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backupFile="1" codeName="ThisWorkbook"/>
  <mc:AlternateContent xmlns:mc="http://schemas.openxmlformats.org/markup-compatibility/2006">
    <mc:Choice Requires="x15">
      <x15ac:absPath xmlns:x15ac="http://schemas.microsoft.com/office/spreadsheetml/2010/11/ac" url="C:\Users\alexi\Documents\scolaire\IPSA\AeroIpsa\SP02\STABTRAJ\SP02_Hyper\"/>
    </mc:Choice>
  </mc:AlternateContent>
  <xr:revisionPtr revIDLastSave="0" documentId="13_ncr:1_{2152CC66-01CA-4C9F-9799-D8DA0C5E8B73}" xr6:coauthVersionLast="47" xr6:coauthVersionMax="47" xr10:uidLastSave="{00000000-0000-0000-0000-000000000000}"/>
  <bookViews>
    <workbookView xWindow="28680" yWindow="-120" windowWidth="29040" windowHeight="1599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O21" i="6"/>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Y4" i="4"/>
  <c r="Q3"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B4" i="4"/>
  <c r="R4" i="4"/>
  <c r="T2" i="4"/>
  <c r="S3" i="4"/>
  <c r="G4" i="4"/>
  <c r="D4" i="4"/>
  <c r="K4" i="4"/>
  <c r="P4" i="4"/>
  <c r="N4" i="4"/>
  <c r="H2" i="4"/>
  <c r="F3" i="4"/>
  <c r="L3" i="4"/>
  <c r="V3" i="4"/>
  <c r="C4" i="4"/>
  <c r="M4" i="4"/>
  <c r="J4" i="4"/>
  <c r="Z2" i="4"/>
  <c r="O3" i="4"/>
  <c r="P2" i="4"/>
  <c r="C3" i="4"/>
  <c r="D3" i="4"/>
  <c r="N3" i="4"/>
  <c r="F4" i="4"/>
  <c r="E3" i="4"/>
  <c r="R2" i="4"/>
  <c r="N2" i="4"/>
  <c r="V2" i="4"/>
  <c r="H4" i="4"/>
  <c r="P3" i="4"/>
  <c r="V4" i="4"/>
  <c r="J2" i="4"/>
  <c r="L4" i="4"/>
  <c r="Q4" i="4"/>
  <c r="X3" i="4"/>
  <c r="H3" i="4"/>
  <c r="W3" i="4"/>
  <c r="I4" i="4"/>
  <c r="U3" i="4"/>
  <c r="Y3" i="4"/>
  <c r="O4" i="4"/>
  <c r="G3" i="4"/>
  <c r="K3" i="4"/>
  <c r="E4" i="4"/>
  <c r="M3" i="4"/>
  <c r="X4" i="4"/>
  <c r="B3" i="4"/>
  <c r="J3" i="4"/>
  <c r="T4" i="4"/>
  <c r="S4" i="4"/>
  <c r="X2" i="4"/>
  <c r="L2" i="4"/>
  <c r="R3" i="4"/>
  <c r="I3" i="4"/>
  <c r="U4" i="4"/>
  <c r="W4" i="4"/>
  <c r="D166" i="6" l="1"/>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C11" i="1" l="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C155" i="6" l="1"/>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H14" i="7"/>
  <c r="B194" i="6"/>
  <c r="H30" i="6"/>
  <c r="H48" i="7" s="1"/>
  <c r="B190" i="6"/>
  <c r="S194" i="4"/>
  <c r="Q196" i="4"/>
  <c r="F108" i="4"/>
  <c r="D233" i="4"/>
  <c r="F233" i="4" s="1"/>
  <c r="F2" i="4"/>
  <c r="S29" i="6" l="1"/>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H15" i="7"/>
  <c r="R196" i="4"/>
  <c r="T194" i="4"/>
  <c r="S30" i="6" l="1"/>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s="1"/>
  <c r="Y520" i="3" l="1"/>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Y560" i="3"/>
  <c r="T562" i="3"/>
  <c r="AH562" i="3" s="1"/>
  <c r="AG562" i="3" l="1"/>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s="1"/>
  <c r="Y562" i="3" l="1"/>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C585" i="3"/>
  <c r="I584" i="3"/>
  <c r="W584" i="3" s="1"/>
  <c r="J584" i="3"/>
  <c r="AD584" i="3" s="1"/>
  <c r="M584" i="3"/>
  <c r="N584" i="3" s="1"/>
  <c r="T585" i="3" l="1"/>
  <c r="L584" i="3"/>
  <c r="AG585" i="3" l="1"/>
  <c r="U584" i="3"/>
  <c r="D585" i="3" s="1"/>
  <c r="AH585" i="3"/>
  <c r="Y583" i="3"/>
  <c r="G585" i="3" l="1"/>
  <c r="E585" i="3"/>
  <c r="H585" i="3" s="1"/>
  <c r="F585" i="3" l="1"/>
  <c r="I585" i="3"/>
  <c r="J585" i="3"/>
  <c r="AD585" i="3" s="1"/>
  <c r="M585" i="3"/>
  <c r="N585" i="3" s="1"/>
  <c r="K585" i="3"/>
  <c r="AE585" i="3" s="1"/>
  <c r="V585" i="3" l="1"/>
  <c r="W585" i="3" s="1"/>
  <c r="A586" i="3"/>
  <c r="B586" i="3" s="1"/>
  <c r="L585" i="3"/>
  <c r="U585" i="3" l="1"/>
  <c r="Y584" i="3"/>
  <c r="P586" i="3"/>
  <c r="Q586" i="3" s="1"/>
  <c r="R586" i="3" s="1"/>
  <c r="S586" i="3" s="1"/>
  <c r="AA586" i="3"/>
  <c r="Z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AD586" i="3" s="1"/>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T589" i="3" l="1"/>
  <c r="AG589" i="3" s="1"/>
  <c r="U588" i="3"/>
  <c r="Y587" i="3"/>
  <c r="AH589" i="3" l="1"/>
  <c r="D589" i="3"/>
  <c r="E589" i="3"/>
  <c r="H589" i="3" s="1"/>
  <c r="F589" i="3" l="1"/>
  <c r="G589" i="3"/>
  <c r="K589" i="3"/>
  <c r="AE589" i="3" s="1"/>
  <c r="I589" i="3" l="1"/>
  <c r="J589" i="3"/>
  <c r="AD589" i="3" s="1"/>
  <c r="M589" i="3"/>
  <c r="N589" i="3" s="1"/>
  <c r="V589" i="3"/>
  <c r="A590" i="3"/>
  <c r="B590" i="3" s="1"/>
  <c r="W589" i="3" l="1"/>
  <c r="L589" i="3"/>
  <c r="P590" i="3"/>
  <c r="Q590" i="3" s="1"/>
  <c r="R590" i="3" s="1"/>
  <c r="S590" i="3" s="1"/>
  <c r="AC590" i="3"/>
  <c r="AA590" i="3"/>
  <c r="Z590" i="3"/>
  <c r="U589" i="3" l="1"/>
  <c r="Y588" i="3"/>
  <c r="T590" i="3"/>
  <c r="AH590" i="3" s="1"/>
  <c r="D590" i="3" l="1"/>
  <c r="G590" i="3" s="1"/>
  <c r="E590" i="3"/>
  <c r="H590" i="3" s="1"/>
  <c r="K590" i="3" s="1"/>
  <c r="AE590" i="3" s="1"/>
  <c r="AG590" i="3"/>
  <c r="F590" i="3" l="1"/>
  <c r="V590" i="3"/>
  <c r="A591" i="3"/>
  <c r="B591" i="3" s="1"/>
  <c r="I590" i="3"/>
  <c r="J590" i="3"/>
  <c r="AD590" i="3" s="1"/>
  <c r="M590" i="3"/>
  <c r="N590" i="3" s="1"/>
  <c r="W590" i="3" l="1"/>
  <c r="L590" i="3"/>
  <c r="AC591" i="3"/>
  <c r="P591" i="3"/>
  <c r="Q591" i="3" s="1"/>
  <c r="R591" i="3" s="1"/>
  <c r="S591" i="3" s="1"/>
  <c r="Z591" i="3"/>
  <c r="AA591" i="3"/>
  <c r="U590" i="3" l="1"/>
  <c r="Y589" i="3"/>
  <c r="T591" i="3"/>
  <c r="AG591" i="3" s="1"/>
  <c r="D591" i="3" l="1"/>
  <c r="G591" i="3" s="1"/>
  <c r="E591" i="3"/>
  <c r="H591" i="3" s="1"/>
  <c r="K591" i="3" s="1"/>
  <c r="AE591" i="3" s="1"/>
  <c r="AH591" i="3"/>
  <c r="F591" i="3" l="1"/>
  <c r="I591" i="3"/>
  <c r="J591" i="3"/>
  <c r="AD591" i="3" s="1"/>
  <c r="M591" i="3"/>
  <c r="N591" i="3" s="1"/>
  <c r="V591" i="3"/>
  <c r="A592" i="3"/>
  <c r="B592" i="3" s="1"/>
  <c r="W591" i="3" l="1"/>
  <c r="L591" i="3"/>
  <c r="AA592" i="3"/>
  <c r="AC592" i="3"/>
  <c r="Z592" i="3"/>
  <c r="P592" i="3"/>
  <c r="Q592" i="3" s="1"/>
  <c r="R592" i="3" s="1"/>
  <c r="S592" i="3" s="1"/>
  <c r="U591" i="3" l="1"/>
  <c r="Y590" i="3"/>
  <c r="T592" i="3"/>
  <c r="D592" i="3" l="1"/>
  <c r="G592" i="3" s="1"/>
  <c r="AH592" i="3"/>
  <c r="AG592" i="3"/>
  <c r="E592" i="3"/>
  <c r="H592" i="3" s="1"/>
  <c r="K592" i="3" s="1"/>
  <c r="AE592" i="3" s="1"/>
  <c r="F592" i="3" l="1"/>
  <c r="I592" i="3"/>
  <c r="J592" i="3"/>
  <c r="AD592" i="3" s="1"/>
  <c r="M592" i="3"/>
  <c r="N592" i="3" s="1"/>
  <c r="V592" i="3"/>
  <c r="A593" i="3"/>
  <c r="B593" i="3" s="1"/>
  <c r="W592" i="3" l="1"/>
  <c r="L592" i="3"/>
  <c r="Z593" i="3"/>
  <c r="P593" i="3"/>
  <c r="Q593" i="3" s="1"/>
  <c r="R593" i="3" s="1"/>
  <c r="S593" i="3" s="1"/>
  <c r="AA593" i="3"/>
  <c r="AC593" i="3"/>
  <c r="U592" i="3" l="1"/>
  <c r="Y591" i="3"/>
  <c r="T593" i="3"/>
  <c r="E593" i="3" l="1"/>
  <c r="H593" i="3" s="1"/>
  <c r="K593" i="3" s="1"/>
  <c r="AE593" i="3" s="1"/>
  <c r="D593" i="3"/>
  <c r="G593" i="3" s="1"/>
  <c r="AH593" i="3"/>
  <c r="AG593" i="3"/>
  <c r="F593" i="3" l="1"/>
  <c r="I593" i="3"/>
  <c r="J593" i="3"/>
  <c r="AD593" i="3" s="1"/>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J774" i="3"/>
  <c r="P775" i="3"/>
  <c r="Q775" i="3" s="1"/>
  <c r="R775" i="3" s="1"/>
  <c r="S775" i="3" s="1"/>
  <c r="Z775" i="3"/>
  <c r="AD775" i="3"/>
  <c r="AA775" i="3"/>
  <c r="AC775" i="3"/>
  <c r="I774" i="3" l="1"/>
  <c r="W774" i="3" s="1"/>
  <c r="L774" i="3"/>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<sst xmlns="http://schemas.openxmlformats.org/spreadsheetml/2006/main" count="1732" uniqueCount="573">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</sst>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52</c:v>
                </c:pt>
                <c:pt idx="6">
                  <c:v>52</c:v>
                </c:pt>
                <c:pt idx="7">
                  <c:v>0</c:v>
                </c:pt>
              </c:numCache>
            </c:numRef>
          </c:xVal>
          <c:yVal>
            <c:numRef>
              <c:f>Stabilito!$C$124:$C$131</c:f>
              <c:numCache>
                <c:formatCode>0</c:formatCode>
                <c:ptCount val="8"/>
                <c:pt idx="0">
                  <c:v>-252</c:v>
                </c:pt>
                <c:pt idx="1">
                  <c:v>-252</c:v>
                </c:pt>
                <c:pt idx="2">
                  <c:v>-1160</c:v>
                </c:pt>
                <c:pt idx="3">
                  <c:v>-1210</c:v>
                </c:pt>
                <c:pt idx="4">
                  <c:v>-1210</c:v>
                </c:pt>
                <c:pt idx="5">
                  <c:v>-1210</c:v>
                </c:pt>
                <c:pt idx="6">
                  <c:v>-2240</c:v>
                </c:pt>
                <c:pt idx="7">
                  <c:v>-2240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162</c:v>
                </c:pt>
                <c:pt idx="2">
                  <c:v>162</c:v>
                </c:pt>
                <c:pt idx="3">
                  <c:v>52</c:v>
                </c:pt>
                <c:pt idx="4">
                  <c:v>52</c:v>
                </c:pt>
              </c:numCache>
            </c:numRef>
          </c:xVal>
          <c:yVal>
            <c:numRef>
              <c:f>Stabilito!$C$132:$C$136</c:f>
              <c:numCache>
                <c:formatCode>0</c:formatCode>
                <c:ptCount val="5"/>
                <c:pt idx="0">
                  <c:v>-2060</c:v>
                </c:pt>
                <c:pt idx="1">
                  <c:v>-2220</c:v>
                </c:pt>
                <c:pt idx="2">
                  <c:v>-2300</c:v>
                </c:pt>
                <c:pt idx="3">
                  <c:v>-2240</c:v>
                </c:pt>
                <c:pt idx="4">
                  <c:v>-2060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-52</c:v>
                </c:pt>
                <c:pt idx="6">
                  <c:v>-52</c:v>
                </c:pt>
                <c:pt idx="7">
                  <c:v>0</c:v>
                </c:pt>
              </c:numCache>
            </c:numRef>
          </c:xVal>
          <c:yVal>
            <c:numRef>
              <c:f>Stabilito!$C$124:$C$131</c:f>
              <c:numCache>
                <c:formatCode>0</c:formatCode>
                <c:ptCount val="8"/>
                <c:pt idx="0">
                  <c:v>-252</c:v>
                </c:pt>
                <c:pt idx="1">
                  <c:v>-252</c:v>
                </c:pt>
                <c:pt idx="2">
                  <c:v>-1160</c:v>
                </c:pt>
                <c:pt idx="3">
                  <c:v>-1210</c:v>
                </c:pt>
                <c:pt idx="4">
                  <c:v>-1210</c:v>
                </c:pt>
                <c:pt idx="5">
                  <c:v>-1210</c:v>
                </c:pt>
                <c:pt idx="6">
                  <c:v>-2240</c:v>
                </c:pt>
                <c:pt idx="7">
                  <c:v>-2240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-162</c:v>
                </c:pt>
                <c:pt idx="2">
                  <c:v>-162</c:v>
                </c:pt>
                <c:pt idx="3">
                  <c:v>-52</c:v>
                </c:pt>
                <c:pt idx="4">
                  <c:v>-52</c:v>
                </c:pt>
              </c:numCache>
            </c:numRef>
          </c:xVal>
          <c:yVal>
            <c:numRef>
              <c:f>Stabilito!$C$132:$C$136</c:f>
              <c:numCache>
                <c:formatCode>0</c:formatCode>
                <c:ptCount val="5"/>
                <c:pt idx="0">
                  <c:v>-2060</c:v>
                </c:pt>
                <c:pt idx="1">
                  <c:v>-2220</c:v>
                </c:pt>
                <c:pt idx="2">
                  <c:v>-2300</c:v>
                </c:pt>
                <c:pt idx="3">
                  <c:v>-2240</c:v>
                </c:pt>
                <c:pt idx="4">
                  <c:v>-2060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-1440.319497990321</c:v>
                </c:pt>
                <c:pt idx="1">
                  <c:v>-1342.3975576662144</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123.60571753053492</c:v>
                </c:pt>
                <c:pt idx="2">
                  <c:v>154.67631166125074</c:v>
                </c:pt>
                <c:pt idx="3">
                  <c:v>0</c:v>
                </c:pt>
              </c:numCache>
            </c:numRef>
          </c:xVal>
          <c:yVal>
            <c:numRef>
              <c:f>Stabilito!$C$151:$C$154</c:f>
              <c:numCache>
                <c:formatCode>0</c:formatCode>
                <c:ptCount val="4"/>
                <c:pt idx="0">
                  <c:v>-1385.0592928340736</c:v>
                </c:pt>
                <c:pt idx="1">
                  <c:v>-1385.0592928340736</c:v>
                </c:pt>
                <c:pt idx="2">
                  <c:v>-1540.6156424925487</c:v>
                </c:pt>
                <c:pt idx="3">
                  <c:v>-1540.6156424925487</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52</c:v>
                </c:pt>
                <c:pt idx="1">
                  <c:v>162</c:v>
                </c:pt>
                <c:pt idx="2">
                  <c:v>162</c:v>
                </c:pt>
                <c:pt idx="3">
                  <c:v>52</c:v>
                </c:pt>
                <c:pt idx="4">
                  <c:v>52</c:v>
                </c:pt>
              </c:numCache>
            </c:numRef>
          </c:xVal>
          <c:yVal>
            <c:numRef>
              <c:f>Stabilito!$C$158:$C$162</c:f>
              <c:numCache>
                <c:formatCode>0</c:formatCode>
                <c:ptCount val="5"/>
                <c:pt idx="0">
                  <c:v>-1020</c:v>
                </c:pt>
                <c:pt idx="1">
                  <c:v>-1180</c:v>
                </c:pt>
                <c:pt idx="2">
                  <c:v>-1260</c:v>
                </c:pt>
                <c:pt idx="3">
                  <c:v>-1200</c:v>
                </c:pt>
                <c:pt idx="4">
                  <c:v>-1020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-52</c:v>
                </c:pt>
                <c:pt idx="1">
                  <c:v>-162</c:v>
                </c:pt>
                <c:pt idx="2">
                  <c:v>-162</c:v>
                </c:pt>
                <c:pt idx="3">
                  <c:v>-52</c:v>
                </c:pt>
                <c:pt idx="4">
                  <c:v>-52</c:v>
                </c:pt>
              </c:numCache>
            </c:numRef>
          </c:xVal>
          <c:yVal>
            <c:numRef>
              <c:f>Stabilito!$C$158:$C$162</c:f>
              <c:numCache>
                <c:formatCode>0</c:formatCode>
                <c:ptCount val="5"/>
                <c:pt idx="0">
                  <c:v>-1020</c:v>
                </c:pt>
                <c:pt idx="1">
                  <c:v>-1180</c:v>
                </c:pt>
                <c:pt idx="2">
                  <c:v>-1260</c:v>
                </c:pt>
                <c:pt idx="3">
                  <c:v>-1200</c:v>
                </c:pt>
                <c:pt idx="4">
                  <c:v>-1020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52</c:v>
                </c:pt>
                <c:pt idx="1">
                  <c:v>152</c:v>
                </c:pt>
                <c:pt idx="2">
                  <c:v>152</c:v>
                </c:pt>
                <c:pt idx="3">
                  <c:v>52</c:v>
                </c:pt>
                <c:pt idx="4">
                  <c:v>52</c:v>
                </c:pt>
              </c:numCache>
            </c:numRef>
          </c:xVal>
          <c:yVal>
            <c:numRef>
              <c:f>Stabilito!$C$163:$C$167</c:f>
              <c:numCache>
                <c:formatCode>0</c:formatCode>
                <c:ptCount val="5"/>
                <c:pt idx="0">
                  <c:v>-2060</c:v>
                </c:pt>
                <c:pt idx="1">
                  <c:v>-2205.4545454545455</c:v>
                </c:pt>
                <c:pt idx="2">
                  <c:v>-2294.5454545454545</c:v>
                </c:pt>
                <c:pt idx="3">
                  <c:v>-2240</c:v>
                </c:pt>
                <c:pt idx="4">
                  <c:v>-2060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-52</c:v>
                </c:pt>
                <c:pt idx="1">
                  <c:v>-152</c:v>
                </c:pt>
                <c:pt idx="2">
                  <c:v>-152</c:v>
                </c:pt>
                <c:pt idx="3">
                  <c:v>-52</c:v>
                </c:pt>
                <c:pt idx="4">
                  <c:v>-52</c:v>
                </c:pt>
              </c:numCache>
            </c:numRef>
          </c:xVal>
          <c:yVal>
            <c:numRef>
              <c:f>Stabilito!$C$163:$C$167</c:f>
              <c:numCache>
                <c:formatCode>0</c:formatCode>
                <c:ptCount val="5"/>
                <c:pt idx="0">
                  <c:v>-2060</c:v>
                </c:pt>
                <c:pt idx="1">
                  <c:v>-2205.4545454545455</c:v>
                </c:pt>
                <c:pt idx="2">
                  <c:v>-2294.5454545454545</c:v>
                </c:pt>
                <c:pt idx="3">
                  <c:v>-2240</c:v>
                </c:pt>
                <c:pt idx="4">
                  <c:v>-2060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746.66666666666663</c:v>
                </c:pt>
                <c:pt idx="1">
                  <c:v>-746.66666666666663</c:v>
                </c:pt>
              </c:numCache>
            </c:numRef>
          </c:xVal>
          <c:yVal>
            <c:numRef>
              <c:f>Stabilito!$C$168:$C$169</c:f>
              <c:numCache>
                <c:formatCode>0</c:formatCode>
                <c:ptCount val="2"/>
                <c:pt idx="0">
                  <c:v>-2323</c:v>
                </c:pt>
                <c:pt idx="1">
                  <c:v>-2323</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-37.5</c:v>
                </c:pt>
                <c:pt idx="1">
                  <c:v>37.5</c:v>
                </c:pt>
                <c:pt idx="2">
                  <c:v>37.5</c:v>
                </c:pt>
                <c:pt idx="3">
                  <c:v>-37.5</c:v>
                </c:pt>
                <c:pt idx="4">
                  <c:v>-37.5</c:v>
                </c:pt>
              </c:numCache>
            </c:numRef>
          </c:xVal>
          <c:yVal>
            <c:numRef>
              <c:f>Stabilito!$C$170:$C$174</c:f>
              <c:numCache>
                <c:formatCode>0</c:formatCode>
                <c:ptCount val="5"/>
                <c:pt idx="0">
                  <c:v>-1742</c:v>
                </c:pt>
                <c:pt idx="1">
                  <c:v>-1742</c:v>
                </c:pt>
                <c:pt idx="2">
                  <c:v>-2240</c:v>
                </c:pt>
                <c:pt idx="3">
                  <c:v>-2240</c:v>
                </c:pt>
                <c:pt idx="4">
                  <c:v>-1742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-162</c:v>
                </c:pt>
                <c:pt idx="1">
                  <c:v>-107</c:v>
                </c:pt>
                <c:pt idx="2">
                  <c:v>-52</c:v>
                </c:pt>
              </c:numCache>
            </c:numRef>
          </c:xVal>
          <c:yVal>
            <c:numRef>
              <c:f>Stabilito!$C$137:$C$139</c:f>
              <c:numCache>
                <c:formatCode>0</c:formatCode>
                <c:ptCount val="3"/>
                <c:pt idx="0">
                  <c:v>-2374.6666666666665</c:v>
                </c:pt>
                <c:pt idx="1">
                  <c:v>-2374.6666666666665</c:v>
                </c:pt>
                <c:pt idx="2">
                  <c:v>-2374.6666666666665</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-236.66666666666669</c:v>
                </c:pt>
                <c:pt idx="1">
                  <c:v>-236.66666666666669</c:v>
                </c:pt>
                <c:pt idx="2">
                  <c:v>-236.66666666666669</c:v>
                </c:pt>
              </c:numCache>
            </c:numRef>
          </c:xVal>
          <c:yVal>
            <c:numRef>
              <c:f>Stabilito!$C$143:$C$145</c:f>
              <c:numCache>
                <c:formatCode>0</c:formatCode>
                <c:ptCount val="3"/>
                <c:pt idx="0">
                  <c:v>-2060</c:v>
                </c:pt>
                <c:pt idx="1">
                  <c:v>-2140</c:v>
                </c:pt>
                <c:pt idx="2">
                  <c:v>-2220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-274</c:v>
                </c:pt>
                <c:pt idx="1">
                  <c:v>-274</c:v>
                </c:pt>
                <c:pt idx="2">
                  <c:v>-274</c:v>
                </c:pt>
              </c:numCache>
            </c:numRef>
          </c:xVal>
          <c:yVal>
            <c:numRef>
              <c:f>Stabilito!$C$146:$C$148</c:f>
              <c:numCache>
                <c:formatCode>0</c:formatCode>
                <c:ptCount val="3"/>
                <c:pt idx="0">
                  <c:v>-2220</c:v>
                </c:pt>
                <c:pt idx="1">
                  <c:v>-2260</c:v>
                </c:pt>
                <c:pt idx="2">
                  <c:v>-2300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274</c:v>
                </c:pt>
                <c:pt idx="1">
                  <c:v>274</c:v>
                </c:pt>
                <c:pt idx="2">
                  <c:v>274</c:v>
                </c:pt>
              </c:numCache>
            </c:numRef>
          </c:xVal>
          <c:yVal>
            <c:numRef>
              <c:f>Stabilito!$C$140:$C$142</c:f>
              <c:numCache>
                <c:formatCode>0</c:formatCode>
                <c:ptCount val="3"/>
                <c:pt idx="0">
                  <c:v>-2060</c:v>
                </c:pt>
                <c:pt idx="1">
                  <c:v>-2150</c:v>
                </c:pt>
                <c:pt idx="2">
                  <c:v>-2240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-274</c:v>
                </c:pt>
                <c:pt idx="1">
                  <c:v>-274</c:v>
                </c:pt>
                <c:pt idx="2">
                  <c:v>-274</c:v>
                </c:pt>
              </c:numCache>
            </c:numRef>
          </c:xVal>
          <c:yVal>
            <c:numRef>
              <c:f>Stabilito!$C$155:$C$157</c:f>
              <c:numCache>
                <c:formatCode>0</c:formatCode>
                <c:ptCount val="3"/>
                <c:pt idx="0">
                  <c:v>-1391.3585278282676</c:v>
                </c:pt>
                <c:pt idx="1">
                  <c:v>-1388.2089103311705</c:v>
                </c:pt>
                <c:pt idx="2">
                  <c:v>-1385.0592928340736</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75 mm</c:v>
                </c:pt>
              </c:strCache>
            </c:strRef>
          </c:tx>
          <c:xVal>
            <c:numRef>
              <c:f>Abaco!$D$43:$D$51</c:f>
              <c:numCache>
                <c:formatCode>General\ "kg"</c:formatCode>
                <c:ptCount val="9"/>
                <c:pt idx="0">
                  <c:v>3.5110000000000001</c:v>
                </c:pt>
                <c:pt idx="1">
                  <c:v>5.681</c:v>
                </c:pt>
                <c:pt idx="2">
                  <c:v>7.851</c:v>
                </c:pt>
                <c:pt idx="3">
                  <c:v>10.021000000000001</c:v>
                </c:pt>
                <c:pt idx="4">
                  <c:v>12.190999999999999</c:v>
                </c:pt>
                <c:pt idx="5">
                  <c:v>14.361000000000001</c:v>
                </c:pt>
                <c:pt idx="6">
                  <c:v>16.530999999999999</c:v>
                </c:pt>
                <c:pt idx="7">
                  <c:v>18.701000000000001</c:v>
                </c:pt>
                <c:pt idx="8">
                  <c:v>20.870999999999999</c:v>
                </c:pt>
              </c:numCache>
            </c:numRef>
          </c:xVal>
          <c:yVal>
            <c:numRef>
              <c:f>Abaco!$K$43:$K$51</c:f>
              <c:numCache>
                <c:formatCode>General" m/s"</c:formatCode>
                <c:ptCount val="9"/>
                <c:pt idx="0">
                  <c:v>667.23943222055664</c:v>
                </c:pt>
                <c:pt idx="1">
                  <c:v>542.52895871836506</c:v>
                </c:pt>
                <c:pt idx="2">
                  <c:v>421.13747390673666</c:v>
                </c:pt>
                <c:pt idx="3">
                  <c:v>332.4508137990095</c:v>
                </c:pt>
                <c:pt idx="4">
                  <c:v>269.1890985150452</c:v>
                </c:pt>
                <c:pt idx="5">
                  <c:v>222.91389268692873</c:v>
                </c:pt>
                <c:pt idx="6">
                  <c:v>187.97368099518548</c:v>
                </c:pt>
                <c:pt idx="7">
                  <c:v>160.81122821458129</c:v>
                </c:pt>
                <c:pt idx="8">
                  <c:v>139.1593037461692</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94 mm</c:v>
                </c:pt>
              </c:strCache>
            </c:strRef>
          </c:tx>
          <c:xVal>
            <c:numRef>
              <c:f>Abaco!$D$52:$D$60</c:f>
              <c:numCache>
                <c:formatCode>General\ "kg"</c:formatCode>
                <c:ptCount val="9"/>
                <c:pt idx="0">
                  <c:v>3.5110000000000001</c:v>
                </c:pt>
                <c:pt idx="1">
                  <c:v>5.681</c:v>
                </c:pt>
                <c:pt idx="2">
                  <c:v>7.851</c:v>
                </c:pt>
                <c:pt idx="3">
                  <c:v>10.021000000000001</c:v>
                </c:pt>
                <c:pt idx="4">
                  <c:v>12.190999999999999</c:v>
                </c:pt>
                <c:pt idx="5">
                  <c:v>14.361000000000001</c:v>
                </c:pt>
                <c:pt idx="6">
                  <c:v>16.530999999999999</c:v>
                </c:pt>
                <c:pt idx="7">
                  <c:v>18.701000000000001</c:v>
                </c:pt>
                <c:pt idx="8">
                  <c:v>20.870999999999999</c:v>
                </c:pt>
              </c:numCache>
            </c:numRef>
          </c:xVal>
          <c:yVal>
            <c:numRef>
              <c:f>Abaco!$K$52:$K$60</c:f>
              <c:numCache>
                <c:formatCode>General" m/s"</c:formatCode>
                <c:ptCount val="9"/>
                <c:pt idx="0">
                  <c:v>544.15301261710613</c:v>
                </c:pt>
                <c:pt idx="1">
                  <c:v>476.81691039487652</c:v>
                </c:pt>
                <c:pt idx="2">
                  <c:v>389.72126302581597</c:v>
                </c:pt>
                <c:pt idx="3">
                  <c:v>316.53337435272965</c:v>
                </c:pt>
                <c:pt idx="4">
                  <c:v>260.46967827530813</c:v>
                </c:pt>
                <c:pt idx="5">
                  <c:v>217.80016075029158</c:v>
                </c:pt>
                <c:pt idx="6">
                  <c:v>184.80422001314489</c:v>
                </c:pt>
                <c:pt idx="7">
                  <c:v>158.75813276632249</c:v>
                </c:pt>
                <c:pt idx="8">
                  <c:v>137.7814201375742</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141 mm</c:v>
                </c:pt>
              </c:strCache>
            </c:strRef>
          </c:tx>
          <c:xVal>
            <c:numRef>
              <c:f>Abaco!$D$61:$D$69</c:f>
              <c:numCache>
                <c:formatCode>General\ "kg"</c:formatCode>
                <c:ptCount val="9"/>
                <c:pt idx="0">
                  <c:v>3.5110000000000001</c:v>
                </c:pt>
                <c:pt idx="1">
                  <c:v>5.681</c:v>
                </c:pt>
                <c:pt idx="2">
                  <c:v>7.851</c:v>
                </c:pt>
                <c:pt idx="3">
                  <c:v>10.021000000000001</c:v>
                </c:pt>
                <c:pt idx="4">
                  <c:v>12.190999999999999</c:v>
                </c:pt>
                <c:pt idx="5">
                  <c:v>14.361000000000001</c:v>
                </c:pt>
                <c:pt idx="6">
                  <c:v>16.530999999999999</c:v>
                </c:pt>
                <c:pt idx="7">
                  <c:v>18.701000000000001</c:v>
                </c:pt>
                <c:pt idx="8">
                  <c:v>20.870999999999999</c:v>
                </c:pt>
              </c:numCache>
            </c:numRef>
          </c:xVal>
          <c:yVal>
            <c:numRef>
              <c:f>Abaco!$K$61:$K$69</c:f>
              <c:numCache>
                <c:formatCode>General" m/s"</c:formatCode>
                <c:ptCount val="9"/>
                <c:pt idx="0">
                  <c:v>366.84222179203044</c:v>
                </c:pt>
                <c:pt idx="1">
                  <c:v>350.28580265748036</c:v>
                </c:pt>
                <c:pt idx="2">
                  <c:v>314.95196942407114</c:v>
                </c:pt>
                <c:pt idx="3">
                  <c:v>273.54808330223682</c:v>
                </c:pt>
                <c:pt idx="4">
                  <c:v>235.07067945338028</c:v>
                </c:pt>
                <c:pt idx="5">
                  <c:v>202.1827586204609</c:v>
                </c:pt>
                <c:pt idx="6">
                  <c:v>174.82070709280245</c:v>
                </c:pt>
                <c:pt idx="7">
                  <c:v>152.1534635605627</c:v>
                </c:pt>
                <c:pt idx="8">
                  <c:v>133.28252810422177</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75 mm</c:v>
                </c:pt>
              </c:strCache>
            </c:strRef>
          </c:tx>
          <c:xVal>
            <c:numRef>
              <c:f>Abaco!$D$43:$D$51</c:f>
              <c:numCache>
                <c:formatCode>General\ "kg"</c:formatCode>
                <c:ptCount val="9"/>
                <c:pt idx="0">
                  <c:v>3.5110000000000001</c:v>
                </c:pt>
                <c:pt idx="1">
                  <c:v>5.681</c:v>
                </c:pt>
                <c:pt idx="2">
                  <c:v>7.851</c:v>
                </c:pt>
                <c:pt idx="3">
                  <c:v>10.021000000000001</c:v>
                </c:pt>
                <c:pt idx="4">
                  <c:v>12.190999999999999</c:v>
                </c:pt>
                <c:pt idx="5">
                  <c:v>14.361000000000001</c:v>
                </c:pt>
                <c:pt idx="6">
                  <c:v>16.530999999999999</c:v>
                </c:pt>
                <c:pt idx="7">
                  <c:v>18.701000000000001</c:v>
                </c:pt>
                <c:pt idx="8">
                  <c:v>20.870999999999999</c:v>
                </c:pt>
              </c:numCache>
            </c:numRef>
          </c:xVal>
          <c:yVal>
            <c:numRef>
              <c:f>Abaco!$L$43:$L$51</c:f>
              <c:numCache>
                <c:formatCode>General" m"</c:formatCode>
                <c:ptCount val="9"/>
                <c:pt idx="0">
                  <c:v>4089.4196162940484</c:v>
                </c:pt>
                <c:pt idx="1">
                  <c:v>4550.5520857844631</c:v>
                </c:pt>
                <c:pt idx="2">
                  <c:v>4336.9274147800679</c:v>
                </c:pt>
                <c:pt idx="3">
                  <c:v>3768.9920604367007</c:v>
                </c:pt>
                <c:pt idx="4">
                  <c:v>3099.9081512643925</c:v>
                </c:pt>
                <c:pt idx="5">
                  <c:v>2478.5352666714648</c:v>
                </c:pt>
                <c:pt idx="6">
                  <c:v>1962.1552167409948</c:v>
                </c:pt>
                <c:pt idx="7">
                  <c:v>1555.004676673821</c:v>
                </c:pt>
                <c:pt idx="8">
                  <c:v>1240.6143369370184</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94 mm</c:v>
                </c:pt>
              </c:strCache>
            </c:strRef>
          </c:tx>
          <c:xVal>
            <c:numRef>
              <c:f>Abaco!$D$52:$D$60</c:f>
              <c:numCache>
                <c:formatCode>General\ "kg"</c:formatCode>
                <c:ptCount val="9"/>
                <c:pt idx="0">
                  <c:v>3.5110000000000001</c:v>
                </c:pt>
                <c:pt idx="1">
                  <c:v>5.681</c:v>
                </c:pt>
                <c:pt idx="2">
                  <c:v>7.851</c:v>
                </c:pt>
                <c:pt idx="3">
                  <c:v>10.021000000000001</c:v>
                </c:pt>
                <c:pt idx="4">
                  <c:v>12.190999999999999</c:v>
                </c:pt>
                <c:pt idx="5">
                  <c:v>14.361000000000001</c:v>
                </c:pt>
                <c:pt idx="6">
                  <c:v>16.530999999999999</c:v>
                </c:pt>
                <c:pt idx="7">
                  <c:v>18.701000000000001</c:v>
                </c:pt>
                <c:pt idx="8">
                  <c:v>20.870999999999999</c:v>
                </c:pt>
              </c:numCache>
            </c:numRef>
          </c:xVal>
          <c:yVal>
            <c:numRef>
              <c:f>Abaco!$L$52:$L$60</c:f>
              <c:numCache>
                <c:formatCode>General" m"</c:formatCode>
                <c:ptCount val="9"/>
                <c:pt idx="0">
                  <c:v>3127.1803134586212</c:v>
                </c:pt>
                <c:pt idx="1">
                  <c:v>3463.5480414381609</c:v>
                </c:pt>
                <c:pt idx="2">
                  <c:v>3400.7550115289264</c:v>
                </c:pt>
                <c:pt idx="3">
                  <c:v>3086.0543039270174</c:v>
                </c:pt>
                <c:pt idx="4">
                  <c:v>2654.8360672475455</c:v>
                </c:pt>
                <c:pt idx="5">
                  <c:v>2208.2449624942619</c:v>
                </c:pt>
                <c:pt idx="6">
                  <c:v>1803.7613968447411</c:v>
                </c:pt>
                <c:pt idx="7">
                  <c:v>1463.1359716883171</c:v>
                </c:pt>
                <c:pt idx="8">
                  <c:v>1187.0320903036252</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141 mm</c:v>
                </c:pt>
              </c:strCache>
            </c:strRef>
          </c:tx>
          <c:xVal>
            <c:numRef>
              <c:f>Abaco!$D$61:$D$69</c:f>
              <c:numCache>
                <c:formatCode>General\ "kg"</c:formatCode>
                <c:ptCount val="9"/>
                <c:pt idx="0">
                  <c:v>3.5110000000000001</c:v>
                </c:pt>
                <c:pt idx="1">
                  <c:v>5.681</c:v>
                </c:pt>
                <c:pt idx="2">
                  <c:v>7.851</c:v>
                </c:pt>
                <c:pt idx="3">
                  <c:v>10.021000000000001</c:v>
                </c:pt>
                <c:pt idx="4">
                  <c:v>12.190999999999999</c:v>
                </c:pt>
                <c:pt idx="5">
                  <c:v>14.361000000000001</c:v>
                </c:pt>
                <c:pt idx="6">
                  <c:v>16.530999999999999</c:v>
                </c:pt>
                <c:pt idx="7">
                  <c:v>18.701000000000001</c:v>
                </c:pt>
                <c:pt idx="8">
                  <c:v>20.870999999999999</c:v>
                </c:pt>
              </c:numCache>
            </c:numRef>
          </c:xVal>
          <c:yVal>
            <c:numRef>
              <c:f>Abaco!$L$61:$L$69</c:f>
              <c:numCache>
                <c:formatCode>General" m"</c:formatCode>
                <c:ptCount val="9"/>
                <c:pt idx="0">
                  <c:v>1963.2962265681995</c:v>
                </c:pt>
                <c:pt idx="1">
                  <c:v>2126.5981444441741</c:v>
                </c:pt>
                <c:pt idx="2">
                  <c:v>2143.2356162065016</c:v>
                </c:pt>
                <c:pt idx="3">
                  <c:v>2049.9043098095444</c:v>
                </c:pt>
                <c:pt idx="4">
                  <c:v>1880.9003775650315</c:v>
                </c:pt>
                <c:pt idx="5">
                  <c:v>1670.7470163845562</c:v>
                </c:pt>
                <c:pt idx="6">
                  <c:v>1448.7859160778285</c:v>
                </c:pt>
                <c:pt idx="7">
                  <c:v>1235.808572462041</c:v>
                </c:pt>
                <c:pt idx="8">
                  <c:v>1043.6560246959043</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75 mm</c:v>
                </c:pt>
              </c:strCache>
            </c:strRef>
          </c:tx>
          <c:xVal>
            <c:numRef>
              <c:f>Abaco!$D$43:$D$51</c:f>
              <c:numCache>
                <c:formatCode>General\ "kg"</c:formatCode>
                <c:ptCount val="9"/>
                <c:pt idx="0">
                  <c:v>3.5110000000000001</c:v>
                </c:pt>
                <c:pt idx="1">
                  <c:v>5.681</c:v>
                </c:pt>
                <c:pt idx="2">
                  <c:v>7.851</c:v>
                </c:pt>
                <c:pt idx="3">
                  <c:v>10.021000000000001</c:v>
                </c:pt>
                <c:pt idx="4">
                  <c:v>12.190999999999999</c:v>
                </c:pt>
                <c:pt idx="5">
                  <c:v>14.361000000000001</c:v>
                </c:pt>
                <c:pt idx="6">
                  <c:v>16.530999999999999</c:v>
                </c:pt>
                <c:pt idx="7">
                  <c:v>18.701000000000001</c:v>
                </c:pt>
                <c:pt idx="8">
                  <c:v>20.870999999999999</c:v>
                </c:pt>
              </c:numCache>
            </c:numRef>
          </c:xVal>
          <c:yVal>
            <c:numRef>
              <c:f>Abaco!$M$43:$M$51</c:f>
              <c:numCache>
                <c:formatCode>General" s"</c:formatCode>
                <c:ptCount val="9"/>
                <c:pt idx="0">
                  <c:v>19.108714737865654</c:v>
                </c:pt>
                <c:pt idx="1">
                  <c:v>24.752859053808585</c:v>
                </c:pt>
                <c:pt idx="2">
                  <c:v>26.898947626077209</c:v>
                </c:pt>
                <c:pt idx="3">
                  <c:v>26.897170723110307</c:v>
                </c:pt>
                <c:pt idx="4">
                  <c:v>25.626393612000541</c:v>
                </c:pt>
                <c:pt idx="5">
                  <c:v>23.768906094193404</c:v>
                </c:pt>
                <c:pt idx="6">
                  <c:v>21.770164642477909</c:v>
                </c:pt>
                <c:pt idx="7">
                  <c:v>19.862721688363713</c:v>
                </c:pt>
                <c:pt idx="8">
                  <c:v>18.139890765836618</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94 mm</c:v>
                </c:pt>
              </c:strCache>
            </c:strRef>
          </c:tx>
          <c:xVal>
            <c:numRef>
              <c:f>Abaco!$D$52:$D$60</c:f>
              <c:numCache>
                <c:formatCode>General\ "kg"</c:formatCode>
                <c:ptCount val="9"/>
                <c:pt idx="0">
                  <c:v>3.5110000000000001</c:v>
                </c:pt>
                <c:pt idx="1">
                  <c:v>5.681</c:v>
                </c:pt>
                <c:pt idx="2">
                  <c:v>7.851</c:v>
                </c:pt>
                <c:pt idx="3">
                  <c:v>10.021000000000001</c:v>
                </c:pt>
                <c:pt idx="4">
                  <c:v>12.190999999999999</c:v>
                </c:pt>
                <c:pt idx="5">
                  <c:v>14.361000000000001</c:v>
                </c:pt>
                <c:pt idx="6">
                  <c:v>16.530999999999999</c:v>
                </c:pt>
                <c:pt idx="7">
                  <c:v>18.701000000000001</c:v>
                </c:pt>
                <c:pt idx="8">
                  <c:v>20.870999999999999</c:v>
                </c:pt>
              </c:numCache>
            </c:numRef>
          </c:xVal>
          <c:yVal>
            <c:numRef>
              <c:f>Abaco!$M$52:$M$60</c:f>
              <c:numCache>
                <c:formatCode>General" s"</c:formatCode>
                <c:ptCount val="9"/>
                <c:pt idx="0">
                  <c:v>16.21783563282564</c:v>
                </c:pt>
                <c:pt idx="1">
                  <c:v>20.992380431509808</c:v>
                </c:pt>
                <c:pt idx="2">
                  <c:v>23.224866546402602</c:v>
                </c:pt>
                <c:pt idx="3">
                  <c:v>23.824418447326845</c:v>
                </c:pt>
                <c:pt idx="4">
                  <c:v>23.319705286062099</c:v>
                </c:pt>
                <c:pt idx="5">
                  <c:v>22.156903109246464</c:v>
                </c:pt>
                <c:pt idx="6">
                  <c:v>20.688137804818574</c:v>
                </c:pt>
                <c:pt idx="7">
                  <c:v>19.148472481189817</c:v>
                </c:pt>
                <c:pt idx="8">
                  <c:v>17.669049816003163</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141 mm</c:v>
                </c:pt>
              </c:strCache>
            </c:strRef>
          </c:tx>
          <c:xVal>
            <c:numRef>
              <c:f>Abaco!$D$61:$D$69</c:f>
              <c:numCache>
                <c:formatCode>General\ "kg"</c:formatCode>
                <c:ptCount val="9"/>
                <c:pt idx="0">
                  <c:v>3.5110000000000001</c:v>
                </c:pt>
                <c:pt idx="1">
                  <c:v>5.681</c:v>
                </c:pt>
                <c:pt idx="2">
                  <c:v>7.851</c:v>
                </c:pt>
                <c:pt idx="3">
                  <c:v>10.021000000000001</c:v>
                </c:pt>
                <c:pt idx="4">
                  <c:v>12.190999999999999</c:v>
                </c:pt>
                <c:pt idx="5">
                  <c:v>14.361000000000001</c:v>
                </c:pt>
                <c:pt idx="6">
                  <c:v>16.530999999999999</c:v>
                </c:pt>
                <c:pt idx="7">
                  <c:v>18.701000000000001</c:v>
                </c:pt>
                <c:pt idx="8">
                  <c:v>20.870999999999999</c:v>
                </c:pt>
              </c:numCache>
            </c:numRef>
          </c:xVal>
          <c:yVal>
            <c:numRef>
              <c:f>Abaco!$M$61:$M$69</c:f>
              <c:numCache>
                <c:formatCode>General" s"</c:formatCode>
                <c:ptCount val="9"/>
                <c:pt idx="0">
                  <c:v>12.380447944496559</c:v>
                </c:pt>
                <c:pt idx="1">
                  <c:v>15.737364931274584</c:v>
                </c:pt>
                <c:pt idx="2">
                  <c:v>17.666508454854984</c:v>
                </c:pt>
                <c:pt idx="3">
                  <c:v>18.677627218206148</c:v>
                </c:pt>
                <c:pt idx="4">
                  <c:v>18.983655592855001</c:v>
                </c:pt>
                <c:pt idx="5">
                  <c:v>18.755272766585229</c:v>
                </c:pt>
                <c:pt idx="6">
                  <c:v>18.153249272247351</c:v>
                </c:pt>
                <c:pt idx="7">
                  <c:v>17.322119839030606</c:v>
                </c:pt>
                <c:pt idx="8">
                  <c:v>16.378313617659988</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-0.58787452293880171</c:v>
                </c:pt>
                <c:pt idx="1">
                  <c:v>1.0669802606619965</c:v>
                </c:pt>
                <c:pt idx="2">
                  <c:v>2.1087030300673857</c:v>
                </c:pt>
                <c:pt idx="3">
                  <c:v>0.45384824646658728</c:v>
                </c:pt>
              </c:numCache>
            </c:numRef>
          </c:xVal>
          <c:yVal>
            <c:numRef>
              <c:f>Stabilito!$C$190:$C$193</c:f>
              <c:numCache>
                <c:formatCode>0.00</c:formatCode>
                <c:ptCount val="4"/>
                <c:pt idx="0">
                  <c:v>19.724316627213017</c:v>
                </c:pt>
                <c:pt idx="1">
                  <c:v>24.682390158710223</c:v>
                </c:pt>
                <c:pt idx="2">
                  <c:v>24.682390158710223</c:v>
                </c:pt>
                <c:pt idx="3">
                  <c:v>19.724316627213017</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0.45384824646658728</c:v>
                </c:pt>
                <c:pt idx="1">
                  <c:v>-0.58787452293880171</c:v>
                </c:pt>
              </c:numCache>
            </c:numRef>
          </c:xVal>
          <c:yVal>
            <c:numRef>
              <c:f>Stabilito!$C$193:$C$194</c:f>
              <c:numCache>
                <c:formatCode>0.00</c:formatCode>
                <c:ptCount val="2"/>
                <c:pt idx="0">
                  <c:v>19.724316627213017</c:v>
                </c:pt>
                <c:pt idx="1">
                  <c:v>19.724316627213017</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2424.7175007513283</c:v>
                </c:pt>
              </c:numCache>
            </c:numRef>
          </c:xVal>
          <c:yVal>
            <c:numRef>
              <c:f>Trajecto!$C$121</c:f>
              <c:numCache>
                <c:formatCode>0</c:formatCode>
                <c:ptCount val="1"/>
                <c:pt idx="0">
                  <c:v>2424.7175007513283</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7.0645029541838031</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30.678378451275094</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70.38054547400823</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123.20641231299531</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183.69709478969799</c:v>
                </c:pt>
                <c:pt idx="501">
                  <c:v>#N/A</c:v>
                </c:pt>
                <c:pt idx="502">
                  <c:v>#N/A</c:v>
                </c:pt>
                <c:pt idx="503">
                  <c:v>#N/A</c:v>
                </c:pt>
                <c:pt idx="504">
                  <c:v>#N/A</c:v>
                </c:pt>
                <c:pt idx="505">
                  <c:v>#N/A</c:v>
                </c:pt>
                <c:pt idx="506">
                  <c:v>#N/A</c:v>
                </c:pt>
                <c:pt idx="507">
                  <c:v>#N/A</c:v>
                </c:pt>
                <c:pt idx="508">
                  <c:v>#N/A</c:v>
                </c:pt>
                <c:pt idx="509">
                  <c:v>#N/A</c:v>
                </c:pt>
                <c:pt idx="510">
                  <c:v>241.37315217892154</c:v>
                </c:pt>
                <c:pt idx="511">
                  <c:v>#N/A</c:v>
                </c:pt>
                <c:pt idx="512">
                  <c:v>#N/A</c:v>
                </c:pt>
                <c:pt idx="513">
                  <c:v>#N/A</c:v>
                </c:pt>
                <c:pt idx="514">
                  <c:v>#N/A</c:v>
                </c:pt>
                <c:pt idx="515">
                  <c:v>#N/A</c:v>
                </c:pt>
                <c:pt idx="516">
                  <c:v>#N/A</c:v>
                </c:pt>
                <c:pt idx="517">
                  <c:v>#N/A</c:v>
                </c:pt>
                <c:pt idx="518">
                  <c:v>#N/A</c:v>
                </c:pt>
                <c:pt idx="519">
                  <c:v>#N/A</c:v>
                </c:pt>
                <c:pt idx="520">
                  <c:v>295.63106496061175</c:v>
                </c:pt>
                <c:pt idx="521">
                  <c:v>#N/A</c:v>
                </c:pt>
                <c:pt idx="522">
                  <c:v>#N/A</c:v>
                </c:pt>
                <c:pt idx="523">
                  <c:v>#N/A</c:v>
                </c:pt>
                <c:pt idx="524">
                  <c:v>#N/A</c:v>
                </c:pt>
                <c:pt idx="525">
                  <c:v>#N/A</c:v>
                </c:pt>
                <c:pt idx="526">
                  <c:v>#N/A</c:v>
                </c:pt>
                <c:pt idx="527">
                  <c:v>#N/A</c:v>
                </c:pt>
                <c:pt idx="528">
                  <c:v>#N/A</c:v>
                </c:pt>
                <c:pt idx="529">
                  <c:v>#N/A</c:v>
                </c:pt>
                <c:pt idx="530">
                  <c:v>347.03954117613324</c:v>
                </c:pt>
                <c:pt idx="531">
                  <c:v>#N/A</c:v>
                </c:pt>
                <c:pt idx="532">
                  <c:v>#N/A</c:v>
                </c:pt>
                <c:pt idx="533">
                  <c:v>#N/A</c:v>
                </c:pt>
                <c:pt idx="534">
                  <c:v>#N/A</c:v>
                </c:pt>
                <c:pt idx="535">
                  <c:v>#N/A</c:v>
                </c:pt>
                <c:pt idx="536">
                  <c:v>#N/A</c:v>
                </c:pt>
                <c:pt idx="537">
                  <c:v>#N/A</c:v>
                </c:pt>
                <c:pt idx="538">
                  <c:v>#N/A</c:v>
                </c:pt>
                <c:pt idx="539">
                  <c:v>#N/A</c:v>
                </c:pt>
                <c:pt idx="540">
                  <c:v>396.04732307346006</c:v>
                </c:pt>
                <c:pt idx="541">
                  <c:v>#N/A</c:v>
                </c:pt>
                <c:pt idx="542">
                  <c:v>#N/A</c:v>
                </c:pt>
                <c:pt idx="543">
                  <c:v>#N/A</c:v>
                </c:pt>
                <c:pt idx="544">
                  <c:v>#N/A</c:v>
                </c:pt>
                <c:pt idx="545">
                  <c:v>#N/A</c:v>
                </c:pt>
                <c:pt idx="546">
                  <c:v>#N/A</c:v>
                </c:pt>
                <c:pt idx="547">
                  <c:v>#N/A</c:v>
                </c:pt>
                <c:pt idx="548">
                  <c:v>#N/A</c:v>
                </c:pt>
                <c:pt idx="549">
                  <c:v>#N/A</c:v>
                </c:pt>
                <c:pt idx="550">
                  <c:v>443.01588895913699</c:v>
                </c:pt>
                <c:pt idx="551">
                  <c:v>#N/A</c:v>
                </c:pt>
                <c:pt idx="552">
                  <c:v>#N/A</c:v>
                </c:pt>
                <c:pt idx="553">
                  <c:v>#N/A</c:v>
                </c:pt>
                <c:pt idx="554">
                  <c:v>#N/A</c:v>
                </c:pt>
                <c:pt idx="555">
                  <c:v>#N/A</c:v>
                </c:pt>
                <c:pt idx="556">
                  <c:v>#N/A</c:v>
                </c:pt>
                <c:pt idx="557">
                  <c:v>#N/A</c:v>
                </c:pt>
                <c:pt idx="558">
                  <c:v>#N/A</c:v>
                </c:pt>
                <c:pt idx="559">
                  <c:v>#N/A</c:v>
                </c:pt>
                <c:pt idx="560">
                  <c:v>488.24169172070344</c:v>
                </c:pt>
                <c:pt idx="561">
                  <c:v>#N/A</c:v>
                </c:pt>
                <c:pt idx="562">
                  <c:v>#N/A</c:v>
                </c:pt>
                <c:pt idx="563">
                  <c:v>#N/A</c:v>
                </c:pt>
                <c:pt idx="564">
                  <c:v>#N/A</c:v>
                </c:pt>
                <c:pt idx="565">
                  <c:v>#N/A</c:v>
                </c:pt>
                <c:pt idx="566">
                  <c:v>#N/A</c:v>
                </c:pt>
                <c:pt idx="567">
                  <c:v>#N/A</c:v>
                </c:pt>
                <c:pt idx="568">
                  <c:v>#N/A</c:v>
                </c:pt>
                <c:pt idx="569">
                  <c:v>#N/A</c:v>
                </c:pt>
                <c:pt idx="570">
                  <c:v>531.97171351476993</c:v>
                </c:pt>
                <c:pt idx="571">
                  <c:v>#N/A</c:v>
                </c:pt>
                <c:pt idx="572">
                  <c:v>#N/A</c:v>
                </c:pt>
                <c:pt idx="573">
                  <c:v>#N/A</c:v>
                </c:pt>
                <c:pt idx="574">
                  <c:v>#N/A</c:v>
                </c:pt>
                <c:pt idx="575">
                  <c:v>#N/A</c:v>
                </c:pt>
                <c:pt idx="576">
                  <c:v>#N/A</c:v>
                </c:pt>
                <c:pt idx="577">
                  <c:v>#N/A</c:v>
                </c:pt>
                <c:pt idx="578">
                  <c:v>#N/A</c:v>
                </c:pt>
                <c:pt idx="579">
                  <c:v>#N/A</c:v>
                </c:pt>
                <c:pt idx="580">
                  <c:v>574.41459767806089</c:v>
                </c:pt>
                <c:pt idx="581">
                  <c:v>#N/A</c:v>
                </c:pt>
                <c:pt idx="582">
                  <c:v>#N/A</c:v>
                </c:pt>
                <c:pt idx="583">
                  <c:v>#N/A</c:v>
                </c:pt>
                <c:pt idx="584">
                  <c:v>#N/A</c:v>
                </c:pt>
                <c:pt idx="585">
                  <c:v>#N/A</c:v>
                </c:pt>
                <c:pt idx="586">
                  <c:v>#N/A</c:v>
                </c:pt>
                <c:pt idx="587">
                  <c:v>#N/A</c:v>
                </c:pt>
                <c:pt idx="588">
                  <c:v>#N/A</c:v>
                </c:pt>
                <c:pt idx="589">
                  <c:v>#N/A</c:v>
                </c:pt>
                <c:pt idx="590">
                  <c:v>615.74875431046087</c:v>
                </c:pt>
                <c:pt idx="591">
                  <c:v>#N/A</c:v>
                </c:pt>
                <c:pt idx="592">
                  <c:v>#N/A</c:v>
                </c:pt>
                <c:pt idx="593">
                  <c:v>#N/A</c:v>
                </c:pt>
                <c:pt idx="594">
                  <c:v>#N/A</c:v>
                </c:pt>
                <c:pt idx="595">
                  <c:v>#N/A</c:v>
                </c:pt>
                <c:pt idx="596">
                  <c:v>#N/A</c:v>
                </c:pt>
                <c:pt idx="597">
                  <c:v>#N/A</c:v>
                </c:pt>
                <c:pt idx="598">
                  <c:v>#N/A</c:v>
                </c:pt>
                <c:pt idx="599">
                  <c:v>#N/A</c:v>
                </c:pt>
                <c:pt idx="600">
                  <c:v>656.1283192952111</c:v>
                </c:pt>
                <c:pt idx="601">
                  <c:v>#N/A</c:v>
                </c:pt>
                <c:pt idx="602">
                  <c:v>#N/A</c:v>
                </c:pt>
                <c:pt idx="603">
                  <c:v>#N/A</c:v>
                </c:pt>
                <c:pt idx="604">
                  <c:v>#N/A</c:v>
                </c:pt>
                <c:pt idx="605">
                  <c:v>#N/A</c:v>
                </c:pt>
                <c:pt idx="606">
                  <c:v>#N/A</c:v>
                </c:pt>
                <c:pt idx="607">
                  <c:v>#N/A</c:v>
                </c:pt>
                <c:pt idx="608">
                  <c:v>#N/A</c:v>
                </c:pt>
                <c:pt idx="609">
                  <c:v>#N/A</c:v>
                </c:pt>
                <c:pt idx="610">
                  <c:v>695.68751972243888</c:v>
                </c:pt>
                <c:pt idx="611">
                  <c:v>#N/A</c:v>
                </c:pt>
                <c:pt idx="612">
                  <c:v>#N/A</c:v>
                </c:pt>
                <c:pt idx="613">
                  <c:v>#N/A</c:v>
                </c:pt>
                <c:pt idx="614">
                  <c:v>#N/A</c:v>
                </c:pt>
                <c:pt idx="615">
                  <c:v>#N/A</c:v>
                </c:pt>
                <c:pt idx="616">
                  <c:v>#N/A</c:v>
                </c:pt>
                <c:pt idx="617">
                  <c:v>#N/A</c:v>
                </c:pt>
                <c:pt idx="618">
                  <c:v>#N/A</c:v>
                </c:pt>
                <c:pt idx="619">
                  <c:v>#N/A</c:v>
                </c:pt>
                <c:pt idx="620">
                  <c:v>734.54377405141327</c:v>
                </c:pt>
                <c:pt idx="621">
                  <c:v>#N/A</c:v>
                </c:pt>
                <c:pt idx="622">
                  <c:v>#N/A</c:v>
                </c:pt>
                <c:pt idx="623">
                  <c:v>#N/A</c:v>
                </c:pt>
                <c:pt idx="624">
                  <c:v>#N/A</c:v>
                </c:pt>
                <c:pt idx="625">
                  <c:v>#N/A</c:v>
                </c:pt>
                <c:pt idx="626">
                  <c:v>#N/A</c:v>
                </c:pt>
                <c:pt idx="627">
                  <c:v>#N/A</c:v>
                </c:pt>
                <c:pt idx="628">
                  <c:v>#N/A</c:v>
                </c:pt>
                <c:pt idx="629">
                  <c:v>#N/A</c:v>
                </c:pt>
                <c:pt idx="630">
                  <c:v>772.79967954177187</c:v>
                </c:pt>
                <c:pt idx="631">
                  <c:v>#N/A</c:v>
                </c:pt>
                <c:pt idx="632">
                  <c:v>#N/A</c:v>
                </c:pt>
                <c:pt idx="633">
                  <c:v>#N/A</c:v>
                </c:pt>
                <c:pt idx="634">
                  <c:v>#N/A</c:v>
                </c:pt>
                <c:pt idx="635">
                  <c:v>#N/A</c:v>
                </c:pt>
                <c:pt idx="636">
                  <c:v>#N/A</c:v>
                </c:pt>
                <c:pt idx="637">
                  <c:v>#N/A</c:v>
                </c:pt>
                <c:pt idx="638">
                  <c:v>#N/A</c:v>
                </c:pt>
                <c:pt idx="639">
                  <c:v>#N/A</c:v>
                </c:pt>
                <c:pt idx="640">
                  <c:v>810.54387947453483</c:v>
                </c:pt>
                <c:pt idx="641">
                  <c:v>#N/A</c:v>
                </c:pt>
                <c:pt idx="642">
                  <c:v>#N/A</c:v>
                </c:pt>
                <c:pt idx="643">
                  <c:v>#N/A</c:v>
                </c:pt>
                <c:pt idx="644">
                  <c:v>#N/A</c:v>
                </c:pt>
                <c:pt idx="645">
                  <c:v>#N/A</c:v>
                </c:pt>
                <c:pt idx="646">
                  <c:v>#N/A</c:v>
                </c:pt>
                <c:pt idx="647">
                  <c:v>#N/A</c:v>
                </c:pt>
                <c:pt idx="648">
                  <c:v>#N/A</c:v>
                </c:pt>
                <c:pt idx="649">
                  <c:v>#N/A</c:v>
                </c:pt>
                <c:pt idx="650">
                  <c:v>847.85065667384845</c:v>
                </c:pt>
                <c:pt idx="651">
                  <c:v>#N/A</c:v>
                </c:pt>
                <c:pt idx="652">
                  <c:v>#N/A</c:v>
                </c:pt>
                <c:pt idx="653">
                  <c:v>#N/A</c:v>
                </c:pt>
                <c:pt idx="654">
                  <c:v>#N/A</c:v>
                </c:pt>
                <c:pt idx="655">
                  <c:v>#N/A</c:v>
                </c:pt>
                <c:pt idx="656">
                  <c:v>#N/A</c:v>
                </c:pt>
                <c:pt idx="657">
                  <c:v>#N/A</c:v>
                </c:pt>
                <c:pt idx="658">
                  <c:v>#N/A</c:v>
                </c:pt>
                <c:pt idx="659">
                  <c:v>#N/A</c:v>
                </c:pt>
                <c:pt idx="660">
                  <c:v>884.7780619946484</c:v>
                </c:pt>
                <c:pt idx="661">
                  <c:v>#N/A</c:v>
                </c:pt>
                <c:pt idx="662">
                  <c:v>#N/A</c:v>
                </c:pt>
                <c:pt idx="663">
                  <c:v>#N/A</c:v>
                </c:pt>
                <c:pt idx="664">
                  <c:v>#N/A</c:v>
                </c:pt>
                <c:pt idx="665">
                  <c:v>#N/A</c:v>
                </c:pt>
                <c:pt idx="666">
                  <c:v>#N/A</c:v>
                </c:pt>
                <c:pt idx="667">
                  <c:v>#N/A</c:v>
                </c:pt>
                <c:pt idx="668">
                  <c:v>#N/A</c:v>
                </c:pt>
                <c:pt idx="669">
                  <c:v>#N/A</c:v>
                </c:pt>
                <c:pt idx="670">
                  <c:v>921.36476711528485</c:v>
                </c:pt>
                <c:pt idx="671">
                  <c:v>#N/A</c:v>
                </c:pt>
                <c:pt idx="672">
                  <c:v>#N/A</c:v>
                </c:pt>
                <c:pt idx="673">
                  <c:v>#N/A</c:v>
                </c:pt>
                <c:pt idx="674">
                  <c:v>#N/A</c:v>
                </c:pt>
                <c:pt idx="675">
                  <c:v>#N/A</c:v>
                </c:pt>
                <c:pt idx="676">
                  <c:v>#N/A</c:v>
                </c:pt>
                <c:pt idx="677">
                  <c:v>#N/A</c:v>
                </c:pt>
                <c:pt idx="678">
                  <c:v>#N/A</c:v>
                </c:pt>
                <c:pt idx="679">
                  <c:v>#N/A</c:v>
                </c:pt>
                <c:pt idx="680">
                  <c:v>957.62697565211067</c:v>
                </c:pt>
                <c:pt idx="681">
                  <c:v>#N/A</c:v>
                </c:pt>
                <c:pt idx="682">
                  <c:v>#N/A</c:v>
                </c:pt>
                <c:pt idx="683">
                  <c:v>#N/A</c:v>
                </c:pt>
                <c:pt idx="684">
                  <c:v>#N/A</c:v>
                </c:pt>
                <c:pt idx="685">
                  <c:v>#N/A</c:v>
                </c:pt>
                <c:pt idx="686">
                  <c:v>#N/A</c:v>
                </c:pt>
                <c:pt idx="687">
                  <c:v>#N/A</c:v>
                </c:pt>
                <c:pt idx="688">
                  <c:v>#N/A</c:v>
                </c:pt>
                <c:pt idx="689">
                  <c:v>#N/A</c:v>
                </c:pt>
                <c:pt idx="690">
                  <c:v>993.55782791907791</c:v>
                </c:pt>
                <c:pt idx="691">
                  <c:v>#N/A</c:v>
                </c:pt>
                <c:pt idx="692">
                  <c:v>#N/A</c:v>
                </c:pt>
                <c:pt idx="693">
                  <c:v>#N/A</c:v>
                </c:pt>
                <c:pt idx="694">
                  <c:v>#N/A</c:v>
                </c:pt>
                <c:pt idx="695">
                  <c:v>#N/A</c:v>
                </c:pt>
                <c:pt idx="696">
                  <c:v>#N/A</c:v>
                </c:pt>
                <c:pt idx="697">
                  <c:v>#N/A</c:v>
                </c:pt>
                <c:pt idx="698">
                  <c:v>#N/A</c:v>
                </c:pt>
                <c:pt idx="699">
                  <c:v>#N/A</c:v>
                </c:pt>
                <c:pt idx="700">
                  <c:v>1029.1306206629911</c:v>
                </c:pt>
                <c:pt idx="701">
                  <c:v>#N/A</c:v>
                </c:pt>
                <c:pt idx="702">
                  <c:v>#N/A</c:v>
                </c:pt>
                <c:pt idx="703">
                  <c:v>#N/A</c:v>
                </c:pt>
                <c:pt idx="704">
                  <c:v>#N/A</c:v>
                </c:pt>
                <c:pt idx="705">
                  <c:v>#N/A</c:v>
                </c:pt>
                <c:pt idx="706">
                  <c:v>#N/A</c:v>
                </c:pt>
                <c:pt idx="707">
                  <c:v>#N/A</c:v>
                </c:pt>
                <c:pt idx="708">
                  <c:v>#N/A</c:v>
                </c:pt>
                <c:pt idx="709">
                  <c:v>#N/A</c:v>
                </c:pt>
                <c:pt idx="710">
                  <c:v>1064.3043701547758</c:v>
                </c:pt>
                <c:pt idx="711">
                  <c:v>#N/A</c:v>
                </c:pt>
                <c:pt idx="712">
                  <c:v>#N/A</c:v>
                </c:pt>
                <c:pt idx="713">
                  <c:v>#N/A</c:v>
                </c:pt>
                <c:pt idx="714">
                  <c:v>#N/A</c:v>
                </c:pt>
                <c:pt idx="715">
                  <c:v>#N/A</c:v>
                </c:pt>
                <c:pt idx="716">
                  <c:v>#N/A</c:v>
                </c:pt>
                <c:pt idx="717">
                  <c:v>#N/A</c:v>
                </c:pt>
                <c:pt idx="718">
                  <c:v>#N/A</c:v>
                </c:pt>
                <c:pt idx="719">
                  <c:v>#N/A</c:v>
                </c:pt>
                <c:pt idx="720">
                  <c:v>1099.0293211456044</c:v>
                </c:pt>
                <c:pt idx="721">
                  <c:v>#N/A</c:v>
                </c:pt>
                <c:pt idx="722">
                  <c:v>#N/A</c:v>
                </c:pt>
                <c:pt idx="723">
                  <c:v>#N/A</c:v>
                </c:pt>
                <c:pt idx="724">
                  <c:v>#N/A</c:v>
                </c:pt>
                <c:pt idx="725">
                  <c:v>#N/A</c:v>
                </c:pt>
                <c:pt idx="726">
                  <c:v>#N/A</c:v>
                </c:pt>
                <c:pt idx="727">
                  <c:v>#N/A</c:v>
                </c:pt>
                <c:pt idx="728">
                  <c:v>#N/A</c:v>
                </c:pt>
                <c:pt idx="729">
                  <c:v>#N/A</c:v>
                </c:pt>
                <c:pt idx="730">
                  <c:v>1133.251224356967</c:v>
                </c:pt>
                <c:pt idx="731">
                  <c:v>#N/A</c:v>
                </c:pt>
                <c:pt idx="732">
                  <c:v>#N/A</c:v>
                </c:pt>
                <c:pt idx="733">
                  <c:v>#N/A</c:v>
                </c:pt>
                <c:pt idx="734">
                  <c:v>#N/A</c:v>
                </c:pt>
                <c:pt idx="735">
                  <c:v>#N/A</c:v>
                </c:pt>
                <c:pt idx="736">
                  <c:v>#N/A</c:v>
                </c:pt>
                <c:pt idx="737">
                  <c:v>#N/A</c:v>
                </c:pt>
                <c:pt idx="738">
                  <c:v>#N/A</c:v>
                </c:pt>
                <c:pt idx="739">
                  <c:v>#N/A</c:v>
                </c:pt>
                <c:pt idx="740">
                  <c:v>1166.9143518016649</c:v>
                </c:pt>
                <c:pt idx="741">
                  <c:v>#N/A</c:v>
                </c:pt>
                <c:pt idx="742">
                  <c:v>#N/A</c:v>
                </c:pt>
                <c:pt idx="743">
                  <c:v>#N/A</c:v>
                </c:pt>
                <c:pt idx="744">
                  <c:v>#N/A</c:v>
                </c:pt>
                <c:pt idx="745">
                  <c:v>#N/A</c:v>
                </c:pt>
                <c:pt idx="746">
                  <c:v>#N/A</c:v>
                </c:pt>
                <c:pt idx="747">
                  <c:v>#N/A</c:v>
                </c:pt>
                <c:pt idx="748">
                  <c:v>#N/A</c:v>
                </c:pt>
                <c:pt idx="749">
                  <c:v>#N/A</c:v>
                </c:pt>
                <c:pt idx="750">
                  <c:v>1199.9635829894601</c:v>
                </c:pt>
                <c:pt idx="751">
                  <c:v>#N/A</c:v>
                </c:pt>
                <c:pt idx="752">
                  <c:v>#N/A</c:v>
                </c:pt>
                <c:pt idx="753">
                  <c:v>#N/A</c:v>
                </c:pt>
                <c:pt idx="754">
                  <c:v>#N/A</c:v>
                </c:pt>
                <c:pt idx="755">
                  <c:v>#N/A</c:v>
                </c:pt>
                <c:pt idx="756">
                  <c:v>#N/A</c:v>
                </c:pt>
                <c:pt idx="757">
                  <c:v>#N/A</c:v>
                </c:pt>
                <c:pt idx="758">
                  <c:v>#N/A</c:v>
                </c:pt>
                <c:pt idx="759">
                  <c:v>#N/A</c:v>
                </c:pt>
                <c:pt idx="760">
                  <c:v>1232.3458693363655</c:v>
                </c:pt>
                <c:pt idx="761">
                  <c:v>#N/A</c:v>
                </c:pt>
                <c:pt idx="762">
                  <c:v>#N/A</c:v>
                </c:pt>
                <c:pt idx="763">
                  <c:v>#N/A</c:v>
                </c:pt>
                <c:pt idx="764">
                  <c:v>#N/A</c:v>
                </c:pt>
                <c:pt idx="765">
                  <c:v>#N/A</c:v>
                </c:pt>
                <c:pt idx="766">
                  <c:v>#N/A</c:v>
                </c:pt>
                <c:pt idx="767">
                  <c:v>#N/A</c:v>
                </c:pt>
                <c:pt idx="768">
                  <c:v>#N/A</c:v>
                </c:pt>
                <c:pt idx="769">
                  <c:v>#N/A</c:v>
                </c:pt>
                <c:pt idx="770">
                  <c:v>1264.011283472671</c:v>
                </c:pt>
                <c:pt idx="771">
                  <c:v>#N/A</c:v>
                </c:pt>
                <c:pt idx="772">
                  <c:v>#N/A</c:v>
                </c:pt>
                <c:pt idx="773">
                  <c:v>#N/A</c:v>
                </c:pt>
                <c:pt idx="774">
                  <c:v>#N/A</c:v>
                </c:pt>
                <c:pt idx="775">
                  <c:v>#N/A</c:v>
                </c:pt>
                <c:pt idx="776">
                  <c:v>#N/A</c:v>
                </c:pt>
                <c:pt idx="777">
                  <c:v>#N/A</c:v>
                </c:pt>
                <c:pt idx="778">
                  <c:v>#N/A</c:v>
                </c:pt>
                <c:pt idx="779">
                  <c:v>#N/A</c:v>
                </c:pt>
                <c:pt idx="780">
                  <c:v>1294.9137800896231</c:v>
                </c:pt>
                <c:pt idx="781">
                  <c:v>#N/A</c:v>
                </c:pt>
                <c:pt idx="782">
                  <c:v>#N/A</c:v>
                </c:pt>
                <c:pt idx="783">
                  <c:v>#N/A</c:v>
                </c:pt>
                <c:pt idx="784">
                  <c:v>#N/A</c:v>
                </c:pt>
                <c:pt idx="785">
                  <c:v>#N/A</c:v>
                </c:pt>
                <c:pt idx="786">
                  <c:v>#N/A</c:v>
                </c:pt>
                <c:pt idx="787">
                  <c:v>#N/A</c:v>
                </c:pt>
                <c:pt idx="788">
                  <c:v>#N/A</c:v>
                </c:pt>
                <c:pt idx="789">
                  <c:v>#N/A</c:v>
                </c:pt>
                <c:pt idx="790">
                  <c:v>1325.0117445954118</c:v>
                </c:pt>
                <c:pt idx="791">
                  <c:v>#N/A</c:v>
                </c:pt>
                <c:pt idx="792">
                  <c:v>#N/A</c:v>
                </c:pt>
                <c:pt idx="793">
                  <c:v>#N/A</c:v>
                </c:pt>
                <c:pt idx="794">
                  <c:v>#N/A</c:v>
                </c:pt>
                <c:pt idx="795">
                  <c:v>#N/A</c:v>
                </c:pt>
                <c:pt idx="796">
                  <c:v>#N/A</c:v>
                </c:pt>
                <c:pt idx="797">
                  <c:v>#N/A</c:v>
                </c:pt>
                <c:pt idx="798">
                  <c:v>#N/A</c:v>
                </c:pt>
                <c:pt idx="799">
                  <c:v>#N/A</c:v>
                </c:pt>
                <c:pt idx="800">
                  <c:v>1354.2683764790618</c:v>
                </c:pt>
                <c:pt idx="801">
                  <c:v>#N/A</c:v>
                </c:pt>
                <c:pt idx="802">
                  <c:v>#N/A</c:v>
                </c:pt>
                <c:pt idx="803">
                  <c:v>#N/A</c:v>
                </c:pt>
                <c:pt idx="804">
                  <c:v>#N/A</c:v>
                </c:pt>
                <c:pt idx="805">
                  <c:v>#N/A</c:v>
                </c:pt>
                <c:pt idx="806">
                  <c:v>#N/A</c:v>
                </c:pt>
                <c:pt idx="807">
                  <c:v>#N/A</c:v>
                </c:pt>
                <c:pt idx="808">
                  <c:v>#N/A</c:v>
                </c:pt>
                <c:pt idx="809">
                  <c:v>#N/A</c:v>
                </c:pt>
                <c:pt idx="810">
                  <c:v>1382.6519376299709</c:v>
                </c:pt>
                <c:pt idx="811">
                  <c:v>#N/A</c:v>
                </c:pt>
                <c:pt idx="812">
                  <c:v>#N/A</c:v>
                </c:pt>
                <c:pt idx="813">
                  <c:v>#N/A</c:v>
                </c:pt>
                <c:pt idx="814">
                  <c:v>#N/A</c:v>
                </c:pt>
                <c:pt idx="815">
                  <c:v>#N/A</c:v>
                </c:pt>
                <c:pt idx="816">
                  <c:v>#N/A</c:v>
                </c:pt>
                <c:pt idx="817">
                  <c:v>#N/A</c:v>
                </c:pt>
                <c:pt idx="818">
                  <c:v>#N/A</c:v>
                </c:pt>
                <c:pt idx="819">
                  <c:v>#N/A</c:v>
                </c:pt>
                <c:pt idx="820">
                  <c:v>1410.135886556418</c:v>
                </c:pt>
                <c:pt idx="821">
                  <c:v>#N/A</c:v>
                </c:pt>
                <c:pt idx="822">
                  <c:v>#N/A</c:v>
                </c:pt>
                <c:pt idx="823">
                  <c:v>#N/A</c:v>
                </c:pt>
                <c:pt idx="824">
                  <c:v>#N/A</c:v>
                </c:pt>
                <c:pt idx="825">
                  <c:v>#N/A</c:v>
                </c:pt>
                <c:pt idx="826">
                  <c:v>#N/A</c:v>
                </c:pt>
                <c:pt idx="827">
                  <c:v>#N/A</c:v>
                </c:pt>
                <c:pt idx="828">
                  <c:v>#N/A</c:v>
                </c:pt>
                <c:pt idx="829">
                  <c:v>#N/A</c:v>
                </c:pt>
                <c:pt idx="830">
                  <c:v>1436.6989143207645</c:v>
                </c:pt>
                <c:pt idx="831">
                  <c:v>#N/A</c:v>
                </c:pt>
                <c:pt idx="832">
                  <c:v>#N/A</c:v>
                </c:pt>
                <c:pt idx="833">
                  <c:v>#N/A</c:v>
                </c:pt>
                <c:pt idx="834">
                  <c:v>#N/A</c:v>
                </c:pt>
                <c:pt idx="835">
                  <c:v>#N/A</c:v>
                </c:pt>
                <c:pt idx="836">
                  <c:v>#N/A</c:v>
                </c:pt>
                <c:pt idx="837">
                  <c:v>#N/A</c:v>
                </c:pt>
                <c:pt idx="838">
                  <c:v>#N/A</c:v>
                </c:pt>
                <c:pt idx="839">
                  <c:v>#N/A</c:v>
                </c:pt>
                <c:pt idx="840">
                  <c:v>1462.3248952376687</c:v>
                </c:pt>
                <c:pt idx="841">
                  <c:v>#N/A</c:v>
                </c:pt>
                <c:pt idx="842">
                  <c:v>#N/A</c:v>
                </c:pt>
                <c:pt idx="843">
                  <c:v>#N/A</c:v>
                </c:pt>
                <c:pt idx="844">
                  <c:v>#N/A</c:v>
                </c:pt>
                <c:pt idx="845">
                  <c:v>#N/A</c:v>
                </c:pt>
                <c:pt idx="846">
                  <c:v>#N/A</c:v>
                </c:pt>
                <c:pt idx="847">
                  <c:v>#N/A</c:v>
                </c:pt>
                <c:pt idx="848">
                  <c:v>#N/A</c:v>
                </c:pt>
                <c:pt idx="849">
                  <c:v>#N/A</c:v>
                </c:pt>
                <c:pt idx="850">
                  <c:v>1487.0027639089217</c:v>
                </c:pt>
                <c:pt idx="851">
                  <c:v>#N/A</c:v>
                </c:pt>
                <c:pt idx="852">
                  <c:v>#N/A</c:v>
                </c:pt>
                <c:pt idx="853">
                  <c:v>#N/A</c:v>
                </c:pt>
                <c:pt idx="854">
                  <c:v>#N/A</c:v>
                </c:pt>
                <c:pt idx="855">
                  <c:v>#N/A</c:v>
                </c:pt>
                <c:pt idx="856">
                  <c:v>#N/A</c:v>
                </c:pt>
                <c:pt idx="857">
                  <c:v>#N/A</c:v>
                </c:pt>
                <c:pt idx="858">
                  <c:v>#N/A</c:v>
                </c:pt>
                <c:pt idx="859">
                  <c:v>#N/A</c:v>
                </c:pt>
                <c:pt idx="860">
                  <c:v>1510.7263293761901</c:v>
                </c:pt>
                <c:pt idx="861">
                  <c:v>#N/A</c:v>
                </c:pt>
                <c:pt idx="862">
                  <c:v>#N/A</c:v>
                </c:pt>
                <c:pt idx="863">
                  <c:v>#N/A</c:v>
                </c:pt>
                <c:pt idx="864">
                  <c:v>#N/A</c:v>
                </c:pt>
                <c:pt idx="865">
                  <c:v>#N/A</c:v>
                </c:pt>
                <c:pt idx="866">
                  <c:v>#N/A</c:v>
                </c:pt>
                <c:pt idx="867">
                  <c:v>#N/A</c:v>
                </c:pt>
                <c:pt idx="868">
                  <c:v>#N/A</c:v>
                </c:pt>
                <c:pt idx="869">
                  <c:v>#N/A</c:v>
                </c:pt>
                <c:pt idx="870">
                  <c:v>1533.4940366955107</c:v>
                </c:pt>
                <c:pt idx="871">
                  <c:v>#N/A</c:v>
                </c:pt>
                <c:pt idx="872">
                  <c:v>#N/A</c:v>
                </c:pt>
                <c:pt idx="873">
                  <c:v>#N/A</c:v>
                </c:pt>
                <c:pt idx="874">
                  <c:v>#N/A</c:v>
                </c:pt>
                <c:pt idx="875">
                  <c:v>#N/A</c:v>
                </c:pt>
                <c:pt idx="876">
                  <c:v>#N/A</c:v>
                </c:pt>
                <c:pt idx="877">
                  <c:v>#N/A</c:v>
                </c:pt>
                <c:pt idx="878">
                  <c:v>#N/A</c:v>
                </c:pt>
                <c:pt idx="879">
                  <c:v>#N/A</c:v>
                </c:pt>
                <c:pt idx="880">
                  <c:v>1555.3086858598115</c:v>
                </c:pt>
                <c:pt idx="881">
                  <c:v>#N/A</c:v>
                </c:pt>
                <c:pt idx="882">
                  <c:v>#N/A</c:v>
                </c:pt>
                <c:pt idx="883">
                  <c:v>#N/A</c:v>
                </c:pt>
                <c:pt idx="884">
                  <c:v>#N/A</c:v>
                </c:pt>
                <c:pt idx="885">
                  <c:v>#N/A</c:v>
                </c:pt>
                <c:pt idx="886">
                  <c:v>#N/A</c:v>
                </c:pt>
                <c:pt idx="887">
                  <c:v>#N/A</c:v>
                </c:pt>
                <c:pt idx="888">
                  <c:v>#N/A</c:v>
                </c:pt>
                <c:pt idx="889">
                  <c:v>#N/A</c:v>
                </c:pt>
                <c:pt idx="890">
                  <c:v>1576.1771175959916</c:v>
                </c:pt>
                <c:pt idx="891">
                  <c:v>#N/A</c:v>
                </c:pt>
                <c:pt idx="892">
                  <c:v>#N/A</c:v>
                </c:pt>
                <c:pt idx="893">
                  <c:v>#N/A</c:v>
                </c:pt>
                <c:pt idx="894">
                  <c:v>#N/A</c:v>
                </c:pt>
                <c:pt idx="895">
                  <c:v>#N/A</c:v>
                </c:pt>
                <c:pt idx="896">
                  <c:v>#N/A</c:v>
                </c:pt>
                <c:pt idx="897">
                  <c:v>#N/A</c:v>
                </c:pt>
                <c:pt idx="898">
                  <c:v>#N/A</c:v>
                </c:pt>
                <c:pt idx="899">
                  <c:v>#N/A</c:v>
                </c:pt>
                <c:pt idx="900">
                  <c:v>1596.1098750781832</c:v>
                </c:pt>
                <c:pt idx="901">
                  <c:v>#N/A</c:v>
                </c:pt>
                <c:pt idx="902">
                  <c:v>#N/A</c:v>
                </c:pt>
                <c:pt idx="903">
                  <c:v>#N/A</c:v>
                </c:pt>
                <c:pt idx="904">
                  <c:v>#N/A</c:v>
                </c:pt>
                <c:pt idx="905">
                  <c:v>#N/A</c:v>
                </c:pt>
                <c:pt idx="906">
                  <c:v>#N/A</c:v>
                </c:pt>
                <c:pt idx="907">
                  <c:v>#N/A</c:v>
                </c:pt>
                <c:pt idx="908">
                  <c:v>#N/A</c:v>
                </c:pt>
                <c:pt idx="909">
                  <c:v>#N/A</c:v>
                </c:pt>
                <c:pt idx="910">
                  <c:v>1615.1208500044504</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3.915580316539649E-4</c:v>
                </c:pt>
                <c:pt idx="2">
                  <c:v>2.5230648545707455E-3</c:v>
                </c:pt>
                <c:pt idx="3">
                  <c:v>7.7485102766930141E-3</c:v>
                </c:pt>
                <c:pt idx="4">
                  <c:v>1.6862490381308194E-2</c:v>
                </c:pt>
                <c:pt idx="5">
                  <c:v>3.0660211255860173E-2</c:v>
                </c:pt>
                <c:pt idx="6">
                  <c:v>4.9937580931280312E-2</c:v>
                </c:pt>
                <c:pt idx="7">
                  <c:v>7.5491300585879134E-2</c:v>
                </c:pt>
                <c:pt idx="8">
                  <c:v>0.10811895504539271</c:v>
                </c:pt>
                <c:pt idx="9">
                  <c:v>0.14861910260986161</c:v>
                </c:pt>
                <c:pt idx="10">
                  <c:v>0.19779136423713575</c:v>
                </c:pt>
                <c:pt idx="11">
                  <c:v>0.25620797563453229</c:v>
                </c:pt>
                <c:pt idx="12">
                  <c:v>0.32398482566753656</c:v>
                </c:pt>
                <c:pt idx="13">
                  <c:v>0.40100754429590302</c:v>
                </c:pt>
                <c:pt idx="14">
                  <c:v>0.48715805800330947</c:v>
                </c:pt>
                <c:pt idx="15">
                  <c:v>0.58231632839138958</c:v>
                </c:pt>
                <c:pt idx="16">
                  <c:v>0.68636209438461449</c:v>
                </c:pt>
                <c:pt idx="17">
                  <c:v>0.79917487594077707</c:v>
                </c:pt>
                <c:pt idx="18">
                  <c:v>0.92063397775810452</c:v>
                </c:pt>
                <c:pt idx="19">
                  <c:v>1.0506184929785058</c:v>
                </c:pt>
                <c:pt idx="20">
                  <c:v>1.1890073068864653</c:v>
                </c:pt>
                <c:pt idx="21">
                  <c:v>1.3356791006030952</c:v>
                </c:pt>
                <c:pt idx="22">
                  <c:v>1.490512354774866</c:v>
                </c:pt>
                <c:pt idx="23">
                  <c:v>1.6533853532565312</c:v>
                </c:pt>
                <c:pt idx="24">
                  <c:v>1.824176186787775</c:v>
                </c:pt>
                <c:pt idx="25">
                  <c:v>2.0027627566631061</c:v>
                </c:pt>
                <c:pt idx="26">
                  <c:v>2.1890227783945311</c:v>
                </c:pt>
                <c:pt idx="27">
                  <c:v>2.3828644863962136</c:v>
                </c:pt>
                <c:pt idx="28">
                  <c:v>2.5842573876916211</c:v>
                </c:pt>
                <c:pt idx="29">
                  <c:v>2.7932016351616111</c:v>
                </c:pt>
                <c:pt idx="30">
                  <c:v>3.0096973499225426</c:v>
                </c:pt>
                <c:pt idx="31">
                  <c:v>3.2337446212905627</c:v>
                </c:pt>
                <c:pt idx="32">
                  <c:v>3.4653435067465179</c:v>
                </c:pt>
                <c:pt idx="33">
                  <c:v>3.7044940319014943</c:v>
                </c:pt>
                <c:pt idx="34">
                  <c:v>3.9511961904629862</c:v>
                </c:pt>
                <c:pt idx="35">
                  <c:v>4.2054351474071705</c:v>
                </c:pt>
                <c:pt idx="36">
                  <c:v>4.4671955544889022</c:v>
                </c:pt>
                <c:pt idx="37">
                  <c:v>4.7364763504230787</c:v>
                </c:pt>
                <c:pt idx="38">
                  <c:v>5.0132764552207947</c:v>
                </c:pt>
                <c:pt idx="39">
                  <c:v>5.2975947761881068</c:v>
                </c:pt>
                <c:pt idx="40">
                  <c:v>5.5894302070057575</c:v>
                </c:pt>
                <c:pt idx="41">
                  <c:v>5.8887816268731044</c:v>
                </c:pt>
                <c:pt idx="42">
                  <c:v>6.1956478997102433</c:v>
                </c:pt>
                <c:pt idx="43">
                  <c:v>6.5100278734130104</c:v>
                </c:pt>
                <c:pt idx="44">
                  <c:v>6.8319203791561574</c:v>
                </c:pt>
                <c:pt idx="45">
                  <c:v>7.1613242307405223</c:v>
                </c:pt>
                <c:pt idx="46">
                  <c:v>7.498238223980465</c:v>
                </c:pt>
                <c:pt idx="47">
                  <c:v>7.8426611361282417</c:v>
                </c:pt>
                <c:pt idx="48">
                  <c:v>8.1945917253323373</c:v>
                </c:pt>
                <c:pt idx="49">
                  <c:v>8.5540287301270777</c:v>
                </c:pt>
                <c:pt idx="50">
                  <c:v>8.9209708689510983</c:v>
                </c:pt>
                <c:pt idx="51">
                  <c:v>9.295416839692523</c:v>
                </c:pt>
                <c:pt idx="52">
                  <c:v>9.6773653192588451</c:v>
                </c:pt>
                <c:pt idx="53">
                  <c:v>10.066814963169772</c:v>
                </c:pt>
                <c:pt idx="54">
                  <c:v>10.463764405171375</c:v>
                </c:pt>
                <c:pt idx="55">
                  <c:v>10.868212256870102</c:v>
                </c:pt>
                <c:pt idx="56">
                  <c:v>11.280157107385296</c:v>
                </c:pt>
                <c:pt idx="57">
                  <c:v>11.699597523019003</c:v>
                </c:pt>
                <c:pt idx="58">
                  <c:v>12.126532046941932</c:v>
                </c:pt>
                <c:pt idx="59">
                  <c:v>12.560959198894571</c:v>
                </c:pt>
                <c:pt idx="60">
                  <c:v>13.002877474902483</c:v>
                </c:pt>
                <c:pt idx="61">
                  <c:v>13.452285347004951</c:v>
                </c:pt>
                <c:pt idx="62">
                  <c:v>13.909181262996137</c:v>
                </c:pt>
                <c:pt idx="63">
                  <c:v>14.373563646178063</c:v>
                </c:pt>
                <c:pt idx="64">
                  <c:v>14.845430895124707</c:v>
                </c:pt>
                <c:pt idx="65">
                  <c:v>15.3247813834566</c:v>
                </c:pt>
                <c:pt idx="66">
                  <c:v>15.811613459625335</c:v>
                </c:pt>
                <c:pt idx="67">
                  <c:v>16.305925446707477</c:v>
                </c:pt>
                <c:pt idx="68">
                  <c:v>16.807715642207341</c:v>
                </c:pt>
                <c:pt idx="69">
                  <c:v>17.316982317868209</c:v>
                </c:pt>
                <c:pt idx="70">
                  <c:v>17.833723719491523</c:v>
                </c:pt>
                <c:pt idx="71">
                  <c:v>18.357938066763701</c:v>
                </c:pt>
                <c:pt idx="72">
                  <c:v>18.889623203253596</c:v>
                </c:pt>
                <c:pt idx="73">
                  <c:v>19.428776245982075</c:v>
                </c:pt>
                <c:pt idx="74">
                  <c:v>19.97539393449842</c:v>
                </c:pt>
                <c:pt idx="75">
                  <c:v>20.529472980404371</c:v>
                </c:pt>
                <c:pt idx="76">
                  <c:v>21.091010067227092</c:v>
                </c:pt>
                <c:pt idx="77">
                  <c:v>21.66000185029808</c:v>
                </c:pt>
                <c:pt idx="78">
                  <c:v>22.236444956637683</c:v>
                </c:pt>
                <c:pt idx="79">
                  <c:v>22.820335984845059</c:v>
                </c:pt>
                <c:pt idx="80">
                  <c:v>23.411671504993294</c:v>
                </c:pt>
                <c:pt idx="81">
                  <c:v>24.010448058529484</c:v>
                </c:pt>
                <c:pt idx="82">
                  <c:v>24.616662158179601</c:v>
                </c:pt>
                <c:pt idx="83">
                  <c:v>25.230310287857897</c:v>
                </c:pt>
                <c:pt idx="84">
                  <c:v>25.851388902580737</c:v>
                </c:pt>
                <c:pt idx="85">
                  <c:v>26.47989442838464</c:v>
                </c:pt>
                <c:pt idx="86">
                  <c:v>27.115823262248387</c:v>
                </c:pt>
                <c:pt idx="87">
                  <c:v>27.759171772019062</c:v>
                </c:pt>
                <c:pt idx="88">
                  <c:v>28.409936296341844</c:v>
                </c:pt>
                <c:pt idx="89">
                  <c:v>29.068113144593472</c:v>
                </c:pt>
                <c:pt idx="90">
                  <c:v>29.733698596819206</c:v>
                </c:pt>
                <c:pt idx="91">
                  <c:v>30.406688903673189</c:v>
                </c:pt>
                <c:pt idx="92">
                  <c:v>31.087080286362095</c:v>
                </c:pt>
                <c:pt idx="93">
                  <c:v>31.77486893659195</c:v>
                </c:pt>
                <c:pt idx="94">
                  <c:v>32.470051016518028</c:v>
                </c:pt>
                <c:pt idx="95">
                  <c:v>33.172622658697726</c:v>
                </c:pt>
                <c:pt idx="96">
                  <c:v>33.882579966046322</c:v>
                </c:pt>
                <c:pt idx="97">
                  <c:v>34.599919011795528</c:v>
                </c:pt>
                <c:pt idx="98">
                  <c:v>35.32463583945475</c:v>
                </c:pt>
                <c:pt idx="99">
                  <c:v>36.056726462775018</c:v>
                </c:pt>
                <c:pt idx="100">
                  <c:v>36.796186865715434</c:v>
                </c:pt>
                <c:pt idx="101">
                  <c:v>37.543013002412124</c:v>
                </c:pt>
                <c:pt idx="102">
                  <c:v>38.297200797149628</c:v>
                </c:pt>
                <c:pt idx="103">
                  <c:v>39.05874614433462</c:v>
                </c:pt>
                <c:pt idx="104">
                  <c:v>39.827644908471925</c:v>
                </c:pt>
                <c:pt idx="105">
                  <c:v>40.603892924142791</c:v>
                </c:pt>
                <c:pt idx="106">
                  <c:v>41.387485995985315</c:v>
                </c:pt>
                <c:pt idx="107">
                  <c:v>42.178419898676999</c:v>
                </c:pt>
                <c:pt idx="108">
                  <c:v>42.976690376919386</c:v>
                </c:pt>
                <c:pt idx="109">
                  <c:v>43.782293145424688</c:v>
                </c:pt>
                <c:pt idx="110">
                  <c:v>44.595223888904442</c:v>
                </c:pt>
                <c:pt idx="111">
                  <c:v>45.415478262060027</c:v>
                </c:pt>
                <c:pt idx="112">
                  <c:v>46.243051889575128</c:v>
                </c:pt>
                <c:pt idx="113">
                  <c:v>47.077940366109999</c:v>
                </c:pt>
                <c:pt idx="114">
                  <c:v>47.92013925629756</c:v>
                </c:pt>
                <c:pt idx="115">
                  <c:v>48.769644094741231</c:v>
                </c:pt>
                <c:pt idx="116">
                  <c:v>49.626450386014518</c:v>
                </c:pt>
                <c:pt idx="117">
                  <c:v>50.490553604662274</c:v>
                </c:pt>
                <c:pt idx="118">
                  <c:v>51.361949195203621</c:v>
                </c:pt>
                <c:pt idx="119">
                  <c:v>52.240632572136505</c:v>
                </c:pt>
                <c:pt idx="120">
                  <c:v>53.126599119943855</c:v>
                </c:pt>
                <c:pt idx="121">
                  <c:v>54.019844193101264</c:v>
                </c:pt>
                <c:pt idx="122">
                  <c:v>54.920363116086243</c:v>
                </c:pt>
                <c:pt idx="123">
                  <c:v>55.828151183388982</c:v>
                </c:pt>
                <c:pt idx="124">
                  <c:v>56.743203659524546</c:v>
                </c:pt>
                <c:pt idx="125">
                  <c:v>57.665515779046586</c:v>
                </c:pt>
                <c:pt idx="126">
                  <c:v>58.595082746562426</c:v>
                </c:pt>
                <c:pt idx="127">
                  <c:v>59.531899736749558</c:v>
                </c:pt>
                <c:pt idx="128">
                  <c:v>60.475961894373569</c:v>
                </c:pt>
                <c:pt idx="129">
                  <c:v>61.427262725291449</c:v>
                </c:pt>
                <c:pt idx="130">
                  <c:v>62.385792485764604</c:v>
                </c:pt>
                <c:pt idx="131">
                  <c:v>63.351539789394714</c:v>
                </c:pt>
                <c:pt idx="132">
                  <c:v>64.324493215794277</c:v>
                </c:pt>
                <c:pt idx="133">
                  <c:v>65.304641310694365</c:v>
                </c:pt>
                <c:pt idx="134">
                  <c:v>66.291972586053902</c:v>
                </c:pt>
                <c:pt idx="135">
                  <c:v>67.286475520170299</c:v>
                </c:pt>
                <c:pt idx="136">
                  <c:v>68.288138557791484</c:v>
                </c:pt>
                <c:pt idx="137">
                  <c:v>69.296950110229275</c:v>
                </c:pt>
                <c:pt idx="138">
                  <c:v>70.312898555474121</c:v>
                </c:pt>
                <c:pt idx="139">
                  <c:v>71.335972238311086</c:v>
                </c:pt>
                <c:pt idx="140">
                  <c:v>72.366159470437168</c:v>
                </c:pt>
                <c:pt idx="141">
                  <c:v>73.403448530579809</c:v>
                </c:pt>
                <c:pt idx="142">
                  <c:v>74.44782766461671</c:v>
                </c:pt>
                <c:pt idx="143">
                  <c:v>75.499285085696755</c:v>
                </c:pt>
                <c:pt idx="144">
                  <c:v>76.557808974362217</c:v>
                </c:pt>
                <c:pt idx="145">
                  <c:v>77.623387478672043</c:v>
                </c:pt>
                <c:pt idx="146">
                  <c:v>78.696008714326325</c:v>
                </c:pt>
                <c:pt idx="147">
                  <c:v>79.77566076479188</c:v>
                </c:pt>
                <c:pt idx="148">
                  <c:v>80.862331681428913</c:v>
                </c:pt>
                <c:pt idx="149">
                  <c:v>81.956009483618757</c:v>
                </c:pt>
                <c:pt idx="150">
                  <c:v>83.056682158892684</c:v>
                </c:pt>
                <c:pt idx="151">
                  <c:v>84.164337663061758</c:v>
                </c:pt>
                <c:pt idx="152">
                  <c:v>85.278963920347664</c:v>
                </c:pt>
                <c:pt idx="153">
                  <c:v>86.400548823514583</c:v>
                </c:pt>
                <c:pt idx="154">
                  <c:v>87.529080234002038</c:v>
                </c:pt>
                <c:pt idx="155">
                  <c:v>88.664545982058684</c:v>
                </c:pt>
                <c:pt idx="156">
                  <c:v>89.806933866877031</c:v>
                </c:pt>
                <c:pt idx="157">
                  <c:v>90.956231656729187</c:v>
                </c:pt>
                <c:pt idx="158">
                  <c:v>92.112427089103377</c:v>
                </c:pt>
                <c:pt idx="159">
                  <c:v>93.275507870841452</c:v>
                </c:pt>
                <c:pt idx="160">
                  <c:v>94.44546167827724</c:v>
                </c:pt>
                <c:pt idx="161">
                  <c:v>95.622276157375808</c:v>
                </c:pt>
                <c:pt idx="162">
                  <c:v>96.805938923873455</c:v>
                </c:pt>
                <c:pt idx="163">
                  <c:v>97.996437563418695</c:v>
                </c:pt>
                <c:pt idx="164">
                  <c:v>99.193759631713903</c:v>
                </c:pt>
                <c:pt idx="165">
                  <c:v>100.39789265465788</c:v>
                </c:pt>
                <c:pt idx="166">
                  <c:v>101.60882412848913</c:v>
                </c:pt>
                <c:pt idx="167">
                  <c:v>102.82654151992995</c:v>
                </c:pt>
                <c:pt idx="168">
                  <c:v>104.05103226633125</c:v>
                </c:pt>
                <c:pt idx="169">
                  <c:v>105.28228377581812</c:v>
                </c:pt>
                <c:pt idx="170">
                  <c:v>106.52028342743613</c:v>
                </c:pt>
                <c:pt idx="171">
                  <c:v>107.76501857129838</c:v>
                </c:pt>
                <c:pt idx="172">
                  <c:v>109.01647652873321</c:v>
                </c:pt>
                <c:pt idx="173">
                  <c:v>110.27464459243255</c:v>
                </c:pt>
                <c:pt idx="174">
                  <c:v>111.53951002660109</c:v>
                </c:pt>
                <c:pt idx="175">
                  <c:v>112.81106006710596</c:v>
                </c:pt>
                <c:pt idx="176">
                  <c:v>114.08928192162713</c:v>
                </c:pt>
                <c:pt idx="177">
                  <c:v>115.37416276980848</c:v>
                </c:pt>
                <c:pt idx="178">
                  <c:v>116.6656897634094</c:v>
                </c:pt>
                <c:pt idx="179">
                  <c:v>117.9638500264571</c:v>
                </c:pt>
                <c:pt idx="180">
                  <c:v>119.26863065539942</c:v>
                </c:pt>
                <c:pt idx="181">
                  <c:v>120.58001871925833</c:v>
                </c:pt>
                <c:pt idx="182">
                  <c:v>121.89800125978392</c:v>
                </c:pt>
                <c:pt idx="183">
                  <c:v>123.22256529160902</c:v>
                </c:pt>
                <c:pt idx="184">
                  <c:v>124.55369780240427</c:v>
                </c:pt>
                <c:pt idx="185">
                  <c:v>125.8913857530339</c:v>
                </c:pt>
                <c:pt idx="186">
                  <c:v>127.23561607771184</c:v>
                </c:pt>
                <c:pt idx="187">
                  <c:v>128.5863756841585</c:v>
                </c:pt>
                <c:pt idx="188">
                  <c:v>129.94365145375795</c:v>
                </c:pt>
                <c:pt idx="189">
                  <c:v>131.30743024171571</c:v>
                </c:pt>
                <c:pt idx="190">
                  <c:v>132.67769887721687</c:v>
                </c:pt>
                <c:pt idx="191">
                  <c:v>134.05444416358483</c:v>
                </c:pt>
                <c:pt idx="192">
                  <c:v>135.43765287844042</c:v>
                </c:pt>
                <c:pt idx="193">
                  <c:v>136.82731177386145</c:v>
                </c:pt>
                <c:pt idx="194">
                  <c:v>138.2234075765428</c:v>
                </c:pt>
                <c:pt idx="195">
                  <c:v>139.6259269879568</c:v>
                </c:pt>
                <c:pt idx="196">
                  <c:v>141.03485668451421</c:v>
                </c:pt>
                <c:pt idx="197">
                  <c:v>142.45018331772542</c:v>
                </c:pt>
                <c:pt idx="198">
                  <c:v>143.87189351436211</c:v>
                </c:pt>
                <c:pt idx="199">
                  <c:v>145.29997387661945</c:v>
                </c:pt>
                <c:pt idx="200">
                  <c:v>146.73441098227838</c:v>
                </c:pt>
                <c:pt idx="201">
                  <c:v>148.17519138486853</c:v>
                </c:pt>
                <c:pt idx="202">
                  <c:v>149.62230161383138</c:v>
                </c:pt>
                <c:pt idx="203">
                  <c:v>151.0757281746838</c:v>
                </c:pt>
                <c:pt idx="204">
                  <c:v>152.53545754918181</c:v>
                </c:pt>
                <c:pt idx="205">
                  <c:v>154.00147619548488</c:v>
                </c:pt>
                <c:pt idx="206">
                  <c:v>155.47377015669466</c:v>
                </c:pt>
                <c:pt idx="207">
                  <c:v>156.95232466914635</c:v>
                </c:pt>
                <c:pt idx="208">
                  <c:v>158.43712455400222</c:v>
                </c:pt>
                <c:pt idx="209">
                  <c:v>159.9281546091043</c:v>
                </c:pt>
                <c:pt idx="210">
                  <c:v>161.42539960916173</c:v>
                </c:pt>
                <c:pt idx="211">
                  <c:v>162.9288443059387</c:v>
                </c:pt>
                <c:pt idx="212">
                  <c:v>164.43847342844222</c:v>
                </c:pt>
                <c:pt idx="213">
                  <c:v>165.95427168311039</c:v>
                </c:pt>
                <c:pt idx="214">
                  <c:v>167.47622375400073</c:v>
                </c:pt>
                <c:pt idx="215">
                  <c:v>169.00431430297863</c:v>
                </c:pt>
                <c:pt idx="216">
                  <c:v>170.53852796990608</c:v>
                </c:pt>
                <c:pt idx="217">
                  <c:v>172.0788493728306</c:v>
                </c:pt>
                <c:pt idx="218">
                  <c:v>173.62526310817412</c:v>
                </c:pt>
                <c:pt idx="219">
                  <c:v>175.17775375092219</c:v>
                </c:pt>
                <c:pt idx="220">
                  <c:v>176.73630585481322</c:v>
                </c:pt>
                <c:pt idx="221">
                  <c:v>178.30090395252793</c:v>
                </c:pt>
                <c:pt idx="222">
                  <c:v>179.87153255587882</c:v>
                </c:pt>
                <c:pt idx="223">
                  <c:v>181.44817615599973</c:v>
                </c:pt>
                <c:pt idx="224">
                  <c:v>183.03081922353562</c:v>
                </c:pt>
                <c:pt idx="225">
                  <c:v>184.61944620883227</c:v>
                </c:pt>
                <c:pt idx="226">
                  <c:v>186.21404154212621</c:v>
                </c:pt>
                <c:pt idx="227">
                  <c:v>187.81458963373453</c:v>
                </c:pt>
                <c:pt idx="228">
                  <c:v>189.42107487424494</c:v>
                </c:pt>
                <c:pt idx="229">
                  <c:v>191.03348163470574</c:v>
                </c:pt>
                <c:pt idx="230">
                  <c:v>192.65179426681587</c:v>
                </c:pt>
                <c:pt idx="231">
                  <c:v>194.275997103115</c:v>
                </c:pt>
                <c:pt idx="232">
                  <c:v>195.90607445717359</c:v>
                </c:pt>
                <c:pt idx="233">
                  <c:v>197.54201062378294</c:v>
                </c:pt>
                <c:pt idx="234">
                  <c:v>199.18378987914545</c:v>
                </c:pt>
                <c:pt idx="235">
                  <c:v>200.8313964810645</c:v>
                </c:pt>
                <c:pt idx="236">
                  <c:v>202.48481466913466</c:v>
                </c:pt>
                <c:pt idx="237">
                  <c:v>204.14402866493168</c:v>
                </c:pt>
                <c:pt idx="238">
                  <c:v>205.80902267220247</c:v>
                </c:pt>
                <c:pt idx="239">
                  <c:v>207.47978087705513</c:v>
                </c:pt>
                <c:pt idx="240">
                  <c:v>209.15628744814879</c:v>
                </c:pt>
                <c:pt idx="241">
                  <c:v>210.83852653688342</c:v>
                </c:pt>
                <c:pt idx="242">
                  <c:v>212.5264809240567</c:v>
                </c:pt>
                <c:pt idx="243">
                  <c:v>214.22013066594701</c:v>
                </c:pt>
                <c:pt idx="244">
                  <c:v>215.91945444787939</c:v>
                </c:pt>
                <c:pt idx="245">
                  <c:v>217.62443093840375</c:v>
                </c:pt>
                <c:pt idx="246">
                  <c:v>219.33503878956171</c:v>
                </c:pt>
                <c:pt idx="247">
                  <c:v>221.05125663715296</c:v>
                </c:pt>
                <c:pt idx="248">
                  <c:v>222.77306310100136</c:v>
                </c:pt>
                <c:pt idx="249">
                  <c:v>224.50043678522027</c:v>
                </c:pt>
                <c:pt idx="250">
                  <c:v>226.23335627847786</c:v>
                </c:pt>
                <c:pt idx="251">
                  <c:v>227.97180015426147</c:v>
                </c:pt>
                <c:pt idx="252">
                  <c:v>229.7157469711419</c:v>
                </c:pt>
                <c:pt idx="253">
                  <c:v>231.46517527303689</c:v>
                </c:pt>
                <c:pt idx="254">
                  <c:v>233.22006358947436</c:v>
                </c:pt>
                <c:pt idx="255">
                  <c:v>234.98039043585487</c:v>
                </c:pt>
                <c:pt idx="256">
                  <c:v>236.74613431371381</c:v>
                </c:pt>
                <c:pt idx="257">
                  <c:v>238.51727371098286</c:v>
                </c:pt>
                <c:pt idx="258">
                  <c:v>240.29378710225095</c:v>
                </c:pt>
                <c:pt idx="259">
                  <c:v>242.07565294902471</c:v>
                </c:pt>
                <c:pt idx="260">
                  <c:v>243.86284969998832</c:v>
                </c:pt>
                <c:pt idx="261">
                  <c:v>245.65535579126274</c:v>
                </c:pt>
                <c:pt idx="262">
                  <c:v>247.45314964666443</c:v>
                </c:pt>
                <c:pt idx="263">
                  <c:v>249.25620967796343</c:v>
                </c:pt>
                <c:pt idx="264">
                  <c:v>251.06451428514072</c:v>
                </c:pt>
                <c:pt idx="265">
                  <c:v>252.87804185664515</c:v>
                </c:pt>
                <c:pt idx="266">
                  <c:v>254.6967707696497</c:v>
                </c:pt>
                <c:pt idx="267">
                  <c:v>256.5206793903069</c:v>
                </c:pt>
                <c:pt idx="268">
                  <c:v>258.3497460740038</c:v>
                </c:pt>
                <c:pt idx="269">
                  <c:v>260.18394916561635</c:v>
                </c:pt>
                <c:pt idx="270">
                  <c:v>262.02326699976288</c:v>
                </c:pt>
                <c:pt idx="271">
                  <c:v>263.86767790105688</c:v>
                </c:pt>
                <c:pt idx="272">
                  <c:v>265.7171601843595</c:v>
                </c:pt>
                <c:pt idx="273">
                  <c:v>267.57169215503086</c:v>
                </c:pt>
                <c:pt idx="274">
                  <c:v>269.43125210918095</c:v>
                </c:pt>
                <c:pt idx="275">
                  <c:v>271.29581833391973</c:v>
                </c:pt>
                <c:pt idx="276">
                  <c:v>273.16536910760647</c:v>
                </c:pt>
                <c:pt idx="277">
                  <c:v>275.03988270009847</c:v>
                </c:pt>
                <c:pt idx="278">
                  <c:v>276.91933737299883</c:v>
                </c:pt>
                <c:pt idx="279">
                  <c:v>278.80371137990375</c:v>
                </c:pt>
                <c:pt idx="280">
                  <c:v>280.69298296664886</c:v>
                </c:pt>
                <c:pt idx="281">
                  <c:v>282.58713037155479</c:v>
                </c:pt>
                <c:pt idx="282">
                  <c:v>284.4861318256722</c:v>
                </c:pt>
                <c:pt idx="283">
                  <c:v>286.38996555302572</c:v>
                </c:pt>
                <c:pt idx="284">
                  <c:v>288.29861135962921</c:v>
                </c:pt>
                <c:pt idx="285">
                  <c:v>290.21205222272948</c:v>
                </c:pt>
                <c:pt idx="286">
                  <c:v>292.13027270167458</c:v>
                </c:pt>
                <c:pt idx="287">
                  <c:v>294.05325734851226</c:v>
                </c:pt>
                <c:pt idx="288">
                  <c:v>295.98099070814931</c:v>
                </c:pt>
                <c:pt idx="289">
                  <c:v>297.91345731851055</c:v>
                </c:pt>
                <c:pt idx="290">
                  <c:v>299.85064171069763</c:v>
                </c:pt>
                <c:pt idx="291">
                  <c:v>301.79252840914728</c:v>
                </c:pt>
                <c:pt idx="292">
                  <c:v>303.73910193178921</c:v>
                </c:pt>
                <c:pt idx="293">
                  <c:v>305.69034679020359</c:v>
                </c:pt>
                <c:pt idx="294">
                  <c:v>307.64624748977826</c:v>
                </c:pt>
                <c:pt idx="295">
                  <c:v>309.60678852986524</c:v>
                </c:pt>
                <c:pt idx="296">
                  <c:v>311.57195440393718</c:v>
                </c:pt>
                <c:pt idx="297">
                  <c:v>313.54172959974323</c:v>
                </c:pt>
                <c:pt idx="298">
                  <c:v>315.51609859946444</c:v>
                </c:pt>
                <c:pt idx="299">
                  <c:v>317.49504587986883</c:v>
                </c:pt>
                <c:pt idx="300">
                  <c:v>319.47855591246605</c:v>
                </c:pt>
                <c:pt idx="301">
                  <c:v>321.46661316366152</c:v>
                </c:pt>
                <c:pt idx="302">
                  <c:v>323.45920209491021</c:v>
                </c:pt>
                <c:pt idx="303">
                  <c:v>325.4563071628699</c:v>
                </c:pt>
                <c:pt idx="304">
                  <c:v>327.45791281955411</c:v>
                </c:pt>
                <c:pt idx="305">
                  <c:v>329.46400351248457</c:v>
                </c:pt>
                <c:pt idx="306">
                  <c:v>331.47456368484308</c:v>
                </c:pt>
                <c:pt idx="307">
                  <c:v>333.4895777756231</c:v>
                </c:pt>
                <c:pt idx="308">
                  <c:v>335.50903021978093</c:v>
                </c:pt>
                <c:pt idx="309">
                  <c:v>337.53290544838603</c:v>
                </c:pt>
                <c:pt idx="310">
                  <c:v>339.56118788877137</c:v>
                </c:pt>
                <c:pt idx="311">
                  <c:v>341.59386196468313</c:v>
                </c:pt>
                <c:pt idx="312">
                  <c:v>343.63091209642982</c:v>
                </c:pt>
                <c:pt idx="313">
                  <c:v>345.67232270103091</c:v>
                </c:pt>
                <c:pt idx="314">
                  <c:v>347.71807819236523</c:v>
                </c:pt>
                <c:pt idx="315">
                  <c:v>349.76816298131865</c:v>
                </c:pt>
                <c:pt idx="316">
                  <c:v>351.82256147593142</c:v>
                </c:pt>
                <c:pt idx="317">
                  <c:v>353.88125808154479</c:v>
                </c:pt>
                <c:pt idx="318">
                  <c:v>355.94423720094744</c:v>
                </c:pt>
                <c:pt idx="319">
                  <c:v>358.01148323452122</c:v>
                </c:pt>
                <c:pt idx="320">
                  <c:v>360.08298058038645</c:v>
                </c:pt>
                <c:pt idx="321">
                  <c:v>362.1587136345467</c:v>
                </c:pt>
                <c:pt idx="322">
                  <c:v>364.23866679103304</c:v>
                </c:pt>
                <c:pt idx="323">
                  <c:v>366.32282444204782</c:v>
                </c:pt>
                <c:pt idx="324">
                  <c:v>368.41117097810798</c:v>
                </c:pt>
                <c:pt idx="325">
                  <c:v>370.50369078818767</c:v>
                </c:pt>
                <c:pt idx="326">
                  <c:v>372.60036835743222</c:v>
                </c:pt>
                <c:pt idx="327">
                  <c:v>374.70118836486489</c:v>
                </c:pt>
                <c:pt idx="328">
                  <c:v>376.80613558588249</c:v>
                </c:pt>
                <c:pt idx="329">
                  <c:v>378.91519479475488</c:v>
                </c:pt>
                <c:pt idx="330">
                  <c:v>381.02835076476094</c:v>
                </c:pt>
                <c:pt idx="331">
                  <c:v>383.14558826832422</c:v>
                </c:pt>
                <c:pt idx="332">
                  <c:v>385.26689207714782</c:v>
                </c:pt>
                <c:pt idx="333">
                  <c:v>387.39224696234902</c:v>
                </c:pt>
                <c:pt idx="334">
                  <c:v>389.52163769459327</c:v>
                </c:pt>
                <c:pt idx="335">
                  <c:v>391.6550490442275</c:v>
                </c:pt>
                <c:pt idx="336">
                  <c:v>393.79246578141328</c:v>
                </c:pt>
                <c:pt idx="337">
                  <c:v>395.93387267625906</c:v>
                </c:pt>
                <c:pt idx="338">
                  <c:v>398.0792544989522</c:v>
                </c:pt>
                <c:pt idx="339">
                  <c:v>400.22859601989029</c:v>
                </c:pt>
                <c:pt idx="340">
                  <c:v>402.38188200981199</c:v>
                </c:pt>
                <c:pt idx="341">
                  <c:v>404.53909723992734</c:v>
                </c:pt>
                <c:pt idx="342">
                  <c:v>406.70022648204753</c:v>
                </c:pt>
                <c:pt idx="343">
                  <c:v>408.86525450871409</c:v>
                </c:pt>
                <c:pt idx="344">
                  <c:v>411.03416609332771</c:v>
                </c:pt>
                <c:pt idx="345">
                  <c:v>413.20694601027623</c:v>
                </c:pt>
                <c:pt idx="346">
                  <c:v>415.38357903506238</c:v>
                </c:pt>
                <c:pt idx="347">
                  <c:v>417.56404994443074</c:v>
                </c:pt>
                <c:pt idx="348">
                  <c:v>419.74834351649429</c:v>
                </c:pt>
                <c:pt idx="349">
                  <c:v>421.93644453086034</c:v>
                </c:pt>
                <c:pt idx="350">
                  <c:v>424.12833776875601</c:v>
                </c:pt>
                <c:pt idx="351">
                  <c:v>426.32400801315299</c:v>
                </c:pt>
                <c:pt idx="352">
                  <c:v>428.52344004889193</c:v>
                </c:pt>
                <c:pt idx="353">
                  <c:v>430.72661866280606</c:v>
                </c:pt>
                <c:pt idx="354">
                  <c:v>432.93352864384445</c:v>
                </c:pt>
                <c:pt idx="355">
                  <c:v>435.14415478319467</c:v>
                </c:pt>
                <c:pt idx="356">
                  <c:v>437.35848187440467</c:v>
                </c:pt>
                <c:pt idx="357">
                  <c:v>439.57649471350442</c:v>
                </c:pt>
                <c:pt idx="358">
                  <c:v>441.79817809912674</c:v>
                </c:pt>
                <c:pt idx="359">
                  <c:v>444.02351683262776</c:v>
                </c:pt>
                <c:pt idx="360">
                  <c:v>446.25249571820655</c:v>
                </c:pt>
                <c:pt idx="361">
                  <c:v>448.48509956302439</c:v>
                </c:pt>
                <c:pt idx="362">
                  <c:v>450.72131317732345</c:v>
                </c:pt>
                <c:pt idx="363">
                  <c:v>452.9611213745448</c:v>
                </c:pt>
                <c:pt idx="364">
                  <c:v>455.20450897144588</c:v>
                </c:pt>
                <c:pt idx="365">
                  <c:v>457.45146078821733</c:v>
                </c:pt>
                <c:pt idx="366">
                  <c:v>459.70196412126273</c:v>
                </c:pt>
                <c:pt idx="367">
                  <c:v>461.95601121535447</c:v>
                </c:pt>
                <c:pt idx="368">
                  <c:v>464.21359678839877</c:v>
                </c:pt>
                <c:pt idx="369">
                  <c:v>466.4747155567855</c:v>
                </c:pt>
                <c:pt idx="370">
                  <c:v>468.73936223542671</c:v>
                </c:pt>
                <c:pt idx="371">
                  <c:v>471.00753153779561</c:v>
                </c:pt>
                <c:pt idx="372">
                  <c:v>473.27921817596496</c:v>
                </c:pt>
                <c:pt idx="373">
                  <c:v>475.55441686064563</c:v>
                </c:pt>
                <c:pt idx="374">
                  <c:v>477.8331223012251</c:v>
                </c:pt>
                <c:pt idx="375">
                  <c:v>480.11532920580584</c:v>
                </c:pt>
                <c:pt idx="376">
                  <c:v>482.40103228124354</c:v>
                </c:pt>
                <c:pt idx="377">
                  <c:v>484.69022623318534</c:v>
                </c:pt>
                <c:pt idx="378">
                  <c:v>486.98290576610799</c:v>
                </c:pt>
                <c:pt idx="379">
                  <c:v>489.2790655833557</c:v>
                </c:pt>
                <c:pt idx="380">
                  <c:v>491.5787003871784</c:v>
                </c:pt>
                <c:pt idx="381">
                  <c:v>493.88180221036515</c:v>
                </c:pt>
                <c:pt idx="382">
                  <c:v>496.18835774864999</c:v>
                </c:pt>
                <c:pt idx="383">
                  <c:v>498.49835103225337</c:v>
                </c:pt>
                <c:pt idx="384">
                  <c:v>500.81176609669143</c:v>
                </c:pt>
                <c:pt idx="385">
                  <c:v>503.12858698289398</c:v>
                </c:pt>
                <c:pt idx="386">
                  <c:v>505.44879773732129</c:v>
                </c:pt>
                <c:pt idx="387">
                  <c:v>507.77238241208079</c:v>
                </c:pt>
                <c:pt idx="388">
                  <c:v>510.09932506504271</c:v>
                </c:pt>
                <c:pt idx="389">
                  <c:v>512.42960975995527</c:v>
                </c:pt>
                <c:pt idx="390">
                  <c:v>514.76322056655886</c:v>
                </c:pt>
                <c:pt idx="391">
                  <c:v>517.10014156070019</c:v>
                </c:pt>
                <c:pt idx="392">
                  <c:v>519.44035682444508</c:v>
                </c:pt>
                <c:pt idx="393">
                  <c:v>521.7838504461912</c:v>
                </c:pt>
                <c:pt idx="394">
                  <c:v>524.13060652077968</c:v>
                </c:pt>
                <c:pt idx="395">
                  <c:v>526.48060914960615</c:v>
                </c:pt>
                <c:pt idx="396">
                  <c:v>528.83384244073136</c:v>
                </c:pt>
                <c:pt idx="397">
                  <c:v>531.19029050899098</c:v>
                </c:pt>
                <c:pt idx="398">
                  <c:v>533.54993747610456</c:v>
                </c:pt>
                <c:pt idx="399">
                  <c:v>535.91276747078393</c:v>
                </c:pt>
                <c:pt idx="400">
                  <c:v>538.27876462884137</c:v>
                </c:pt>
                <c:pt idx="401">
                  <c:v>540.64791099932518</c:v>
                </c:pt>
                <c:pt idx="402">
                  <c:v>543.02018445146189</c:v>
                </c:pt>
                <c:pt idx="403">
                  <c:v>545.39556077152326</c:v>
                </c:pt>
                <c:pt idx="404">
                  <c:v>547.77401575892577</c:v>
                </c:pt>
                <c:pt idx="405">
                  <c:v>550.15552522641656</c:v>
                </c:pt>
                <c:pt idx="406">
                  <c:v>552.5400650002573</c:v>
                </c:pt>
                <c:pt idx="407">
                  <c:v>554.92761092040701</c:v>
                </c:pt>
                <c:pt idx="408">
                  <c:v>557.31813884070334</c:v>
                </c:pt>
                <c:pt idx="409">
                  <c:v>559.71162462904215</c:v>
                </c:pt>
                <c:pt idx="410">
                  <c:v>562.10804416755593</c:v>
                </c:pt>
                <c:pt idx="411">
                  <c:v>564.50736179721912</c:v>
                </c:pt>
                <c:pt idx="412">
                  <c:v>566.90951876775989</c:v>
                </c:pt>
                <c:pt idx="413">
                  <c:v>569.31444481034043</c:v>
                </c:pt>
                <c:pt idx="414">
                  <c:v>571.72206970533125</c:v>
                </c:pt>
                <c:pt idx="415">
                  <c:v>574.13232328328581</c:v>
                </c:pt>
                <c:pt idx="416">
                  <c:v>576.54513542590519</c:v>
                </c:pt>
                <c:pt idx="417">
                  <c:v>578.96043606699072</c:v>
                </c:pt>
                <c:pt idx="418">
                  <c:v>581.37815519338687</c:v>
                </c:pt>
                <c:pt idx="419">
                  <c:v>583.79822284591285</c:v>
                </c:pt>
                <c:pt idx="420">
                  <c:v>586.2205625543952</c:v>
                </c:pt>
                <c:pt idx="421">
                  <c:v>588.64508477672791</c:v>
                </c:pt>
                <c:pt idx="422">
                  <c:v>591.07169347695822</c:v>
                </c:pt>
                <c:pt idx="423">
                  <c:v>593.50029269968024</c:v>
                </c:pt>
                <c:pt idx="424">
                  <c:v>595.93078657162096</c:v>
                </c:pt>
                <c:pt idx="425">
                  <c:v>598.36307930320584</c:v>
                </c:pt>
                <c:pt idx="426">
                  <c:v>600.79707519010469</c:v>
                </c:pt>
                <c:pt idx="427">
                  <c:v>603.23267861475676</c:v>
                </c:pt>
                <c:pt idx="428">
                  <c:v>605.66979404787605</c:v>
                </c:pt>
                <c:pt idx="429">
                  <c:v>608.10832604993652</c:v>
                </c:pt>
                <c:pt idx="430">
                  <c:v>610.54817927263684</c:v>
                </c:pt>
                <c:pt idx="431">
                  <c:v>612.98925846034535</c:v>
                </c:pt>
                <c:pt idx="432">
                  <c:v>615.43145788614493</c:v>
                </c:pt>
                <c:pt idx="433">
                  <c:v>617.87465079709727</c:v>
                </c:pt>
                <c:pt idx="434">
                  <c:v>620.31870000349306</c:v>
                </c:pt>
                <c:pt idx="435">
                  <c:v>622.76346845958358</c:v>
                </c:pt>
                <c:pt idx="436">
                  <c:v>625.20881926639561</c:v>
                </c:pt>
                <c:pt idx="437">
                  <c:v>627.65461567450416</c:v>
                </c:pt>
                <c:pt idx="438">
                  <c:v>630.10072108676366</c:v>
                </c:pt>
                <c:pt idx="439">
                  <c:v>632.54699906099745</c:v>
                </c:pt>
                <c:pt idx="440">
                  <c:v>634.99331331264591</c:v>
                </c:pt>
                <c:pt idx="441">
                  <c:v>637.43952771737293</c:v>
                </c:pt>
                <c:pt idx="442">
                  <c:v>639.88551272392851</c:v>
                </c:pt>
                <c:pt idx="443">
                  <c:v>642.33115175953048</c:v>
                </c:pt>
                <c:pt idx="444">
                  <c:v>644.77633480565453</c:v>
                </c:pt>
                <c:pt idx="445">
                  <c:v>647.22095198077989</c:v>
                </c:pt>
                <c:pt idx="446">
                  <c:v>649.66489354191231</c:v>
                </c:pt>
                <c:pt idx="447">
                  <c:v>652.10804988607913</c:v>
                </c:pt>
                <c:pt idx="448">
                  <c:v>654.55031155179825</c:v>
                </c:pt>
                <c:pt idx="449">
                  <c:v>656.99156922052009</c:v>
                </c:pt>
                <c:pt idx="450">
                  <c:v>659.43171371804306</c:v>
                </c:pt>
                <c:pt idx="451">
                  <c:v>661.87063601590216</c:v>
                </c:pt>
                <c:pt idx="452">
                  <c:v>664.30822723273161</c:v>
                </c:pt>
                <c:pt idx="453">
                  <c:v>666.74438780690446</c:v>
                </c:pt>
                <c:pt idx="454">
                  <c:v>669.17903665640404</c:v>
                </c:pt>
                <c:pt idx="455">
                  <c:v>671.61210198240155</c:v>
                </c:pt>
                <c:pt idx="456">
                  <c:v>674.0435120851414</c:v>
                </c:pt>
                <c:pt idx="457">
                  <c:v>676.47319536436294</c:v>
                </c:pt>
                <c:pt idx="458">
                  <c:v>678.90108031971101</c:v>
                </c:pt>
                <c:pt idx="459">
                  <c:v>681.32709555113649</c:v>
                </c:pt>
                <c:pt idx="460">
                  <c:v>683.75116975928552</c:v>
                </c:pt>
                <c:pt idx="461">
                  <c:v>686.1732399953147</c:v>
                </c:pt>
                <c:pt idx="462">
                  <c:v>688.59325989844592</c:v>
                </c:pt>
                <c:pt idx="463">
                  <c:v>691.01119142214486</c:v>
                </c:pt>
                <c:pt idx="464">
                  <c:v>693.42699657236653</c:v>
                </c:pt>
                <c:pt idx="465">
                  <c:v>695.84063740755198</c:v>
                </c:pt>
                <c:pt idx="466">
                  <c:v>698.2520691101472</c:v>
                </c:pt>
                <c:pt idx="467">
                  <c:v>700.66123306863972</c:v>
                </c:pt>
                <c:pt idx="468">
                  <c:v>703.06798667639907</c:v>
                </c:pt>
                <c:pt idx="469">
                  <c:v>705.47212765306358</c:v>
                </c:pt>
                <c:pt idx="470">
                  <c:v>707.87356569676729</c:v>
                </c:pt>
                <c:pt idx="471">
                  <c:v>710.2723050481128</c:v>
                </c:pt>
                <c:pt idx="472">
                  <c:v>712.66834993500254</c:v>
                </c:pt>
                <c:pt idx="473">
                  <c:v>715.06170457268922</c:v>
                </c:pt>
                <c:pt idx="474">
                  <c:v>717.45237316382611</c:v>
                </c:pt>
                <c:pt idx="475">
                  <c:v>719.84035989851679</c:v>
                </c:pt>
                <c:pt idx="476">
                  <c:v>722.22566895436501</c:v>
                </c:pt>
                <c:pt idx="477">
                  <c:v>724.6083044965236</c:v>
                </c:pt>
                <c:pt idx="478">
                  <c:v>726.98827067774425</c:v>
                </c:pt>
                <c:pt idx="479">
                  <c:v>729.3655716384261</c:v>
                </c:pt>
                <c:pt idx="480">
                  <c:v>731.74021150666442</c:v>
                </c:pt>
                <c:pt idx="481">
                  <c:v>734.11219439829904</c:v>
                </c:pt>
                <c:pt idx="482">
                  <c:v>736.48152441696243</c:v>
                </c:pt>
                <c:pt idx="483">
                  <c:v>738.84820565412804</c:v>
                </c:pt>
                <c:pt idx="484">
                  <c:v>741.21224218915745</c:v>
                </c:pt>
                <c:pt idx="485">
                  <c:v>743.57363808934838</c:v>
                </c:pt>
                <c:pt idx="486">
                  <c:v>745.93239740998149</c:v>
                </c:pt>
                <c:pt idx="487">
                  <c:v>748.28852419436771</c:v>
                </c:pt>
                <c:pt idx="488">
                  <c:v>750.6420224738946</c:v>
                </c:pt>
                <c:pt idx="489">
                  <c:v>752.99289626807331</c:v>
                </c:pt>
                <c:pt idx="490">
                  <c:v>755.34114958458474</c:v>
                </c:pt>
                <c:pt idx="491">
                  <c:v>757.68678641932547</c:v>
                </c:pt>
                <c:pt idx="492">
                  <c:v>760.02981075645368</c:v>
                </c:pt>
                <c:pt idx="493">
                  <c:v>762.3702265684351</c:v>
                </c:pt>
                <c:pt idx="494">
                  <c:v>764.70803781608777</c:v>
                </c:pt>
                <c:pt idx="495">
                  <c:v>767.04324844862776</c:v>
                </c:pt>
                <c:pt idx="496">
                  <c:v>769.375862403714</c:v>
                </c:pt>
                <c:pt idx="497">
                  <c:v>771.70588360749275</c:v>
                </c:pt>
                <c:pt idx="498">
                  <c:v>774.03331597464239</c:v>
                </c:pt>
                <c:pt idx="499">
                  <c:v>776.35816340841779</c:v>
                </c:pt>
                <c:pt idx="500">
                  <c:v>778.68042980069401</c:v>
                </c:pt>
                <c:pt idx="501">
                  <c:v>801.76143705552875</c:v>
                </c:pt>
                <c:pt idx="502">
                  <c:v>824.58684038674517</c:v>
                </c:pt>
                <c:pt idx="503">
                  <c:v>847.16042161005862</c:v>
                </c:pt>
                <c:pt idx="504">
                  <c:v>869.4858545311406</c:v>
                </c:pt>
                <c:pt idx="505">
                  <c:v>891.56670899046901</c:v>
                </c:pt>
                <c:pt idx="506">
                  <c:v>913.40645471769005</c:v>
                </c:pt>
                <c:pt idx="507">
                  <c:v>935.00846500621617</c:v>
                </c:pt>
                <c:pt idx="508">
                  <c:v>956.37602021808334</c:v>
                </c:pt>
                <c:pt idx="509">
                  <c:v>977.51231112844164</c:v>
                </c:pt>
                <c:pt idx="510">
                  <c:v>998.42044211845007</c:v>
                </c:pt>
                <c:pt idx="511">
                  <c:v>1019.1034342247915</c:v>
                </c:pt>
                <c:pt idx="512">
                  <c:v>1039.5642280535042</c:v>
                </c:pt>
                <c:pt idx="513">
                  <c:v>1059.8056865653471</c:v>
                </c:pt>
                <c:pt idx="514">
                  <c:v>1079.8305977394687</c:v>
                </c:pt>
                <c:pt idx="515">
                  <c:v>1099.6416771217366</c:v>
                </c:pt>
                <c:pt idx="516">
                  <c:v>1119.2415702636965</c:v>
                </c:pt>
                <c:pt idx="517">
                  <c:v>1138.6328550577714</c:v>
                </c:pt>
                <c:pt idx="518">
                  <c:v>1157.8180439739765</c:v>
                </c:pt>
                <c:pt idx="519">
                  <c:v>1176.799586203115</c:v>
                </c:pt>
                <c:pt idx="520">
                  <c:v>1195.5798697111247</c:v>
                </c:pt>
                <c:pt idx="521">
                  <c:v>1214.1612232089794</c:v>
                </c:pt>
                <c:pt idx="522">
                  <c:v>1232.5459180422911</c:v>
                </c:pt>
                <c:pt idx="523">
                  <c:v>1250.7361700045228</c:v>
                </c:pt>
                <c:pt idx="524">
                  <c:v>1268.734141077503</c:v>
                </c:pt>
                <c:pt idx="525">
                  <c:v>1286.5419411027208</c:v>
                </c:pt>
                <c:pt idx="526">
                  <c:v>1304.1616293866909</c:v>
                </c:pt>
                <c:pt idx="527">
                  <c:v>1321.5952162434921</c:v>
                </c:pt>
                <c:pt idx="528">
                  <c:v>1338.8446644774176</c:v>
                </c:pt>
                <c:pt idx="529">
                  <c:v>1355.9118908085095</c:v>
                </c:pt>
                <c:pt idx="530">
                  <c:v>1372.7987672436059</c:v>
                </c:pt>
                <c:pt idx="531">
                  <c:v>1389.5071223953835</c:v>
                </c:pt>
                <c:pt idx="532">
                  <c:v>1406.0387427517514</c:v>
                </c:pt>
                <c:pt idx="533">
                  <c:v>1422.3953738978228</c:v>
                </c:pt>
                <c:pt idx="534">
                  <c:v>1438.5787216925783</c:v>
                </c:pt>
                <c:pt idx="535">
                  <c:v>1454.5904534022234</c:v>
                </c:pt>
                <c:pt idx="536">
                  <c:v>1470.4321987921408</c:v>
                </c:pt>
                <c:pt idx="537">
                  <c:v>1486.1055511792376</c:v>
                </c:pt>
                <c:pt idx="538">
                  <c:v>1501.6120684464013</c:v>
                </c:pt>
                <c:pt idx="539">
                  <c:v>1516.9532740206862</c:v>
                </c:pt>
                <c:pt idx="540">
                  <c:v>1532.130657816778</c:v>
                </c:pt>
                <c:pt idx="541">
                  <c:v>1547.1456771471994</c:v>
                </c:pt>
                <c:pt idx="542">
                  <c:v>1561.9997576006535</c:v>
                </c:pt>
                <c:pt idx="543">
                  <c:v>1576.6942938898321</c:v>
                </c:pt>
                <c:pt idx="544">
                  <c:v>1591.2306506699479</c:v>
                </c:pt>
                <c:pt idx="545">
                  <c:v>1605.610163329196</c:v>
                </c:pt>
                <c:pt idx="546">
                  <c:v>1619.8341387522844</c:v>
                </c:pt>
                <c:pt idx="547">
                  <c:v>1633.9038560581253</c:v>
                </c:pt>
                <c:pt idx="548">
                  <c:v>1647.8205673127236</c:v>
                </c:pt>
                <c:pt idx="549">
                  <c:v>1661.5854982182527</c:v>
                </c:pt>
                <c:pt idx="550">
                  <c:v>1675.19984877926</c:v>
                </c:pt>
                <c:pt idx="551">
                  <c:v>1688.6647939469019</c:v>
                </c:pt>
                <c:pt idx="552">
                  <c:v>1701.9814842420658</c:v>
                </c:pt>
                <c:pt idx="553">
                  <c:v>1715.1510463581999</c:v>
                </c:pt>
                <c:pt idx="554">
                  <c:v>1728.1745837446304</c:v>
                </c:pt>
                <c:pt idx="555">
                  <c:v>1741.0531771711135</c:v>
                </c:pt>
                <c:pt idx="556">
                  <c:v>1753.7878852743372</c:v>
                </c:pt>
                <c:pt idx="557">
                  <c:v>1766.379745087052</c:v>
                </c:pt>
                <c:pt idx="558">
                  <c:v>1778.8297725504831</c:v>
                </c:pt>
                <c:pt idx="559">
                  <c:v>1791.1389630106482</c:v>
                </c:pt>
                <c:pt idx="560">
                  <c:v>1803.308291699175</c:v>
                </c:pt>
                <c:pt idx="561">
                  <c:v>1815.3387141991891</c:v>
                </c:pt>
                <c:pt idx="562">
                  <c:v>1827.2311668968184</c:v>
                </c:pt>
                <c:pt idx="563">
                  <c:v>1838.9865674188366</c:v>
                </c:pt>
                <c:pt idx="564">
                  <c:v>1850.6058150569438</c:v>
                </c:pt>
                <c:pt idx="565">
                  <c:v>1862.0897911791672</c:v>
                </c:pt>
                <c:pt idx="566">
                  <c:v>1873.4393596288357</c:v>
                </c:pt>
                <c:pt idx="567">
                  <c:v>1884.6553671115748</c:v>
                </c:pt>
                <c:pt idx="568">
                  <c:v>1895.7386435707369</c:v>
                </c:pt>
                <c:pt idx="569">
                  <c:v>1906.6900025516777</c:v>
                </c:pt>
                <c:pt idx="570">
                  <c:v>1917.5102415552617</c:v>
                </c:pt>
                <c:pt idx="571">
                  <c:v>1928.2001423809727</c:v>
                </c:pt>
                <c:pt idx="572">
                  <c:v>1938.7604714599845</c:v>
                </c:pt>
                <c:pt idx="573">
                  <c:v>1949.1919801785366</c:v>
                </c:pt>
                <c:pt idx="574">
                  <c:v>1959.4954051919433</c:v>
                </c:pt>
                <c:pt idx="575">
                  <c:v>1969.671468729553</c:v>
                </c:pt>
                <c:pt idx="576">
                  <c:v>1979.7208788909627</c:v>
                </c:pt>
                <c:pt idx="577">
                  <c:v>1989.6443299337791</c:v>
                </c:pt>
                <c:pt idx="578">
                  <c:v>1999.442502553208</c:v>
                </c:pt>
                <c:pt idx="579">
                  <c:v>2009.1160641537438</c:v>
                </c:pt>
                <c:pt idx="580">
                  <c:v>2018.6656691132162</c:v>
                </c:pt>
                <c:pt idx="581">
                  <c:v>2028.0919590394483</c:v>
                </c:pt>
                <c:pt idx="582">
                  <c:v>2037.3955630197652</c:v>
                </c:pt>
                <c:pt idx="583">
                  <c:v>2046.5770978635849</c:v>
                </c:pt>
                <c:pt idx="584">
                  <c:v>2055.6371683383186</c:v>
                </c:pt>
                <c:pt idx="585">
                  <c:v>2064.5763673987913</c:v>
                </c:pt>
                <c:pt idx="586">
                  <c:v>2073.3952764103969</c:v>
                </c:pt>
                <c:pt idx="587">
                  <c:v>2082.0944653661818</c:v>
                </c:pt>
                <c:pt idx="588">
                  <c:v>2090.6744930980567</c:v>
                </c:pt>
                <c:pt idx="589">
                  <c:v>2099.1359074823204</c:v>
                </c:pt>
                <c:pt idx="590">
                  <c:v>2107.4792456396781</c:v>
                </c:pt>
                <c:pt idx="591">
                  <c:v>2115.7050341299264</c:v>
                </c:pt>
                <c:pt idx="592">
                  <c:v>2123.8137891414781</c:v>
                </c:pt>
                <c:pt idx="593">
                  <c:v>2131.8060166758869</c:v>
                </c:pt>
                <c:pt idx="594">
                  <c:v>2139.6822127275314</c:v>
                </c:pt>
                <c:pt idx="595">
                  <c:v>2147.4428634586125</c:v>
                </c:pt>
                <c:pt idx="596">
                  <c:v>2155.088445369614</c:v>
                </c:pt>
                <c:pt idx="597">
                  <c:v>2162.6194254653669</c:v>
                </c:pt>
                <c:pt idx="598">
                  <c:v>2170.0362614168635</c:v>
                </c:pt>
                <c:pt idx="599">
                  <c:v>2177.3394017189512</c:v>
                </c:pt>
                <c:pt idx="600">
                  <c:v>2184.5292858440471</c:v>
                </c:pt>
                <c:pt idx="601">
                  <c:v>2191.6063443919929</c:v>
                </c:pt>
                <c:pt idx="602">
                  <c:v>2198.5709992361863</c:v>
                </c:pt>
                <c:pt idx="603">
                  <c:v>2205.4236636661026</c:v>
                </c:pt>
                <c:pt idx="604">
                  <c:v>2212.1647425263359</c:v>
                </c:pt>
                <c:pt idx="605">
                  <c:v>2218.7946323522724</c:v>
                </c:pt>
                <c:pt idx="606">
                  <c:v>2225.3137215025117</c:v>
                </c:pt>
                <c:pt idx="607">
                  <c:v>2231.7223902881528</c:v>
                </c:pt>
                <c:pt idx="608">
                  <c:v>2238.0210110990561</c:v>
                </c:pt>
                <c:pt idx="609">
                  <c:v>2244.2099485271883</c:v>
                </c:pt>
                <c:pt idx="610">
                  <c:v>2250.2895594871643</c:v>
                </c:pt>
                <c:pt idx="611">
                  <c:v>2256.2601933340907</c:v>
                </c:pt>
                <c:pt idx="612">
                  <c:v>2262.1221919788195</c:v>
                </c:pt>
                <c:pt idx="613">
                  <c:v>2267.8758900007188</c:v>
                </c:pt>
                <c:pt idx="614">
                  <c:v>2273.521614758065</c:v>
                </c:pt>
                <c:pt idx="615">
                  <c:v>2279.0596864961658</c:v>
                </c:pt>
                <c:pt idx="616">
                  <c:v>2284.4904184533189</c:v>
                </c:pt>
                <c:pt idx="617">
                  <c:v>2289.8141169647115</c:v>
                </c:pt>
                <c:pt idx="618">
                  <c:v>2295.031081564372</c:v>
                </c:pt>
                <c:pt idx="619">
                  <c:v>2300.1416050852818</c:v>
                </c:pt>
                <c:pt idx="620">
                  <c:v>2305.1459737577552</c:v>
                </c:pt>
                <c:pt idx="621">
                  <c:v>2310.0444673062034</c:v>
                </c:pt>
                <c:pt idx="622">
                  <c:v>2314.8373590443953</c:v>
                </c:pt>
                <c:pt idx="623">
                  <c:v>2319.5249159693294</c:v>
                </c:pt>
                <c:pt idx="624">
                  <c:v>2324.1073988538424</c:v>
                </c:pt>
                <c:pt idx="625">
                  <c:v>2328.5850623380702</c:v>
                </c:pt>
                <c:pt idx="626">
                  <c:v>2332.9581550198941</c:v>
                </c:pt>
                <c:pt idx="627">
                  <c:v>2337.2269195444992</c:v>
                </c:pt>
                <c:pt idx="628">
                  <c:v>2341.3915926931795</c:v>
                </c:pt>
                <c:pt idx="629">
                  <c:v>2345.4524054715312</c:v>
                </c:pt>
                <c:pt idx="630">
                  <c:v>2349.4095831971777</c:v>
                </c:pt>
                <c:pt idx="631">
                  <c:v>2353.2633455871769</c:v>
                </c:pt>
                <c:pt idx="632">
                  <c:v>2357.0139068452668</c:v>
                </c:pt>
                <c:pt idx="633">
                  <c:v>2360.6614757491116</c:v>
                </c:pt>
                <c:pt idx="634">
                  <c:v>2364.2062557377185</c:v>
                </c:pt>
                <c:pt idx="635">
                  <c:v>2367.6484449991995</c:v>
                </c:pt>
                <c:pt idx="636">
                  <c:v>2370.9882365590611</c:v>
                </c:pt>
                <c:pt idx="637">
                  <c:v>2374.2258183692134</c:v>
                </c:pt>
                <c:pt idx="638">
                  <c:v>2377.3613733978946</c:v>
                </c:pt>
                <c:pt idx="639">
                  <c:v>2380.3950797207167</c:v>
                </c:pt>
                <c:pt idx="640">
                  <c:v>2383.3271106130428</c:v>
                </c:pt>
                <c:pt idx="641">
                  <c:v>2386.1576346439156</c:v>
                </c:pt>
                <c:pt idx="642">
                  <c:v>2388.8868157717602</c:v>
                </c:pt>
                <c:pt idx="643">
                  <c:v>2391.5148134420933</c:v>
                </c:pt>
                <c:pt idx="644">
                  <c:v>2394.0417826874736</c:v>
                </c:pt>
                <c:pt idx="645">
                  <c:v>2396.467874229927</c:v>
                </c:pt>
                <c:pt idx="646">
                  <c:v>2398.793234586095</c:v>
                </c:pt>
                <c:pt idx="647">
                  <c:v>2401.0180061753376</c:v>
                </c:pt>
                <c:pt idx="648">
                  <c:v>2403.1423274310373</c:v>
                </c:pt>
                <c:pt idx="649">
                  <c:v>2405.166332915328</c:v>
                </c:pt>
                <c:pt idx="650">
                  <c:v>2407.0901534374839</c:v>
                </c:pt>
                <c:pt idx="651">
                  <c:v>2408.9139161761777</c:v>
                </c:pt>
                <c:pt idx="652">
                  <c:v>2410.6377448058111</c:v>
                </c:pt>
                <c:pt idx="653">
                  <c:v>2412.2617596270961</c:v>
                </c:pt>
                <c:pt idx="654">
                  <c:v>2413.7860777020528</c:v>
                </c:pt>
                <c:pt idx="655">
                  <c:v>2415.2108129935468</c:v>
                </c:pt>
                <c:pt idx="656">
                  <c:v>2416.5360765094733</c:v>
                </c:pt>
                <c:pt idx="657">
                  <c:v>2417.761976451643</c:v>
                </c:pt>
                <c:pt idx="658">
                  <c:v>2418.8886183693976</c:v>
                </c:pt>
                <c:pt idx="659">
                  <c:v>2419.9161053179218</c:v>
                </c:pt>
                <c:pt idx="660">
                  <c:v>2420.8445380211815</c:v>
                </c:pt>
                <c:pt idx="661">
                  <c:v>2421.6740150393543</c:v>
                </c:pt>
                <c:pt idx="662">
                  <c:v>2422.404632940566</c:v>
                </c:pt>
                <c:pt idx="663">
                  <c:v>2423.0364864766871</c:v>
                </c:pt>
                <c:pt idx="664">
                  <c:v>2423.5696687628865</c:v>
                </c:pt>
                <c:pt idx="665">
                  <c:v>2424.0042714605729</c:v>
                </c:pt>
                <c:pt idx="666">
                  <c:v>2424.3403849633073</c:v>
                </c:pt>
                <c:pt idx="667">
                  <c:v>2424.5780985852084</c:v>
                </c:pt>
                <c:pt idx="668">
                  <c:v>2424.7175007513283</c:v>
                </c:pt>
                <c:pt idx="669">
                  <c:v>2424.7586791894305</c:v>
                </c:pt>
                <c:pt idx="670">
                  <c:v>2424.7017211225661</c:v>
                </c:pt>
                <c:pt idx="671">
                  <c:v>2424.5467134618193</c:v>
                </c:pt>
                <c:pt idx="672">
                  <c:v>2424.2937429985736</c:v>
                </c:pt>
                <c:pt idx="673">
                  <c:v>2423.9428965956413</c:v>
                </c:pt>
                <c:pt idx="674">
                  <c:v>2423.4942613766048</c:v>
                </c:pt>
                <c:pt idx="675">
                  <c:v>2422.9479249127262</c:v>
                </c:pt>
                <c:pt idx="676">
                  <c:v>2422.3039754068054</c:v>
                </c:pt>
                <c:pt idx="677">
                  <c:v>2421.5625018733977</c:v>
                </c:pt>
                <c:pt idx="678">
                  <c:v>2420.7235943148426</c:v>
                </c:pt>
                <c:pt idx="679">
                  <c:v>2419.7873438925981</c:v>
                </c:pt>
                <c:pt idx="680">
                  <c:v>2418.7538430934287</c:v>
                </c:pt>
                <c:pt idx="681">
                  <c:v>2417.6231858900487</c:v>
                </c:pt>
                <c:pt idx="682">
                  <c:v>2416.3954678958853</c:v>
                </c:pt>
                <c:pt idx="683">
                  <c:v>2415.0707865136783</c:v>
                </c:pt>
                <c:pt idx="684">
                  <c:v>2413.6492410777005</c:v>
                </c:pt>
                <c:pt idx="685">
                  <c:v>2412.1309329894307</c:v>
                </c:pt>
                <c:pt idx="686">
                  <c:v>2410.5159658465814</c:v>
                </c:pt>
                <c:pt idx="687">
                  <c:v>2408.8044455654203</c:v>
                </c:pt>
                <c:pt idx="688">
                  <c:v>2406.9964804963824</c:v>
                </c:pt>
                <c:pt idx="689">
                  <c:v>2405.0921815330134</c:v>
                </c:pt>
                <c:pt idx="690">
                  <c:v>2403.0916622143195</c:v>
                </c:pt>
                <c:pt idx="691">
                  <c:v>2400.9950388206375</c:v>
                </c:pt>
                <c:pt idx="692">
                  <c:v>2398.8024304631649</c:v>
                </c:pt>
                <c:pt idx="693">
                  <c:v>2396.5139591673183</c:v>
                </c:pt>
                <c:pt idx="694">
                  <c:v>2394.1297499501052</c:v>
                </c:pt>
                <c:pt idx="695">
                  <c:v>2391.6499308917114</c:v>
                </c:pt>
                <c:pt idx="696">
                  <c:v>2389.0746332015169</c:v>
                </c:pt>
                <c:pt idx="697">
                  <c:v>2386.403991278763</c:v>
                </c:pt>
                <c:pt idx="698">
                  <c:v>2383.6381427680944</c:v>
                </c:pt>
                <c:pt idx="699">
                  <c:v>2380.7772286102108</c:v>
                </c:pt>
                <c:pt idx="700">
                  <c:v>2377.8213930878501</c:v>
                </c:pt>
                <c:pt idx="701">
                  <c:v>2374.7707838673314</c:v>
                </c:pt>
                <c:pt idx="702">
                  <c:v>2371.6255520358818</c:v>
                </c:pt>
                <c:pt idx="703">
                  <c:v>2368.3858521349603</c:v>
                </c:pt>
                <c:pt idx="704">
                  <c:v>2365.0518421897918</c:v>
                </c:pt>
                <c:pt idx="705">
                  <c:v>2361.6236837353104</c:v>
                </c:pt>
                <c:pt idx="706">
                  <c:v>2358.1015418387078</c:v>
                </c:pt>
                <c:pt idx="707">
                  <c:v>2354.4855851187767</c:v>
                </c:pt>
                <c:pt idx="708">
                  <c:v>2350.77598576222</c:v>
                </c:pt>
                <c:pt idx="709">
                  <c:v>2346.9729195371001</c:v>
                </c:pt>
                <c:pt idx="710">
                  <c:v>2343.0765658035839</c:v>
                </c:pt>
                <c:pt idx="711">
                  <c:v>2339.0871075221389</c:v>
                </c:pt>
                <c:pt idx="712">
                  <c:v>2335.0047312593215</c:v>
                </c:pt>
                <c:pt idx="713">
                  <c:v>2330.8296271912891</c:v>
                </c:pt>
                <c:pt idx="714">
                  <c:v>2326.5619891051683</c:v>
                </c:pt>
                <c:pt idx="715">
                  <c:v>2322.2020143983923</c:v>
                </c:pt>
                <c:pt idx="716">
                  <c:v>2317.749904076124</c:v>
                </c:pt>
                <c:pt idx="717">
                  <c:v>2313.2058627468673</c:v>
                </c:pt>
                <c:pt idx="718">
                  <c:v>2308.5700986163624</c:v>
                </c:pt>
                <c:pt idx="719">
                  <c:v>2303.8428234798625</c:v>
                </c:pt>
                <c:pt idx="720">
                  <c:v>2299.0242527128726</c:v>
                </c:pt>
                <c:pt idx="721">
                  <c:v>2294.1146052604331</c:v>
                </c:pt>
                <c:pt idx="722">
                  <c:v>2289.1141036250247</c:v>
                </c:pt>
                <c:pt idx="723">
                  <c:v>2284.022973853163</c:v>
                </c:pt>
                <c:pt idx="724">
                  <c:v>2278.8414455207499</c:v>
                </c:pt>
                <c:pt idx="725">
                  <c:v>2273.5697517172425</c:v>
                </c:pt>
                <c:pt idx="726">
                  <c:v>2268.2081290287001</c:v>
                </c:pt>
                <c:pt idx="727">
                  <c:v>2262.7568175197603</c:v>
                </c:pt>
                <c:pt idx="728">
                  <c:v>2257.2160607145952</c:v>
                </c:pt>
                <c:pt idx="729">
                  <c:v>2251.5861055768992</c:v>
                </c:pt>
                <c:pt idx="730">
                  <c:v>2245.8672024889488</c:v>
                </c:pt>
                <c:pt idx="731">
                  <c:v>2240.0596052297788</c:v>
                </c:pt>
                <c:pt idx="732">
                  <c:v>2234.1635709525126</c:v>
                </c:pt>
                <c:pt idx="733">
                  <c:v>2228.179360160887</c:v>
                </c:pt>
                <c:pt idx="734">
                  <c:v>2222.1072366850017</c:v>
                </c:pt>
                <c:pt idx="735">
                  <c:v>2215.9474676563336</c:v>
                </c:pt>
                <c:pt idx="736">
                  <c:v>2209.7003234820381</c:v>
                </c:pt>
                <c:pt idx="737">
                  <c:v>2203.3660778185767</c:v>
                </c:pt>
                <c:pt idx="738">
                  <c:v>2196.9450075446903</c:v>
                </c:pt>
                <c:pt idx="739">
                  <c:v>2190.4373927337497</c:v>
                </c:pt>
                <c:pt idx="740">
                  <c:v>2183.8435166255085</c:v>
                </c:pt>
                <c:pt idx="741">
                  <c:v>2177.1636655972789</c:v>
                </c:pt>
                <c:pt idx="742">
                  <c:v>2170.3981291345567</c:v>
                </c:pt>
                <c:pt idx="743">
                  <c:v>2163.5471998011158</c:v>
                </c:pt>
                <c:pt idx="744">
                  <c:v>2156.6111732085919</c:v>
                </c:pt>
                <c:pt idx="745">
                  <c:v>2149.590347985577</c:v>
                </c:pt>
                <c:pt idx="746">
                  <c:v>2142.4850257462435</c:v>
                </c:pt>
                <c:pt idx="747">
                  <c:v>2135.2955110585149</c:v>
                </c:pt>
                <c:pt idx="748">
                  <c:v>2128.0221114118012</c:v>
                </c:pt>
                <c:pt idx="749">
                  <c:v>2120.6651371843159</c:v>
                </c:pt>
                <c:pt idx="750">
                  <c:v>2113.2249016099913</c:v>
                </c:pt>
                <c:pt idx="751">
                  <c:v>2105.7017207450067</c:v>
                </c:pt>
                <c:pt idx="752">
                  <c:v>2098.095913433945</c:v>
                </c:pt>
                <c:pt idx="753">
                  <c:v>2090.4078012755931</c:v>
                </c:pt>
                <c:pt idx="754">
                  <c:v>2082.6377085883983</c:v>
                </c:pt>
                <c:pt idx="755">
                  <c:v>2074.7859623755967</c:v>
                </c:pt>
                <c:pt idx="756">
                  <c:v>2066.8528922900259</c:v>
                </c:pt>
                <c:pt idx="757">
                  <c:v>2058.838830598635</c:v>
                </c:pt>
                <c:pt idx="758">
                  <c:v>2050.7441121467032</c:v>
                </c:pt>
                <c:pt idx="759">
                  <c:v>2042.5690743217822</c:v>
                </c:pt>
                <c:pt idx="760">
                  <c:v>2034.3140570173723</c:v>
                </c:pt>
                <c:pt idx="761">
                  <c:v>2025.9794025963442</c:v>
                </c:pt>
                <c:pt idx="762">
                  <c:v>2017.5654558541185</c:v>
                </c:pt>
                <c:pt idx="763">
                  <c:v>2009.0725639816128</c:v>
                </c:pt>
                <c:pt idx="764">
                  <c:v>2000.501076527971</c:v>
                </c:pt>
                <c:pt idx="765">
                  <c:v>1991.8513453630801</c:v>
                </c:pt>
                <c:pt idx="766">
                  <c:v>1983.1237246398896</c:v>
                </c:pt>
                <c:pt idx="767">
                  <c:v>1974.3185707565428</c:v>
                </c:pt>
                <c:pt idx="768">
                  <c:v>1965.4362423183288</c:v>
                </c:pt>
                <c:pt idx="769">
                  <c:v>1956.477100099466</c:v>
                </c:pt>
                <c:pt idx="770">
                  <c:v>1947.4415070047287</c:v>
                </c:pt>
                <c:pt idx="771">
                  <c:v>1938.3298280309236</c:v>
                </c:pt>
                <c:pt idx="772">
                  <c:v>1929.1424302282289</c:v>
                </c:pt>
                <c:pt idx="773">
                  <c:v>1919.8796826614018</c:v>
                </c:pt>
                <c:pt idx="774">
                  <c:v>1910.5419563708683</c:v>
                </c:pt>
                <c:pt idx="775">
                  <c:v>1901.1296243337003</c:v>
                </c:pt>
                <c:pt idx="776">
                  <c:v>1891.6430614244912</c:v>
                </c:pt>
                <c:pt idx="777">
                  <c:v>1882.0826443761393</c:v>
                </c:pt>
                <c:pt idx="778">
                  <c:v>1872.4487517405476</c:v>
                </c:pt>
                <c:pt idx="779">
                  <c:v>1862.7417638492461</c:v>
                </c:pt>
                <c:pt idx="780">
                  <c:v>1852.9620627739514</c:v>
                </c:pt>
                <c:pt idx="781">
                  <c:v>1843.1100322870648</c:v>
                </c:pt>
                <c:pt idx="782">
                  <c:v>1833.1860578221231</c:v>
                </c:pt>
                <c:pt idx="783">
                  <c:v>1823.1905264342081</c:v>
                </c:pt>
                <c:pt idx="784">
                  <c:v>1813.1238267603223</c:v>
                </c:pt>
                <c:pt idx="785">
                  <c:v>1802.9863489797415</c:v>
                </c:pt>
                <c:pt idx="786">
                  <c:v>1792.7784847743501</c:v>
                </c:pt>
                <c:pt idx="787">
                  <c:v>1782.5006272889682</c:v>
                </c:pt>
                <c:pt idx="788">
                  <c:v>1772.1531710916786</c:v>
                </c:pt>
                <c:pt idx="789">
                  <c:v>1761.7365121341604</c:v>
                </c:pt>
                <c:pt idx="790">
                  <c:v>1751.2510477120388</c:v>
                </c:pt>
                <c:pt idx="791">
                  <c:v>1740.6971764252567</c:v>
                </c:pt>
                <c:pt idx="792">
                  <c:v>1730.0752981384778</c:v>
                </c:pt>
                <c:pt idx="793">
                  <c:v>1719.3858139415272</c:v>
                </c:pt>
                <c:pt idx="794">
                  <c:v>1708.6291261098772</c:v>
                </c:pt>
                <c:pt idx="795">
                  <c:v>1697.8056380651867</c:v>
                </c:pt>
                <c:pt idx="796">
                  <c:v>1686.9157543358992</c:v>
                </c:pt>
                <c:pt idx="797">
                  <c:v>1675.9598805179105</c:v>
                </c:pt>
                <c:pt idx="798">
                  <c:v>1664.9384232353077</c:v>
                </c:pt>
                <c:pt idx="799">
                  <c:v>1653.8517901011926</c:v>
                </c:pt>
                <c:pt idx="800">
                  <c:v>1642.7003896785916</c:v>
                </c:pt>
                <c:pt idx="801">
                  <c:v>1631.4846314414615</c:v>
                </c:pt>
                <c:pt idx="802">
                  <c:v>1620.2049257357969</c:v>
                </c:pt>
                <c:pt idx="803">
                  <c:v>1608.861683740847</c:v>
                </c:pt>
                <c:pt idx="804">
                  <c:v>1597.4553174304472</c:v>
                </c:pt>
                <c:pt idx="805">
                  <c:v>1585.986239534473</c:v>
                </c:pt>
                <c:pt idx="806">
                  <c:v>1574.4548635004219</c:v>
                </c:pt>
                <c:pt idx="807">
                  <c:v>1562.8616034551301</c:v>
                </c:pt>
                <c:pt idx="808">
                  <c:v>1551.2068741666303</c:v>
                </c:pt>
                <c:pt idx="809">
                  <c:v>1539.4910910061567</c:v>
                </c:pt>
                <c:pt idx="810">
                  <c:v>1527.7146699103025</c:v>
                </c:pt>
                <c:pt idx="811">
                  <c:v>1515.8780273433383</c:v>
                </c:pt>
                <c:pt idx="812">
                  <c:v>1503.9815802596941</c:v>
                </c:pt>
                <c:pt idx="813">
                  <c:v>1492.0257460666135</c:v>
                </c:pt>
                <c:pt idx="814">
                  <c:v>1480.0109425869839</c:v>
                </c:pt>
                <c:pt idx="815">
                  <c:v>1467.9375880223504</c:v>
                </c:pt>
                <c:pt idx="816">
                  <c:v>1455.8061009161158</c:v>
                </c:pt>
                <c:pt idx="817">
                  <c:v>1443.6169001169367</c:v>
                </c:pt>
                <c:pt idx="818">
                  <c:v>1431.3704047423159</c:v>
                </c:pt>
                <c:pt idx="819">
                  <c:v>1419.0670341424013</c:v>
                </c:pt>
                <c:pt idx="820">
                  <c:v>1406.7072078639931</c:v>
                </c:pt>
                <c:pt idx="821">
                  <c:v>1394.2913456147651</c:v>
                </c:pt>
                <c:pt idx="822">
                  <c:v>1381.8198672277074</c:v>
                </c:pt>
                <c:pt idx="823">
                  <c:v>1369.2931926257916</c:v>
                </c:pt>
                <c:pt idx="824">
                  <c:v>1356.7117417868669</c:v>
                </c:pt>
                <c:pt idx="825">
                  <c:v>1344.0759347087896</c:v>
                </c:pt>
                <c:pt idx="826">
                  <c:v>1331.3861913747908</c:v>
                </c:pt>
                <c:pt idx="827">
                  <c:v>1318.6429317190887</c:v>
                </c:pt>
                <c:pt idx="828">
                  <c:v>1305.8465755927473</c:v>
                </c:pt>
                <c:pt idx="829">
                  <c:v>1292.9975427297888</c:v>
                </c:pt>
                <c:pt idx="830">
                  <c:v>1280.0962527135607</c:v>
                </c:pt>
                <c:pt idx="831">
                  <c:v>1267.1431249433638</c:v>
                </c:pt>
                <c:pt idx="832">
                  <c:v>1254.1385786013457</c:v>
                </c:pt>
                <c:pt idx="833">
                  <c:v>1241.0830326196619</c:v>
                </c:pt>
                <c:pt idx="834">
                  <c:v>1227.9769056479097</c:v>
                </c:pt>
                <c:pt idx="835">
                  <c:v>1214.8206160208381</c:v>
                </c:pt>
                <c:pt idx="836">
                  <c:v>1201.6145817263375</c:v>
                </c:pt>
                <c:pt idx="837">
                  <c:v>1188.359220373713</c:v>
                </c:pt>
                <c:pt idx="838">
                  <c:v>1175.0549491622446</c:v>
                </c:pt>
                <c:pt idx="839">
                  <c:v>1161.7021848500372</c:v>
                </c:pt>
                <c:pt idx="840">
                  <c:v>1148.3013437231646</c:v>
                </c:pt>
                <c:pt idx="841">
                  <c:v>1134.8528415651097</c:v>
                </c:pt>
                <c:pt idx="842">
                  <c:v>1121.3570936265053</c:v>
                </c:pt>
                <c:pt idx="843">
                  <c:v>1107.8145145951769</c:v>
                </c:pt>
                <c:pt idx="844">
                  <c:v>1094.2255185664906</c:v>
                </c:pt>
                <c:pt idx="845">
                  <c:v>1080.5905190140113</c:v>
                </c:pt>
                <c:pt idx="846">
                  <c:v>1066.9099287604695</c:v>
                </c:pt>
                <c:pt idx="847">
                  <c:v>1053.184159949044</c:v>
                </c:pt>
                <c:pt idx="848">
                  <c:v>1039.4136240149589</c:v>
                </c:pt>
                <c:pt idx="849">
                  <c:v>1025.5987316574003</c:v>
                </c:pt>
                <c:pt idx="850">
                  <c:v>1011.7398928117532</c:v>
                </c:pt>
                <c:pt idx="851">
                  <c:v>997.83751662216127</c:v>
                </c:pt>
                <c:pt idx="852">
                  <c:v>983.89201141441242</c:v>
                </c:pt>
                <c:pt idx="853">
                  <c:v>969.90378466915047</c:v>
                </c:pt>
                <c:pt idx="854">
                  <c:v>955.87324299541604</c:v>
                </c:pt>
                <c:pt idx="855">
                  <c:v>941.80079210451856</c:v>
                </c:pt>
                <c:pt idx="856">
                  <c:v>927.68683678424031</c:v>
                </c:pt>
                <c:pt idx="857">
                  <c:v>913.53178087337449</c:v>
                </c:pt>
                <c:pt idx="858">
                  <c:v>899.33602723659897</c:v>
                </c:pt>
                <c:pt idx="859">
                  <c:v>885.09997773968666</c:v>
                </c:pt>
                <c:pt idx="860">
                  <c:v>870.82403322505479</c:v>
                </c:pt>
                <c:pt idx="861">
                  <c:v>856.508593487653</c:v>
                </c:pt>
                <c:pt idx="862">
                  <c:v>842.15405725119217</c:v>
                </c:pt>
                <c:pt idx="863">
                  <c:v>827.76082214471535</c:v>
                </c:pt>
                <c:pt idx="864">
                  <c:v>813.32928467951092</c:v>
                </c:pt>
                <c:pt idx="865">
                  <c:v>798.85984022636899</c:v>
                </c:pt>
                <c:pt idx="866">
                  <c:v>784.35288299318267</c:v>
                </c:pt>
                <c:pt idx="867">
                  <c:v>769.80880600289356</c:v>
                </c:pt>
                <c:pt idx="868">
                  <c:v>755.22800107178352</c:v>
                </c:pt>
                <c:pt idx="869">
                  <c:v>740.61085878811139</c:v>
                </c:pt>
                <c:pt idx="870">
                  <c:v>725.957768491097</c:v>
                </c:pt>
                <c:pt idx="871">
                  <c:v>711.26911825025161</c:v>
                </c:pt>
                <c:pt idx="872">
                  <c:v>696.5452948450552</c:v>
                </c:pt>
                <c:pt idx="873">
                  <c:v>681.78668374498091</c:v>
                </c:pt>
                <c:pt idx="874">
                  <c:v>666.99366908986713</c:v>
                </c:pt>
                <c:pt idx="875">
                  <c:v>652.16663367063586</c:v>
                </c:pt>
                <c:pt idx="876">
                  <c:v>637.30595891035898</c:v>
                </c:pt>
                <c:pt idx="877">
                  <c:v>622.41202484567123</c:v>
                </c:pt>
                <c:pt idx="878">
                  <c:v>607.48521010852971</c:v>
                </c:pt>
                <c:pt idx="879">
                  <c:v>592.52589190831952</c:v>
                </c:pt>
                <c:pt idx="880">
                  <c:v>577.53444601430601</c:v>
                </c:pt>
                <c:pt idx="881">
                  <c:v>562.51124673843162</c:v>
                </c:pt>
                <c:pt idx="882">
                  <c:v>547.45666691845838</c:v>
                </c:pt>
                <c:pt idx="883">
                  <c:v>532.37107790145376</c:v>
                </c:pt>
                <c:pt idx="884">
                  <c:v>517.25484952762099</c:v>
                </c:pt>
                <c:pt idx="885">
                  <c:v>502.10835011447136</c:v>
                </c:pt>
                <c:pt idx="886">
                  <c:v>486.93194644133871</c:v>
                </c:pt>
                <c:pt idx="887">
                  <c:v>471.72600373423484</c:v>
                </c:pt>
                <c:pt idx="888">
                  <c:v>456.49088565104478</c:v>
                </c:pt>
                <c:pt idx="889">
                  <c:v>441.22695426706105</c:v>
                </c:pt>
                <c:pt idx="890">
                  <c:v>425.93457006085561</c:v>
                </c:pt>
                <c:pt idx="891">
                  <c:v>410.61409190048835</c:v>
                </c:pt>
                <c:pt idx="892">
                  <c:v>395.26587703005077</c:v>
                </c:pt>
                <c:pt idx="893">
                  <c:v>379.89028105654393</c:v>
                </c:pt>
                <c:pt idx="894">
                  <c:v>364.4876579370885</c:v>
                </c:pt>
                <c:pt idx="895">
                  <c:v>349.05835996646636</c:v>
                </c:pt>
                <c:pt idx="896">
                  <c:v>333.60273776499162</c:v>
                </c:pt>
                <c:pt idx="897">
                  <c:v>318.12114026670957</c:v>
                </c:pt>
                <c:pt idx="898">
                  <c:v>302.61391470792228</c:v>
                </c:pt>
                <c:pt idx="899">
                  <c:v>287.08140661603875</c:v>
                </c:pt>
                <c:pt idx="900">
                  <c:v>271.52395979874819</c:v>
                </c:pt>
                <c:pt idx="901">
                  <c:v>255.94191633351429</c:v>
                </c:pt>
                <c:pt idx="902">
                  <c:v>240.33561655738905</c:v>
                </c:pt>
                <c:pt idx="903">
                  <c:v>224.70539905714404</c:v>
                </c:pt>
                <c:pt idx="904">
                  <c:v>209.05160065971708</c:v>
                </c:pt>
                <c:pt idx="905">
                  <c:v>193.37455642297255</c:v>
                </c:pt>
                <c:pt idx="906">
                  <c:v>177.67459962677307</c:v>
                </c:pt>
                <c:pt idx="907">
                  <c:v>161.95206176436071</c:v>
                </c:pt>
                <c:pt idx="908">
                  <c:v>146.2072725340453</c:v>
                </c:pt>
                <c:pt idx="909">
                  <c:v>130.44055983119802</c:v>
                </c:pt>
                <c:pt idx="910">
                  <c:v>114.6522497405476</c:v>
                </c:pt>
                <c:pt idx="911">
                  <c:v>98.8426665287774</c:v>
                </c:pt>
                <c:pt idx="912">
                  <c:v>83.012132637420564</c:v>
                </c:pt>
                <c:pt idx="913">
                  <c:v>67.160968676051297</c:v>
                </c:pt>
                <c:pt idx="914">
                  <c:v>51.289493415769613</c:v>
                </c:pt>
                <c:pt idx="915">
                  <c:v>35.398023782977354</c:v>
                </c:pt>
                <c:pt idx="916">
                  <c:v>19.486874853442842</c:v>
                </c:pt>
                <c:pt idx="917">
                  <c:v>3.556359846651846</c:v>
                </c:pt>
                <c:pt idx="918">
                  <c:v>-12.393209879557766</c:v>
                </c:pt>
                <c:pt idx="919">
                  <c:v>-12.409168908332733</c:v>
                </c:pt>
                <c:pt idx="920">
                  <c:v>-12.425127955698496</c:v>
                </c:pt>
                <c:pt idx="921">
                  <c:v>-12.44108702165475</c:v>
                </c:pt>
                <c:pt idx="922">
                  <c:v>-12.45704610620119</c:v>
                </c:pt>
                <c:pt idx="923">
                  <c:v>-12.473005209337508</c:v>
                </c:pt>
                <c:pt idx="924">
                  <c:v>-12.488964331063398</c:v>
                </c:pt>
                <c:pt idx="925">
                  <c:v>-12.504923471378556</c:v>
                </c:pt>
                <c:pt idx="926">
                  <c:v>-12.520882630282674</c:v>
                </c:pt>
                <c:pt idx="927">
                  <c:v>-12.536841807775447</c:v>
                </c:pt>
                <c:pt idx="928">
                  <c:v>-12.552801003856567</c:v>
                </c:pt>
                <c:pt idx="929">
                  <c:v>-12.56876021852573</c:v>
                </c:pt>
                <c:pt idx="930">
                  <c:v>-12.584719451782629</c:v>
                </c:pt>
                <c:pt idx="931">
                  <c:v>-12.600678703626958</c:v>
                </c:pt>
                <c:pt idx="932">
                  <c:v>-12.61663797405841</c:v>
                </c:pt>
                <c:pt idx="933">
                  <c:v>-12.632597263076681</c:v>
                </c:pt>
                <c:pt idx="934">
                  <c:v>-12.648556570681464</c:v>
                </c:pt>
                <c:pt idx="935">
                  <c:v>-12.664515896872452</c:v>
                </c:pt>
                <c:pt idx="936">
                  <c:v>-12.68047524164934</c:v>
                </c:pt>
                <c:pt idx="937">
                  <c:v>-12.696434605011822</c:v>
                </c:pt>
                <c:pt idx="938">
                  <c:v>-12.71239398695959</c:v>
                </c:pt>
                <c:pt idx="939">
                  <c:v>-12.728353387492341</c:v>
                </c:pt>
                <c:pt idx="940">
                  <c:v>-12.744312806609766</c:v>
                </c:pt>
                <c:pt idx="941">
                  <c:v>-12.760272244311562</c:v>
                </c:pt>
                <c:pt idx="942">
                  <c:v>-12.776231700597419</c:v>
                </c:pt>
                <c:pt idx="943">
                  <c:v>-12.792191175467034</c:v>
                </c:pt>
                <c:pt idx="944">
                  <c:v>-12.808150668920099</c:v>
                </c:pt>
                <c:pt idx="945">
                  <c:v>-12.824110180956311</c:v>
                </c:pt>
                <c:pt idx="946">
                  <c:v>-12.84006971157536</c:v>
                </c:pt>
                <c:pt idx="947">
                  <c:v>-12.856029260776943</c:v>
                </c:pt>
                <c:pt idx="948">
                  <c:v>-12.871988828560752</c:v>
                </c:pt>
                <c:pt idx="949">
                  <c:v>-12.887948414926484</c:v>
                </c:pt>
                <c:pt idx="950">
                  <c:v>-12.90390801987383</c:v>
                </c:pt>
                <c:pt idx="951">
                  <c:v>-12.919867643402485</c:v>
                </c:pt>
                <c:pt idx="952">
                  <c:v>-12.935827285512142</c:v>
                </c:pt>
                <c:pt idx="953">
                  <c:v>-12.951786946202496</c:v>
                </c:pt>
                <c:pt idx="954">
                  <c:v>-12.967746625473241</c:v>
                </c:pt>
                <c:pt idx="955">
                  <c:v>-12.983706323324069</c:v>
                </c:pt>
                <c:pt idx="956">
                  <c:v>-12.999666039754677</c:v>
                </c:pt>
                <c:pt idx="957">
                  <c:v>-13.015625774764757</c:v>
                </c:pt>
                <c:pt idx="958">
                  <c:v>-13.031585528354004</c:v>
                </c:pt>
                <c:pt idx="959">
                  <c:v>-13.047545300522112</c:v>
                </c:pt>
                <c:pt idx="960">
                  <c:v>-13.063505091268773</c:v>
                </c:pt>
                <c:pt idx="961">
                  <c:v>-13.079464900593683</c:v>
                </c:pt>
                <c:pt idx="962">
                  <c:v>-13.095424728496535</c:v>
                </c:pt>
                <c:pt idx="963">
                  <c:v>-13.111384574977023</c:v>
                </c:pt>
                <c:pt idx="964">
                  <c:v>-13.127344440034841</c:v>
                </c:pt>
                <c:pt idx="965">
                  <c:v>-13.143304323669684</c:v>
                </c:pt>
                <c:pt idx="966">
                  <c:v>-13.159264225881245</c:v>
                </c:pt>
                <c:pt idx="967">
                  <c:v>-13.175224146669219</c:v>
                </c:pt>
                <c:pt idx="968">
                  <c:v>-13.191184086033299</c:v>
                </c:pt>
                <c:pt idx="969">
                  <c:v>-13.20714404397318</c:v>
                </c:pt>
                <c:pt idx="970">
                  <c:v>-13.223104020488554</c:v>
                </c:pt>
                <c:pt idx="971">
                  <c:v>-13.239064015579117</c:v>
                </c:pt>
                <c:pt idx="972">
                  <c:v>-13.255024029244563</c:v>
                </c:pt>
                <c:pt idx="973">
                  <c:v>-13.270984061484583</c:v>
                </c:pt>
                <c:pt idx="974">
                  <c:v>-13.286944112298874</c:v>
                </c:pt>
                <c:pt idx="975">
                  <c:v>-13.302904181687129</c:v>
                </c:pt>
                <c:pt idx="976">
                  <c:v>-13.318864269649042</c:v>
                </c:pt>
                <c:pt idx="977">
                  <c:v>-13.334824376184308</c:v>
                </c:pt>
                <c:pt idx="978">
                  <c:v>-13.350784501292621</c:v>
                </c:pt>
                <c:pt idx="979">
                  <c:v>-13.366744644973673</c:v>
                </c:pt>
                <c:pt idx="980">
                  <c:v>-13.38270480722716</c:v>
                </c:pt>
                <c:pt idx="981">
                  <c:v>-13.398664988052776</c:v>
                </c:pt>
                <c:pt idx="982">
                  <c:v>-13.414625187450213</c:v>
                </c:pt>
                <c:pt idx="983">
                  <c:v>-13.430585405419166</c:v>
                </c:pt>
                <c:pt idx="984">
                  <c:v>-13.446545641959329</c:v>
                </c:pt>
                <c:pt idx="985">
                  <c:v>-13.462505897070397</c:v>
                </c:pt>
                <c:pt idx="986">
                  <c:v>-13.478466170752062</c:v>
                </c:pt>
                <c:pt idx="987">
                  <c:v>-13.494426463004022</c:v>
                </c:pt>
                <c:pt idx="988">
                  <c:v>-13.510386773825967</c:v>
                </c:pt>
                <c:pt idx="989">
                  <c:v>-13.526347103217592</c:v>
                </c:pt>
                <c:pt idx="990">
                  <c:v>-13.542307451178592</c:v>
                </c:pt>
                <c:pt idx="991">
                  <c:v>-13.558267817708661</c:v>
                </c:pt>
                <c:pt idx="992">
                  <c:v>-13.574228202807491</c:v>
                </c:pt>
                <c:pt idx="993">
                  <c:v>-13.590188606474779</c:v>
                </c:pt>
                <c:pt idx="994">
                  <c:v>-13.606149028710217</c:v>
                </c:pt>
                <c:pt idx="995">
                  <c:v>-13.622109469513498</c:v>
                </c:pt>
                <c:pt idx="996">
                  <c:v>-13.638069928884319</c:v>
                </c:pt>
                <c:pt idx="997">
                  <c:v>-13.654030406822372</c:v>
                </c:pt>
                <c:pt idx="998">
                  <c:v>-13.669990903327353</c:v>
                </c:pt>
                <c:pt idx="999">
                  <c:v>-13.685951418398954</c:v>
                </c:pt>
                <c:pt idx="1000">
                  <c:v>-13.70191195203687</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6.9034614733361468E-5</c:v>
                </c:pt>
                <c:pt idx="2">
                  <c:v>4.4484546608641819E-4</c:v>
                </c:pt>
                <c:pt idx="3">
                  <c:v>1.3661655755448214E-3</c:v>
                </c:pt>
                <c:pt idx="4">
                  <c:v>2.9730966799504559E-3</c:v>
                </c:pt>
                <c:pt idx="5">
                  <c:v>5.4058480708909749E-3</c:v>
                </c:pt>
                <c:pt idx="6">
                  <c:v>8.8047528052318837E-3</c:v>
                </c:pt>
                <c:pt idx="7">
                  <c:v>1.3310283785968258E-2</c:v>
                </c:pt>
                <c:pt idx="8">
                  <c:v>1.9063069718966624E-2</c:v>
                </c:pt>
                <c:pt idx="9">
                  <c:v>2.6203910951005972E-2</c:v>
                </c:pt>
                <c:pt idx="10">
                  <c:v>3.4873795194370935E-2</c:v>
                </c:pt>
                <c:pt idx="11">
                  <c:v>4.5173618006861899E-2</c:v>
                </c:pt>
                <c:pt idx="12">
                  <c:v>5.7123812700218796E-2</c:v>
                </c:pt>
                <c:pt idx="13">
                  <c:v>7.0704213754077344E-2</c:v>
                </c:pt>
                <c:pt idx="14">
                  <c:v>8.5894002657530152E-2</c:v>
                </c:pt>
                <c:pt idx="15">
                  <c:v>0.10267201445488194</c:v>
                </c:pt>
                <c:pt idx="16">
                  <c:v>0.12101704492806266</c:v>
                </c:pt>
                <c:pt idx="17">
                  <c:v>0.14090785125086835</c:v>
                </c:pt>
                <c:pt idx="18">
                  <c:v>0.16232315264260733</c:v>
                </c:pt>
                <c:pt idx="19">
                  <c:v>0.18524163102106478</c:v>
                </c:pt>
                <c:pt idx="20">
                  <c:v>0.20964193165469958</c:v>
                </c:pt>
                <c:pt idx="21">
                  <c:v>0.23550266381398743</c:v>
                </c:pt>
                <c:pt idx="22">
                  <c:v>0.2628024014218252</c:v>
                </c:pt>
                <c:pt idx="23">
                  <c:v>0.29151968370291204</c:v>
                </c:pt>
                <c:pt idx="24">
                  <c:v>0.32163301583202292</c:v>
                </c:pt>
                <c:pt idx="25">
                  <c:v>0.35312086958109179</c:v>
                </c:pt>
                <c:pt idx="26">
                  <c:v>0.38596168396502106</c:v>
                </c:pt>
                <c:pt idx="27">
                  <c:v>0.42013927903587567</c:v>
                </c:pt>
                <c:pt idx="28">
                  <c:v>0.45564827832060412</c:v>
                </c:pt>
                <c:pt idx="29">
                  <c:v>0.49248870876776885</c:v>
                </c:pt>
                <c:pt idx="30">
                  <c:v>0.53066059172499713</c:v>
                </c:pt>
                <c:pt idx="31">
                  <c:v>0.57016394293268402</c:v>
                </c:pt>
                <c:pt idx="32">
                  <c:v>0.61099877251780521</c:v>
                </c:pt>
                <c:pt idx="33">
                  <c:v>0.65316508498784076</c:v>
                </c:pt>
                <c:pt idx="34">
                  <c:v>0.69666287922481007</c:v>
                </c:pt>
                <c:pt idx="35">
                  <c:v>0.74157606527120801</c:v>
                </c:pt>
                <c:pt idx="36">
                  <c:v>0.78799127172203476</c:v>
                </c:pt>
                <c:pt idx="37">
                  <c:v>0.83591389950055617</c:v>
                </c:pt>
                <c:pt idx="38">
                  <c:v>0.88534924893562195</c:v>
                </c:pt>
                <c:pt idx="39">
                  <c:v>0.9363024869395592</c:v>
                </c:pt>
                <c:pt idx="40">
                  <c:v>0.98877865330721826</c:v>
                </c:pt>
                <c:pt idx="41">
                  <c:v>1.0427826665447959</c:v>
                </c:pt>
                <c:pt idx="42">
                  <c:v>1.0983193292744227</c:v>
                </c:pt>
                <c:pt idx="43">
                  <c:v>1.1553933332549886</c:v>
                </c:pt>
                <c:pt idx="44">
                  <c:v>1.2140092640549378</c:v>
                </c:pt>
                <c:pt idx="45">
                  <c:v>1.2741716054086871</c:v>
                </c:pt>
                <c:pt idx="46">
                  <c:v>1.3358847432847787</c:v>
                </c:pt>
                <c:pt idx="47">
                  <c:v>1.3991529696908156</c:v>
                </c:pt>
                <c:pt idx="48">
                  <c:v>1.4639804862375485</c:v>
                </c:pt>
                <c:pt idx="49">
                  <c:v>1.5303714074821466</c:v>
                </c:pt>
                <c:pt idx="50">
                  <c:v>1.598329764068636</c:v>
                </c:pt>
                <c:pt idx="51">
                  <c:v>1.6678595056816852</c:v>
                </c:pt>
                <c:pt idx="52">
                  <c:v>1.7389645038283295</c:v>
                </c:pt>
                <c:pt idx="53">
                  <c:v>1.8116485544608216</c:v>
                </c:pt>
                <c:pt idx="54">
                  <c:v>1.8859153804525506</c:v>
                </c:pt>
                <c:pt idx="55">
                  <c:v>1.961768633937865</c:v>
                </c:pt>
                <c:pt idx="56">
                  <c:v>2.039211898525652</c:v>
                </c:pt>
                <c:pt idx="57">
                  <c:v>2.1182486913956433</c:v>
                </c:pt>
                <c:pt idx="58">
                  <c:v>2.1988824652856365</c:v>
                </c:pt>
                <c:pt idx="59">
                  <c:v>2.2811166103771114</c:v>
                </c:pt>
                <c:pt idx="60">
                  <c:v>2.3649544560860916</c:v>
                </c:pt>
                <c:pt idx="61">
                  <c:v>2.4503992727655279</c:v>
                </c:pt>
                <c:pt idx="62">
                  <c:v>2.5374542733249723</c:v>
                </c:pt>
                <c:pt idx="63">
                  <c:v>2.6261226147728447</c:v>
                </c:pt>
                <c:pt idx="64">
                  <c:v>2.7164073996861715</c:v>
                </c:pt>
                <c:pt idx="65">
                  <c:v>2.8083116776123052</c:v>
                </c:pt>
                <c:pt idx="66">
                  <c:v>2.9018384464067757</c:v>
                </c:pt>
                <c:pt idx="67">
                  <c:v>2.9969906535111228</c:v>
                </c:pt>
                <c:pt idx="68">
                  <c:v>3.0937711971742661</c:v>
                </c:pt>
                <c:pt idx="69">
                  <c:v>3.1921829276207099</c:v>
                </c:pt>
                <c:pt idx="70">
                  <c:v>3.292228648168646</c:v>
                </c:pt>
                <c:pt idx="71">
                  <c:v>3.3939111163007936</c:v>
                </c:pt>
                <c:pt idx="72">
                  <c:v>3.4972329767698827</c:v>
                </c:pt>
                <c:pt idx="73">
                  <c:v>3.6021966942060444</c:v>
                </c:pt>
                <c:pt idx="74">
                  <c:v>3.7088046213784054</c:v>
                </c:pt>
                <c:pt idx="75">
                  <c:v>3.8170590678876639</c:v>
                </c:pt>
                <c:pt idx="76">
                  <c:v>3.9269623010618755</c:v>
                </c:pt>
                <c:pt idx="77">
                  <c:v>4.0385165468174025</c:v>
                </c:pt>
                <c:pt idx="78">
                  <c:v>4.1517239904868335</c:v>
                </c:pt>
                <c:pt idx="79">
                  <c:v>4.2665867776155695</c:v>
                </c:pt>
                <c:pt idx="80">
                  <c:v>4.3831070147286519</c:v>
                </c:pt>
                <c:pt idx="81">
                  <c:v>4.5012867700693304</c:v>
                </c:pt>
                <c:pt idx="82">
                  <c:v>4.6211280743107563</c:v>
                </c:pt>
                <c:pt idx="83">
                  <c:v>4.7426329212421159</c:v>
                </c:pt>
                <c:pt idx="84">
                  <c:v>4.8658032684304295</c:v>
                </c:pt>
                <c:pt idx="85">
                  <c:v>4.9906410378591843</c:v>
                </c:pt>
                <c:pt idx="86">
                  <c:v>5.117148116544878</c:v>
                </c:pt>
                <c:pt idx="87">
                  <c:v>5.2453263571325124</c:v>
                </c:pt>
                <c:pt idx="88">
                  <c:v>5.3751775784709972</c:v>
                </c:pt>
                <c:pt idx="89">
                  <c:v>5.5067035661693788</c:v>
                </c:pt>
                <c:pt idx="90">
                  <c:v>5.6399060731347586</c:v>
                </c:pt>
                <c:pt idx="91">
                  <c:v>5.7747868200927153</c:v>
                </c:pt>
                <c:pt idx="92">
                  <c:v>5.9113474960909969</c:v>
                </c:pt>
                <c:pt idx="93">
                  <c:v>6.0495897589872172</c:v>
                </c:pt>
                <c:pt idx="94">
                  <c:v>6.18951523592124</c:v>
                </c:pt>
                <c:pt idx="95">
                  <c:v>6.3311255237729078</c:v>
                </c:pt>
                <c:pt idx="96">
                  <c:v>6.4744221896057326</c:v>
                </c:pt>
                <c:pt idx="97">
                  <c:v>6.6194067710971343</c:v>
                </c:pt>
                <c:pt idx="98">
                  <c:v>6.7660807769557865</c:v>
                </c:pt>
                <c:pt idx="99">
                  <c:v>6.9144456873265936</c:v>
                </c:pt>
                <c:pt idx="100">
                  <c:v>7.0645029541838031</c:v>
                </c:pt>
                <c:pt idx="101">
                  <c:v>7.2162540017127332</c:v>
                </c:pt>
                <c:pt idx="102">
                  <c:v>7.3697002266805605</c:v>
                </c:pt>
                <c:pt idx="103">
                  <c:v>7.5248429987966095</c:v>
                </c:pt>
                <c:pt idx="104">
                  <c:v>7.6816836610625456</c:v>
                </c:pt>
                <c:pt idx="105">
                  <c:v>7.84022353011287</c:v>
                </c:pt>
                <c:pt idx="106">
                  <c:v>8.0004638965460799</c:v>
                </c:pt>
                <c:pt idx="107">
                  <c:v>8.1624060252468578</c:v>
                </c:pt>
                <c:pt idx="108">
                  <c:v>8.3260511556996235</c:v>
                </c:pt>
                <c:pt idx="109">
                  <c:v>8.4914005022937733</c:v>
                </c:pt>
                <c:pt idx="110">
                  <c:v>8.6584552546209146</c:v>
                </c:pt>
                <c:pt idx="111">
                  <c:v>8.8272165777643838</c:v>
                </c:pt>
                <c:pt idx="112">
                  <c:v>8.9976856125813409</c:v>
                </c:pt>
                <c:pt idx="113">
                  <c:v>9.1698634759777011</c:v>
                </c:pt>
                <c:pt idx="114">
                  <c:v>9.3437512611761591</c:v>
                </c:pt>
                <c:pt idx="115">
                  <c:v>9.5193500379775582</c:v>
                </c:pt>
                <c:pt idx="116">
                  <c:v>9.6966608530158318</c:v>
                </c:pt>
                <c:pt idx="117">
                  <c:v>9.8756847300067481</c:v>
                </c:pt>
                <c:pt idx="118">
                  <c:v>10.05642266999067</c:v>
                </c:pt>
                <c:pt idx="119">
                  <c:v>10.238875651569538</c:v>
                </c:pt>
                <c:pt idx="120">
                  <c:v>10.423044631138273</c:v>
                </c:pt>
                <c:pt idx="121">
                  <c:v>10.608930543110793</c:v>
                </c:pt>
                <c:pt idx="122">
                  <c:v>10.796534300140809</c:v>
                </c:pt>
                <c:pt idx="123">
                  <c:v>10.985856793337609</c:v>
                </c:pt>
                <c:pt idx="124">
                  <c:v>11.176898892476947</c:v>
                </c:pt>
                <c:pt idx="125">
                  <c:v>11.369661446207253</c:v>
                </c:pt>
                <c:pt idx="126">
                  <c:v>11.564145282251273</c:v>
                </c:pt>
                <c:pt idx="127">
                  <c:v>11.760351207603309</c:v>
                </c:pt>
                <c:pt idx="128">
                  <c:v>11.958280008722205</c:v>
                </c:pt>
                <c:pt idx="129">
                  <c:v>12.157932114205664</c:v>
                </c:pt>
                <c:pt idx="130">
                  <c:v>12.359307256068128</c:v>
                </c:pt>
                <c:pt idx="131">
                  <c:v>12.56240480562688</c:v>
                </c:pt>
                <c:pt idx="132">
                  <c:v>12.767224110803058</c:v>
                </c:pt>
                <c:pt idx="133">
                  <c:v>12.973764496347293</c:v>
                </c:pt>
                <c:pt idx="134">
                  <c:v>13.182025264060963</c:v>
                </c:pt>
                <c:pt idx="135">
                  <c:v>13.392005693013218</c:v>
                </c:pt>
                <c:pt idx="136">
                  <c:v>13.603705039753912</c:v>
                </c:pt>
                <c:pt idx="137">
                  <c:v>13.817122538522545</c:v>
                </c:pt>
                <c:pt idx="138">
                  <c:v>14.032257401453373</c:v>
                </c:pt>
                <c:pt idx="139">
                  <c:v>14.249108818776783</c:v>
                </c:pt>
                <c:pt idx="140">
                  <c:v>14.467675959017054</c:v>
                </c:pt>
                <c:pt idx="141">
                  <c:v>14.687957969186623</c:v>
                </c:pt>
                <c:pt idx="142">
                  <c:v>14.909953974976945</c:v>
                </c:pt>
                <c:pt idx="143">
                  <c:v>15.133663080946066</c:v>
                </c:pt>
                <c:pt idx="144">
                  <c:v>15.359084370702998</c:v>
                </c:pt>
                <c:pt idx="145">
                  <c:v>15.586216907089</c:v>
                </c:pt>
                <c:pt idx="146">
                  <c:v>15.815059732355843</c:v>
                </c:pt>
                <c:pt idx="147">
                  <c:v>16.045611868341165</c:v>
                </c:pt>
                <c:pt idx="148">
                  <c:v>16.277872316640988</c:v>
                </c:pt>
                <c:pt idx="149">
                  <c:v>16.51184005877948</c:v>
                </c:pt>
                <c:pt idx="150">
                  <c:v>16.747514056376055</c:v>
                </c:pt>
                <c:pt idx="151">
                  <c:v>16.984893251309863</c:v>
                </c:pt>
                <c:pt idx="152">
                  <c:v>17.223976565881777</c:v>
                </c:pt>
                <c:pt idx="153">
                  <c:v>17.464762902973916</c:v>
                </c:pt>
                <c:pt idx="154">
                  <c:v>17.707251146206787</c:v>
                </c:pt>
                <c:pt idx="155">
                  <c:v>17.951440160094123</c:v>
                </c:pt>
                <c:pt idx="156">
                  <c:v>18.197328790195456</c:v>
                </c:pt>
                <c:pt idx="157">
                  <c:v>18.444915863266523</c:v>
                </c:pt>
                <c:pt idx="158">
                  <c:v>18.694200187407517</c:v>
                </c:pt>
                <c:pt idx="159">
                  <c:v>18.945180552209294</c:v>
                </c:pt>
                <c:pt idx="160">
                  <c:v>19.197855728897544</c:v>
                </c:pt>
                <c:pt idx="161">
                  <c:v>19.452224470475024</c:v>
                </c:pt>
                <c:pt idx="162">
                  <c:v>19.708285511861863</c:v>
                </c:pt>
                <c:pt idx="163">
                  <c:v>19.966037570034025</c:v>
                </c:pt>
                <c:pt idx="164">
                  <c:v>20.225479344159961</c:v>
                </c:pt>
                <c:pt idx="165">
                  <c:v>20.486609515735495</c:v>
                </c:pt>
                <c:pt idx="166">
                  <c:v>20.749426748717006</c:v>
                </c:pt>
                <c:pt idx="167">
                  <c:v>21.013929689652933</c:v>
                </c:pt>
                <c:pt idx="168">
                  <c:v>21.280116967813658</c:v>
                </c:pt>
                <c:pt idx="169">
                  <c:v>21.547987195319802</c:v>
                </c:pt>
                <c:pt idx="170">
                  <c:v>21.81753896726898</c:v>
                </c:pt>
                <c:pt idx="171">
                  <c:v>22.088770861861047</c:v>
                </c:pt>
                <c:pt idx="172">
                  <c:v>22.361681440521881</c:v>
                </c:pt>
                <c:pt idx="173">
                  <c:v>22.636269248025734</c:v>
                </c:pt>
                <c:pt idx="174">
                  <c:v>22.912532812616185</c:v>
                </c:pt>
                <c:pt idx="175">
                  <c:v>23.190470646125735</c:v>
                </c:pt>
                <c:pt idx="176">
                  <c:v>23.470081244094086</c:v>
                </c:pt>
                <c:pt idx="177">
                  <c:v>23.751363085885099</c:v>
                </c:pt>
                <c:pt idx="178">
                  <c:v>24.03431463480252</c:v>
                </c:pt>
                <c:pt idx="179">
                  <c:v>24.31893433820445</c:v>
                </c:pt>
                <c:pt idx="180">
                  <c:v>24.605220627616628</c:v>
                </c:pt>
                <c:pt idx="181">
                  <c:v>24.893171918844523</c:v>
                </c:pt>
                <c:pt idx="182">
                  <c:v>25.182786612084296</c:v>
                </c:pt>
                <c:pt idx="183">
                  <c:v>25.474063092032637</c:v>
                </c:pt>
                <c:pt idx="184">
                  <c:v>25.766999727995504</c:v>
                </c:pt>
                <c:pt idx="185">
                  <c:v>26.061594873995798</c:v>
                </c:pt>
                <c:pt idx="186">
                  <c:v>26.357846868879989</c:v>
                </c:pt>
                <c:pt idx="187">
                  <c:v>26.65575403642374</c:v>
                </c:pt>
                <c:pt idx="188">
                  <c:v>26.955314685436509</c:v>
                </c:pt>
                <c:pt idx="189">
                  <c:v>27.256527109865196</c:v>
                </c:pt>
                <c:pt idx="190">
                  <c:v>27.559389588896838</c:v>
                </c:pt>
                <c:pt idx="191">
                  <c:v>27.863900387060362</c:v>
                </c:pt>
                <c:pt idx="192">
                  <c:v>28.170057754327431</c:v>
                </c:pt>
                <c:pt idx="193">
                  <c:v>28.477859926212417</c:v>
                </c:pt>
                <c:pt idx="194">
                  <c:v>28.787305123871477</c:v>
                </c:pt>
                <c:pt idx="195">
                  <c:v>29.098391554200798</c:v>
                </c:pt>
                <c:pt idx="196">
                  <c:v>29.411117409934004</c:v>
                </c:pt>
                <c:pt idx="197">
                  <c:v>29.725480869738739</c:v>
                </c:pt>
                <c:pt idx="198">
                  <c:v>30.041480098312462</c:v>
                </c:pt>
                <c:pt idx="199">
                  <c:v>30.35911324647746</c:v>
                </c:pt>
                <c:pt idx="200">
                  <c:v>30.678378451275094</c:v>
                </c:pt>
                <c:pt idx="201">
                  <c:v>30.999273836059292</c:v>
                </c:pt>
                <c:pt idx="202">
                  <c:v>31.321797510589317</c:v>
                </c:pt>
                <c:pt idx="203">
                  <c:v>31.645947571121813</c:v>
                </c:pt>
                <c:pt idx="204">
                  <c:v>31.971722100502145</c:v>
                </c:pt>
                <c:pt idx="205">
                  <c:v>32.299119168255061</c:v>
                </c:pt>
                <c:pt idx="206">
                  <c:v>32.628136743186133</c:v>
                </c:pt>
                <c:pt idx="207">
                  <c:v>32.958772605752934</c:v>
                </c:pt>
                <c:pt idx="208">
                  <c:v>33.291024435367234</c:v>
                </c:pt>
                <c:pt idx="209">
                  <c:v>33.624889897930302</c:v>
                </c:pt>
                <c:pt idx="210">
                  <c:v>33.960366645928552</c:v>
                </c:pt>
                <c:pt idx="211">
                  <c:v>34.297452318528464</c:v>
                </c:pt>
                <c:pt idx="212">
                  <c:v>34.636144541670916</c:v>
                </c:pt>
                <c:pt idx="213">
                  <c:v>34.976440928164799</c:v>
                </c:pt>
                <c:pt idx="214">
                  <c:v>35.318339077780038</c:v>
                </c:pt>
                <c:pt idx="215">
                  <c:v>35.661836577339962</c:v>
                </c:pt>
                <c:pt idx="216">
                  <c:v>36.006931000813061</c:v>
                </c:pt>
                <c:pt idx="217">
                  <c:v>36.353619909404159</c:v>
                </c:pt>
                <c:pt idx="218">
                  <c:v>36.701900851644957</c:v>
                </c:pt>
                <c:pt idx="219">
                  <c:v>37.051771363484036</c:v>
                </c:pt>
                <c:pt idx="220">
                  <c:v>37.403228968376233</c:v>
                </c:pt>
                <c:pt idx="221">
                  <c:v>37.756271177371517</c:v>
                </c:pt>
                <c:pt idx="222">
                  <c:v>38.110895489203266</c:v>
                </c:pt>
                <c:pt idx="223">
                  <c:v>38.467099390375999</c:v>
                </c:pt>
                <c:pt idx="224">
                  <c:v>38.82488035525261</c:v>
                </c:pt>
                <c:pt idx="225">
                  <c:v>39.184235846141029</c:v>
                </c:pt>
                <c:pt idx="226">
                  <c:v>39.545163313380399</c:v>
                </c:pt>
                <c:pt idx="227">
                  <c:v>39.907660195426729</c:v>
                </c:pt>
                <c:pt idx="228">
                  <c:v>40.271723918938044</c:v>
                </c:pt>
                <c:pt idx="229">
                  <c:v>40.637351898859038</c:v>
                </c:pt>
                <c:pt idx="230">
                  <c:v>41.004541538505265</c:v>
                </c:pt>
                <c:pt idx="231">
                  <c:v>41.373290229646827</c:v>
                </c:pt>
                <c:pt idx="232">
                  <c:v>41.743595352591576</c:v>
                </c:pt>
                <c:pt idx="233">
                  <c:v>42.115454276267904</c:v>
                </c:pt>
                <c:pt idx="234">
                  <c:v>42.488864358307019</c:v>
                </c:pt>
                <c:pt idx="235">
                  <c:v>42.863822945124802</c:v>
                </c:pt>
                <c:pt idx="236">
                  <c:v>43.240327372003222</c:v>
                </c:pt>
                <c:pt idx="237">
                  <c:v>43.618374963171284</c:v>
                </c:pt>
                <c:pt idx="238">
                  <c:v>43.997963031885575</c:v>
                </c:pt>
                <c:pt idx="239">
                  <c:v>44.379088880510373</c:v>
                </c:pt>
                <c:pt idx="240">
                  <c:v>44.761749800597329</c:v>
                </c:pt>
                <c:pt idx="241">
                  <c:v>45.145943072964755</c:v>
                </c:pt>
                <c:pt idx="242">
                  <c:v>45.531665658563959</c:v>
                </c:pt>
                <c:pt idx="243">
                  <c:v>45.918913888676634</c:v>
                </c:pt>
                <c:pt idx="244">
                  <c:v>46.307683773456382</c:v>
                </c:pt>
                <c:pt idx="245">
                  <c:v>46.697971311151576</c:v>
                </c:pt>
                <c:pt idx="246">
                  <c:v>47.089772488208787</c:v>
                </c:pt>
                <c:pt idx="247">
                  <c:v>47.483083279375641</c:v>
                </c:pt>
                <c:pt idx="248">
                  <c:v>47.87789964780309</c:v>
                </c:pt>
                <c:pt idx="249">
                  <c:v>48.274217545147145</c:v>
                </c:pt>
                <c:pt idx="250">
                  <c:v>48.672032911670058</c:v>
                </c:pt>
                <c:pt idx="251">
                  <c:v>49.07134167634095</c:v>
                </c:pt>
                <c:pt idx="252">
                  <c:v>49.472139756935888</c:v>
                </c:pt>
                <c:pt idx="253">
                  <c:v>49.87442306013746</c:v>
                </c:pt>
                <c:pt idx="254">
                  <c:v>50.278187481633765</c:v>
                </c:pt>
                <c:pt idx="255">
                  <c:v>50.683428906216939</c:v>
                </c:pt>
                <c:pt idx="256">
                  <c:v>51.090143207881127</c:v>
                </c:pt>
                <c:pt idx="257">
                  <c:v>51.498326249919934</c:v>
                </c:pt>
                <c:pt idx="258">
                  <c:v>51.907973885023381</c:v>
                </c:pt>
                <c:pt idx="259">
                  <c:v>52.319081955374351</c:v>
                </c:pt>
                <c:pt idx="260">
                  <c:v>52.731646292744529</c:v>
                </c:pt>
                <c:pt idx="261">
                  <c:v>53.145662718589847</c:v>
                </c:pt>
                <c:pt idx="262">
                  <c:v>53.561127044145444</c:v>
                </c:pt>
                <c:pt idx="263">
                  <c:v>53.978035070520114</c:v>
                </c:pt>
                <c:pt idx="264">
                  <c:v>54.396382588790281</c:v>
                </c:pt>
                <c:pt idx="265">
                  <c:v>54.816165380093516</c:v>
                </c:pt>
                <c:pt idx="266">
                  <c:v>55.237379215721511</c:v>
                </c:pt>
                <c:pt idx="267">
                  <c:v>55.660019857212667</c:v>
                </c:pt>
                <c:pt idx="268">
                  <c:v>56.084083056444129</c:v>
                </c:pt>
                <c:pt idx="269">
                  <c:v>56.509564555723394</c:v>
                </c:pt>
                <c:pt idx="270">
                  <c:v>56.936460087879468</c:v>
                </c:pt>
                <c:pt idx="271">
                  <c:v>57.36476537635351</c:v>
                </c:pt>
                <c:pt idx="272">
                  <c:v>57.794476135289074</c:v>
                </c:pt>
                <c:pt idx="273">
                  <c:v>58.22558806962185</c:v>
                </c:pt>
                <c:pt idx="274">
                  <c:v>58.658096875168994</c:v>
                </c:pt>
                <c:pt idx="275">
                  <c:v>59.09199823871797</c:v>
                </c:pt>
                <c:pt idx="276">
                  <c:v>59.527287838114972</c:v>
                </c:pt>
                <c:pt idx="277">
                  <c:v>59.963961342352881</c:v>
                </c:pt>
                <c:pt idx="278">
                  <c:v>60.40201441165879</c:v>
                </c:pt>
                <c:pt idx="279">
                  <c:v>60.841442697581101</c:v>
                </c:pt>
                <c:pt idx="280">
                  <c:v>61.282241843076172</c:v>
                </c:pt>
                <c:pt idx="281">
                  <c:v>61.724407482594515</c:v>
                </c:pt>
                <c:pt idx="282">
                  <c:v>62.167935242166593</c:v>
                </c:pt>
                <c:pt idx="283">
                  <c:v>62.612820739488178</c:v>
                </c:pt>
                <c:pt idx="284">
                  <c:v>63.059059955362912</c:v>
                </c:pt>
                <c:pt idx="285">
                  <c:v>63.506649605769354</c:v>
                </c:pt>
                <c:pt idx="286">
                  <c:v>63.955586771205688</c:v>
                </c:pt>
                <c:pt idx="287">
                  <c:v>64.405868525396187</c:v>
                </c:pt>
                <c:pt idx="288">
                  <c:v>64.857491935348449</c:v>
                </c:pt>
                <c:pt idx="289">
                  <c:v>65.310454061410454</c:v>
                </c:pt>
                <c:pt idx="290">
                  <c:v>65.764751957327391</c:v>
                </c:pt>
                <c:pt idx="291">
                  <c:v>66.220382670298193</c:v>
                </c:pt>
                <c:pt idx="292">
                  <c:v>66.677343241031906</c:v>
                </c:pt>
                <c:pt idx="293">
                  <c:v>67.13563070380377</c:v>
                </c:pt>
                <c:pt idx="294">
                  <c:v>67.595242086511121</c:v>
                </c:pt>
                <c:pt idx="295">
                  <c:v>68.056174410729014</c:v>
                </c:pt>
                <c:pt idx="296">
                  <c:v>68.518424691765645</c:v>
                </c:pt>
                <c:pt idx="297">
                  <c:v>68.981989938717575</c:v>
                </c:pt>
                <c:pt idx="298">
                  <c:v>69.446867154524639</c:v>
                </c:pt>
                <c:pt idx="299">
                  <c:v>69.913053336024717</c:v>
                </c:pt>
                <c:pt idx="300">
                  <c:v>70.38054547400823</c:v>
                </c:pt>
                <c:pt idx="301">
                  <c:v>70.849340553272441</c:v>
                </c:pt>
                <c:pt idx="302">
                  <c:v>71.319435552675529</c:v>
                </c:pt>
                <c:pt idx="303">
                  <c:v>71.790827445190388</c:v>
                </c:pt>
                <c:pt idx="304">
                  <c:v>72.263513197958275</c:v>
                </c:pt>
                <c:pt idx="305">
                  <c:v>72.737489772342215</c:v>
                </c:pt>
                <c:pt idx="306">
                  <c:v>73.212754123980147</c:v>
                </c:pt>
                <c:pt idx="307">
                  <c:v>73.689303202837905</c:v>
                </c:pt>
                <c:pt idx="308">
                  <c:v>74.167133953261967</c:v>
                </c:pt>
                <c:pt idx="309">
                  <c:v>74.646243314031921</c:v>
                </c:pt>
                <c:pt idx="310">
                  <c:v>75.126628218412833</c:v>
                </c:pt>
                <c:pt idx="311">
                  <c:v>75.608285594207288</c:v>
                </c:pt>
                <c:pt idx="312">
                  <c:v>76.091212363807244</c:v>
                </c:pt>
                <c:pt idx="313">
                  <c:v>76.575405444245732</c:v>
                </c:pt>
                <c:pt idx="314">
                  <c:v>77.060861747248254</c:v>
                </c:pt>
                <c:pt idx="315">
                  <c:v>77.547578179284002</c:v>
                </c:pt>
                <c:pt idx="316">
                  <c:v>78.035551641616891</c:v>
                </c:pt>
                <c:pt idx="317">
                  <c:v>78.524779030356299</c:v>
                </c:pt>
                <c:pt idx="318">
                  <c:v>79.015257236507708</c:v>
                </c:pt>
                <c:pt idx="319">
                  <c:v>79.506983146023018</c:v>
                </c:pt>
                <c:pt idx="320">
                  <c:v>79.999953639850716</c:v>
                </c:pt>
                <c:pt idx="321">
                  <c:v>80.494165593985826</c:v>
                </c:pt>
                <c:pt idx="322">
                  <c:v>80.989615879519619</c:v>
                </c:pt>
                <c:pt idx="323">
                  <c:v>81.486301362689147</c:v>
                </c:pt>
                <c:pt idx="324">
                  <c:v>81.984218904926522</c:v>
                </c:pt>
                <c:pt idx="325">
                  <c:v>82.483365362908046</c:v>
                </c:pt>
                <c:pt idx="326">
                  <c:v>82.9837376118831</c:v>
                </c:pt>
                <c:pt idx="327">
                  <c:v>83.485332569033943</c:v>
                </c:pt>
                <c:pt idx="328">
                  <c:v>83.988147170269826</c:v>
                </c:pt>
                <c:pt idx="329">
                  <c:v>84.492178346989206</c:v>
                </c:pt>
                <c:pt idx="330">
                  <c:v>84.997423026126469</c:v>
                </c:pt>
                <c:pt idx="331">
                  <c:v>85.503878130198473</c:v>
                </c:pt>
                <c:pt idx="332">
                  <c:v>86.0115405773509</c:v>
                </c:pt>
                <c:pt idx="333">
                  <c:v>86.520407281404346</c:v>
                </c:pt>
                <c:pt idx="334">
                  <c:v>87.030475151900291</c:v>
                </c:pt>
                <c:pt idx="335">
                  <c:v>87.541741094146857</c:v>
                </c:pt>
                <c:pt idx="336">
                  <c:v>88.054202009264301</c:v>
                </c:pt>
                <c:pt idx="337">
                  <c:v>88.567854794230399</c:v>
                </c:pt>
                <c:pt idx="338">
                  <c:v>89.082696341925597</c:v>
                </c:pt>
                <c:pt idx="339">
                  <c:v>89.598723541177932</c:v>
                </c:pt>
                <c:pt idx="340">
                  <c:v>90.115933276807823</c:v>
                </c:pt>
                <c:pt idx="341">
                  <c:v>90.634322429672594</c:v>
                </c:pt>
                <c:pt idx="342">
                  <c:v>91.153887876710854</c:v>
                </c:pt>
                <c:pt idx="343">
                  <c:v>91.674626490986697</c:v>
                </c:pt>
                <c:pt idx="344">
                  <c:v>92.196535141733619</c:v>
                </c:pt>
                <c:pt idx="345">
                  <c:v>92.719610694398327</c:v>
                </c:pt>
                <c:pt idx="346">
                  <c:v>93.243850010684312</c:v>
                </c:pt>
                <c:pt idx="347">
                  <c:v>93.769249948595231</c:v>
                </c:pt>
                <c:pt idx="348">
                  <c:v>94.295807362478129</c:v>
                </c:pt>
                <c:pt idx="349">
                  <c:v>94.823519103066403</c:v>
                </c:pt>
                <c:pt idx="350">
                  <c:v>95.352382017522615</c:v>
                </c:pt>
                <c:pt idx="351">
                  <c:v>95.88239294948113</c:v>
                </c:pt>
                <c:pt idx="352">
                  <c:v>96.413548739090473</c:v>
                </c:pt>
                <c:pt idx="353">
                  <c:v>96.945846223055611</c:v>
                </c:pt>
                <c:pt idx="354">
                  <c:v>97.479282234679971</c:v>
                </c:pt>
                <c:pt idx="355">
                  <c:v>98.013853603907251</c:v>
                </c:pt>
                <c:pt idx="356">
                  <c:v>98.549557157363097</c:v>
                </c:pt>
                <c:pt idx="357">
                  <c:v>99.086389718396518</c:v>
                </c:pt>
                <c:pt idx="358">
                  <c:v>99.624348107121179</c:v>
                </c:pt>
                <c:pt idx="359">
                  <c:v>100.16342914045646</c:v>
                </c:pt>
                <c:pt idx="360">
                  <c:v>100.70362963216832</c:v>
                </c:pt>
                <c:pt idx="361">
                  <c:v>101.24494639290998</c:v>
                </c:pt>
                <c:pt idx="362">
                  <c:v>101.78737623026244</c:v>
                </c:pt>
                <c:pt idx="363">
                  <c:v>102.33091594877473</c:v>
                </c:pt>
                <c:pt idx="364">
                  <c:v>102.87556235000407</c:v>
                </c:pt>
                <c:pt idx="365">
                  <c:v>103.42131223255578</c:v>
                </c:pt>
                <c:pt idx="366">
                  <c:v>103.96816299282548</c:v>
                </c:pt>
                <c:pt idx="367">
                  <c:v>104.51611322637434</c:v>
                </c:pt>
                <c:pt idx="368">
                  <c:v>105.06516212765581</c:v>
                </c:pt>
                <c:pt idx="369">
                  <c:v>105.61530888909654</c:v>
                </c:pt>
                <c:pt idx="370">
                  <c:v>106.16655270110978</c:v>
                </c:pt>
                <c:pt idx="371">
                  <c:v>106.71889275210877</c:v>
                </c:pt>
                <c:pt idx="372">
                  <c:v>107.27232822852014</c:v>
                </c:pt>
                <c:pt idx="373">
                  <c:v>107.82685831479718</c:v>
                </c:pt>
                <c:pt idx="374">
                  <c:v>108.38248219343318</c:v>
                </c:pt>
                <c:pt idx="375">
                  <c:v>108.93919904497471</c:v>
                </c:pt>
                <c:pt idx="376">
                  <c:v>109.49700804803489</c:v>
                </c:pt>
                <c:pt idx="377">
                  <c:v>110.05590837930653</c:v>
                </c:pt>
                <c:pt idx="378">
                  <c:v>110.61589921357543</c:v>
                </c:pt>
                <c:pt idx="379">
                  <c:v>111.17697972373347</c:v>
                </c:pt>
                <c:pt idx="380">
                  <c:v>111.73914908079175</c:v>
                </c:pt>
                <c:pt idx="381">
                  <c:v>112.30240580143601</c:v>
                </c:pt>
                <c:pt idx="382">
                  <c:v>112.86674709493828</c:v>
                </c:pt>
                <c:pt idx="383">
                  <c:v>113.43216951527855</c:v>
                </c:pt>
                <c:pt idx="384">
                  <c:v>113.99866961392382</c:v>
                </c:pt>
                <c:pt idx="385">
                  <c:v>114.56624393986827</c:v>
                </c:pt>
                <c:pt idx="386">
                  <c:v>115.13488903967317</c:v>
                </c:pt>
                <c:pt idx="387">
                  <c:v>115.70460145750663</c:v>
                </c:pt>
                <c:pt idx="388">
                  <c:v>116.27537773518316</c:v>
                </c:pt>
                <c:pt idx="389">
                  <c:v>116.847214412203</c:v>
                </c:pt>
                <c:pt idx="390">
                  <c:v>117.42010802579122</c:v>
                </c:pt>
                <c:pt idx="391">
                  <c:v>117.99405511093666</c:v>
                </c:pt>
                <c:pt idx="392">
                  <c:v>118.56905220043058</c:v>
                </c:pt>
                <c:pt idx="393">
                  <c:v>119.14509582490524</c:v>
                </c:pt>
                <c:pt idx="394">
                  <c:v>119.72218251287215</c:v>
                </c:pt>
                <c:pt idx="395">
                  <c:v>120.30030879076014</c:v>
                </c:pt>
                <c:pt idx="396">
                  <c:v>120.87947118295328</c:v>
                </c:pt>
                <c:pt idx="397">
                  <c:v>121.45966621182853</c:v>
                </c:pt>
                <c:pt idx="398">
                  <c:v>122.04089039779321</c:v>
                </c:pt>
                <c:pt idx="399">
                  <c:v>122.62314025932226</c:v>
                </c:pt>
                <c:pt idx="400">
                  <c:v>123.20641231299531</c:v>
                </c:pt>
                <c:pt idx="401">
                  <c:v>123.79070255721524</c:v>
                </c:pt>
                <c:pt idx="402">
                  <c:v>124.3760059554849</c:v>
                </c:pt>
                <c:pt idx="403">
                  <c:v>124.96231695259797</c:v>
                </c:pt>
                <c:pt idx="404">
                  <c:v>125.54962999128392</c:v>
                </c:pt>
                <c:pt idx="405">
                  <c:v>126.13793951226944</c:v>
                </c:pt>
                <c:pt idx="406">
                  <c:v>126.72723995433941</c:v>
                </c:pt>
                <c:pt idx="407">
                  <c:v>127.31752575439752</c:v>
                </c:pt>
                <c:pt idx="408">
                  <c:v>127.90879134752636</c:v>
                </c:pt>
                <c:pt idx="409">
                  <c:v>128.50103116704713</c:v>
                </c:pt>
                <c:pt idx="410">
                  <c:v>129.09423964457889</c:v>
                </c:pt>
                <c:pt idx="411">
                  <c:v>129.68840834905234</c:v>
                </c:pt>
                <c:pt idx="412">
                  <c:v>130.28352312353266</c:v>
                </c:pt>
                <c:pt idx="413">
                  <c:v>130.87956694585341</c:v>
                </c:pt>
                <c:pt idx="414">
                  <c:v>131.47652279155443</c:v>
                </c:pt>
                <c:pt idx="415">
                  <c:v>132.07437363416551</c:v>
                </c:pt>
                <c:pt idx="416">
                  <c:v>132.67310244548676</c:v>
                </c:pt>
                <c:pt idx="417">
                  <c:v>133.27269219586572</c:v>
                </c:pt>
                <c:pt idx="418">
                  <c:v>133.87312585447131</c:v>
                </c:pt>
                <c:pt idx="419">
                  <c:v>134.47438638956456</c:v>
                </c:pt>
                <c:pt idx="420">
                  <c:v>135.07645513715516</c:v>
                </c:pt>
                <c:pt idx="421">
                  <c:v>135.67931016867831</c:v>
                </c:pt>
                <c:pt idx="422">
                  <c:v>136.28292792303932</c:v>
                </c:pt>
                <c:pt idx="423">
                  <c:v>136.8872848397273</c:v>
                </c:pt>
                <c:pt idx="424">
                  <c:v>137.4923573592589</c:v>
                </c:pt>
                <c:pt idx="425">
                  <c:v>138.09812192361602</c:v>
                </c:pt>
                <c:pt idx="426">
                  <c:v>138.70455497667751</c:v>
                </c:pt>
                <c:pt idx="427">
                  <c:v>139.31163296464493</c:v>
                </c:pt>
                <c:pt idx="428">
                  <c:v>139.91933233646228</c:v>
                </c:pt>
                <c:pt idx="429">
                  <c:v>140.52762954422977</c:v>
                </c:pt>
                <c:pt idx="430">
                  <c:v>141.13650104361167</c:v>
                </c:pt>
                <c:pt idx="431">
                  <c:v>141.74592329423808</c:v>
                </c:pt>
                <c:pt idx="432">
                  <c:v>142.3558701218945</c:v>
                </c:pt>
                <c:pt idx="433">
                  <c:v>142.96631007983581</c:v>
                </c:pt>
                <c:pt idx="434">
                  <c:v>143.57720908876186</c:v>
                </c:pt>
                <c:pt idx="435">
                  <c:v>144.18853307784937</c:v>
                </c:pt>
                <c:pt idx="436">
                  <c:v>144.80024798550565</c:v>
                </c:pt>
                <c:pt idx="437">
                  <c:v>145.41231976011005</c:v>
                </c:pt>
                <c:pt idx="438">
                  <c:v>146.02471436074302</c:v>
                </c:pt>
                <c:pt idx="439">
                  <c:v>146.63739775790268</c:v>
                </c:pt>
                <c:pt idx="440">
                  <c:v>147.25033593420918</c:v>
                </c:pt>
                <c:pt idx="441">
                  <c:v>147.86349488509657</c:v>
                </c:pt>
                <c:pt idx="442">
                  <c:v>148.47684222659572</c:v>
                </c:pt>
                <c:pt idx="443">
                  <c:v>149.0903488031727</c:v>
                </c:pt>
                <c:pt idx="444">
                  <c:v>149.70398707974505</c:v>
                </c:pt>
                <c:pt idx="445">
                  <c:v>150.31772953350475</c:v>
                </c:pt>
                <c:pt idx="446">
                  <c:v>150.93154865432365</c:v>
                </c:pt>
                <c:pt idx="447">
                  <c:v>151.54541694515098</c:v>
                </c:pt>
                <c:pt idx="448">
                  <c:v>152.15930692240255</c:v>
                </c:pt>
                <c:pt idx="449">
                  <c:v>152.77319111634208</c:v>
                </c:pt>
                <c:pt idx="450">
                  <c:v>153.38704207145435</c:v>
                </c:pt>
                <c:pt idx="451">
                  <c:v>154.00083234681028</c:v>
                </c:pt>
                <c:pt idx="452">
                  <c:v>154.61453451642413</c:v>
                </c:pt>
                <c:pt idx="453">
                  <c:v>155.22812347908808</c:v>
                </c:pt>
                <c:pt idx="454">
                  <c:v>155.84157876778011</c:v>
                </c:pt>
                <c:pt idx="455">
                  <c:v>156.45488223758176</c:v>
                </c:pt>
                <c:pt idx="456">
                  <c:v>157.06801575390264</c:v>
                </c:pt>
                <c:pt idx="457">
                  <c:v>157.68096119259167</c:v>
                </c:pt>
                <c:pt idx="458">
                  <c:v>158.2937004400448</c:v>
                </c:pt>
                <c:pt idx="459">
                  <c:v>158.90621539330934</c:v>
                </c:pt>
                <c:pt idx="460">
                  <c:v>159.51848796018487</c:v>
                </c:pt>
                <c:pt idx="461">
                  <c:v>160.13050214338503</c:v>
                </c:pt>
                <c:pt idx="462">
                  <c:v>160.74224612413366</c:v>
                </c:pt>
                <c:pt idx="463">
                  <c:v>161.35371017531742</c:v>
                </c:pt>
                <c:pt idx="464">
                  <c:v>161.96488457515377</c:v>
                </c:pt>
                <c:pt idx="465">
                  <c:v>162.57575960718916</c:v>
                </c:pt>
                <c:pt idx="466">
                  <c:v>163.18632380639286</c:v>
                </c:pt>
                <c:pt idx="467">
                  <c:v>163.79656220577215</c:v>
                </c:pt>
                <c:pt idx="468">
                  <c:v>164.40643854658848</c:v>
                </c:pt>
                <c:pt idx="469">
                  <c:v>165.01590142389267</c:v>
                </c:pt>
                <c:pt idx="470">
                  <c:v>165.62492778183992</c:v>
                </c:pt>
                <c:pt idx="471">
                  <c:v>166.23351851756468</c:v>
                </c:pt>
                <c:pt idx="472">
                  <c:v>166.84167452558535</c:v>
                </c:pt>
                <c:pt idx="473">
                  <c:v>167.44939669781471</c:v>
                </c:pt>
                <c:pt idx="474">
                  <c:v>168.05668592357029</c:v>
                </c:pt>
                <c:pt idx="475">
                  <c:v>168.66354308958475</c:v>
                </c:pt>
                <c:pt idx="476">
                  <c:v>169.26996908001615</c:v>
                </c:pt>
                <c:pt idx="477">
                  <c:v>169.8759647764582</c:v>
                </c:pt>
                <c:pt idx="478">
                  <c:v>170.48153105795041</c:v>
                </c:pt>
                <c:pt idx="479">
                  <c:v>171.08666880098829</c:v>
                </c:pt>
                <c:pt idx="480">
                  <c:v>171.6913788795334</c:v>
                </c:pt>
                <c:pt idx="481">
                  <c:v>172.29566216502337</c:v>
                </c:pt>
                <c:pt idx="482">
                  <c:v>172.89951952638197</c:v>
                </c:pt>
                <c:pt idx="483">
                  <c:v>173.50295183002893</c:v>
                </c:pt>
                <c:pt idx="484">
                  <c:v>174.10595993988994</c:v>
                </c:pt>
                <c:pt idx="485">
                  <c:v>174.7085447174064</c:v>
                </c:pt>
                <c:pt idx="486">
                  <c:v>175.31070702154526</c:v>
                </c:pt>
                <c:pt idx="487">
                  <c:v>175.91244770880874</c:v>
                </c:pt>
                <c:pt idx="488">
                  <c:v>176.51376763324404</c:v>
                </c:pt>
                <c:pt idx="489">
                  <c:v>177.114667646453</c:v>
                </c:pt>
                <c:pt idx="490">
                  <c:v>177.71514859760165</c:v>
                </c:pt>
                <c:pt idx="491">
                  <c:v>178.31521133342983</c:v>
                </c:pt>
                <c:pt idx="492">
                  <c:v>178.91485669826059</c:v>
                </c:pt>
                <c:pt idx="493">
                  <c:v>179.51408553400978</c:v>
                </c:pt>
                <c:pt idx="494">
                  <c:v>180.11289868019534</c:v>
                </c:pt>
                <c:pt idx="495">
                  <c:v>180.71129697394673</c:v>
                </c:pt>
                <c:pt idx="496">
                  <c:v>181.30928125001424</c:v>
                </c:pt>
                <c:pt idx="497">
                  <c:v>181.90685234077824</c:v>
                </c:pt>
                <c:pt idx="498">
                  <c:v>182.50401107625845</c:v>
                </c:pt>
                <c:pt idx="499">
                  <c:v>183.10075828412309</c:v>
                </c:pt>
                <c:pt idx="500">
                  <c:v>183.69709478969799</c:v>
                </c:pt>
                <c:pt idx="501">
                  <c:v>189.63793497524017</c:v>
                </c:pt>
                <c:pt idx="502">
                  <c:v>195.53823566197477</c:v>
                </c:pt>
                <c:pt idx="503">
                  <c:v>201.39880019129836</c:v>
                </c:pt>
                <c:pt idx="504">
                  <c:v>207.22040965933681</c:v>
                </c:pt>
                <c:pt idx="505">
                  <c:v>213.00382375644367</c:v>
                </c:pt>
                <c:pt idx="506">
                  <c:v>218.7497815672003</c:v>
                </c:pt>
                <c:pt idx="507">
                  <c:v>224.45900233314168</c:v>
                </c:pt>
                <c:pt idx="508">
                  <c:v>230.13218618028665</c:v>
                </c:pt>
                <c:pt idx="509">
                  <c:v>235.77001481341657</c:v>
                </c:pt>
                <c:pt idx="510">
                  <c:v>241.37315217892154</c:v>
                </c:pt>
                <c:pt idx="511">
                  <c:v>246.94224509791789</c:v>
                </c:pt>
                <c:pt idx="512">
                  <c:v>252.47792387123303</c:v>
                </c:pt>
                <c:pt idx="513">
                  <c:v>257.98080285775433</c:v>
                </c:pt>
                <c:pt idx="514">
                  <c:v>263.45148102754609</c:v>
                </c:pt>
                <c:pt idx="515">
                  <c:v>268.8905424910526</c:v>
                </c:pt>
                <c:pt idx="516">
                  <c:v>274.29855700562518</c:v>
                </c:pt>
                <c:pt idx="517">
                  <c:v>279.67608046053664</c:v>
                </c:pt>
                <c:pt idx="518">
                  <c:v>285.02365534157724</c:v>
                </c:pt>
                <c:pt idx="519">
                  <c:v>290.34181117626099</c:v>
                </c:pt>
                <c:pt idx="520">
                  <c:v>295.63106496061175</c:v>
                </c:pt>
                <c:pt idx="521">
                  <c:v>300.89192156844138</c:v>
                </c:pt>
                <c:pt idx="522">
                  <c:v>306.12487414397935</c:v>
                </c:pt>
                <c:pt idx="523">
                  <c:v>311.3304044786658</c:v>
                </c:pt>
                <c:pt idx="524">
                  <c:v>316.50898337287111</c:v>
                </c:pt>
                <c:pt idx="525">
                  <c:v>321.66107098326546</c:v>
                </c:pt>
                <c:pt idx="526">
                  <c:v>326.78711715651849</c:v>
                </c:pt>
                <c:pt idx="527">
                  <c:v>331.88756174997337</c:v>
                </c:pt>
                <c:pt idx="528">
                  <c:v>336.96283493990398</c:v>
                </c:pt>
                <c:pt idx="529">
                  <c:v>342.01335751792982</c:v>
                </c:pt>
                <c:pt idx="530">
                  <c:v>347.03954117613324</c:v>
                </c:pt>
                <c:pt idx="531">
                  <c:v>352.04178878139408</c:v>
                </c:pt>
                <c:pt idx="532">
                  <c:v>357.02049463942882</c:v>
                </c:pt>
                <c:pt idx="533">
                  <c:v>361.9760447489968</c:v>
                </c:pt>
                <c:pt idx="534">
                  <c:v>366.9088170467104</c:v>
                </c:pt>
                <c:pt idx="535">
                  <c:v>371.81918164286452</c:v>
                </c:pt>
                <c:pt idx="536">
                  <c:v>376.70750104867886</c:v>
                </c:pt>
                <c:pt idx="537">
                  <c:v>381.57413039532571</c:v>
                </c:pt>
                <c:pt idx="538">
                  <c:v>386.41941764509818</c:v>
                </c:pt>
                <c:pt idx="539">
                  <c:v>391.24370379505478</c:v>
                </c:pt>
                <c:pt idx="540">
                  <c:v>396.04732307346006</c:v>
                </c:pt>
                <c:pt idx="541">
                  <c:v>400.8306031293248</c:v>
                </c:pt>
                <c:pt idx="542">
                  <c:v>405.59386521533418</c:v>
                </c:pt>
                <c:pt idx="543">
                  <c:v>410.33742436443828</c:v>
                </c:pt>
                <c:pt idx="544">
                  <c:v>415.06158956036614</c:v>
                </c:pt>
                <c:pt idx="545">
                  <c:v>419.76666390231128</c:v>
                </c:pt>
                <c:pt idx="546">
                  <c:v>424.45294476402501</c:v>
                </c:pt>
                <c:pt idx="547">
                  <c:v>429.1207239475429</c:v>
                </c:pt>
                <c:pt idx="548">
                  <c:v>433.77028783175825</c:v>
                </c:pt>
                <c:pt idx="549">
                  <c:v>438.40191751604675</c:v>
                </c:pt>
                <c:pt idx="550">
                  <c:v>443.01588895913699</c:v>
                </c:pt>
                <c:pt idx="551">
                  <c:v>447.61247311341219</c:v>
                </c:pt>
                <c:pt idx="552">
                  <c:v>452.19193605482002</c:v>
                </c:pt>
                <c:pt idx="553">
                  <c:v>456.75453910855873</c:v>
                </c:pt>
                <c:pt idx="554">
                  <c:v>461.30053897070098</c:v>
                </c:pt>
                <c:pt idx="555">
                  <c:v>465.83018782590835</c:v>
                </c:pt>
                <c:pt idx="556">
                  <c:v>470.34373346138347</c:v>
                </c:pt>
                <c:pt idx="557">
                  <c:v>474.8414193771992</c:v>
                </c:pt>
                <c:pt idx="558">
                  <c:v>479.32348489313881</c:v>
                </c:pt>
                <c:pt idx="559">
                  <c:v>483.79016525217401</c:v>
                </c:pt>
                <c:pt idx="560">
                  <c:v>488.24169172070344</c:v>
                </c:pt>
                <c:pt idx="561">
                  <c:v>492.67829168566749</c:v>
                </c:pt>
                <c:pt idx="562">
                  <c:v>497.10018874865068</c:v>
                </c:pt>
                <c:pt idx="563">
                  <c:v>501.50760281707795</c:v>
                </c:pt>
                <c:pt idx="564">
                  <c:v>505.90075019260644</c:v>
                </c:pt>
                <c:pt idx="565">
                  <c:v>510.27984365680965</c:v>
                </c:pt>
                <c:pt idx="566">
                  <c:v>514.64509255424707</c:v>
                </c:pt>
                <c:pt idx="567">
                  <c:v>518.99670287300785</c:v>
                </c:pt>
                <c:pt idx="568">
                  <c:v>523.33487732281287</c:v>
                </c:pt>
                <c:pt idx="569">
                  <c:v>527.65981541075723</c:v>
                </c:pt>
                <c:pt idx="570">
                  <c:v>531.97171351476993</c:v>
                </c:pt>
                <c:pt idx="571">
                  <c:v>536.27076495486494</c:v>
                </c:pt>
                <c:pt idx="572">
                  <c:v>540.55716006225452</c:v>
                </c:pt>
                <c:pt idx="573">
                  <c:v>544.83108624639306</c:v>
                </c:pt>
                <c:pt idx="574">
                  <c:v>549.09272806001479</c:v>
                </c:pt>
                <c:pt idx="575">
                  <c:v>553.34226726222869</c:v>
                </c:pt>
                <c:pt idx="576">
                  <c:v>557.57988287972876</c:v>
                </c:pt>
                <c:pt idx="577">
                  <c:v>561.80575126617578</c:v>
                </c:pt>
                <c:pt idx="578">
                  <c:v>566.02004615980513</c:v>
                </c:pt>
                <c:pt idx="579">
                  <c:v>570.22293873931187</c:v>
                </c:pt>
                <c:pt idx="580">
                  <c:v>574.41459767806089</c:v>
                </c:pt>
                <c:pt idx="581">
                  <c:v>578.59518919667073</c:v>
                </c:pt>
                <c:pt idx="582">
                  <c:v>582.76487711401364</c:v>
                </c:pt>
                <c:pt idx="583">
                  <c:v>586.92382289667535</c:v>
                </c:pt>
                <c:pt idx="584">
                  <c:v>591.07218570691418</c:v>
                </c:pt>
                <c:pt idx="585">
                  <c:v>595.21012244915823</c:v>
                </c:pt>
                <c:pt idx="586">
                  <c:v>599.33778781507579</c:v>
                </c:pt>
                <c:pt idx="587">
                  <c:v>603.45533432725426</c:v>
                </c:pt>
                <c:pt idx="588">
                  <c:v>607.56291238152028</c:v>
                </c:pt>
                <c:pt idx="589">
                  <c:v>611.66067028793009</c:v>
                </c:pt>
                <c:pt idx="590">
                  <c:v>615.74875431046087</c:v>
                </c:pt>
                <c:pt idx="591">
                  <c:v>619.827308705429</c:v>
                </c:pt>
                <c:pt idx="592">
                  <c:v>623.89647575866104</c:v>
                </c:pt>
                <c:pt idx="593">
                  <c:v>627.95639582144111</c:v>
                </c:pt>
                <c:pt idx="594">
                  <c:v>632.00720734525703</c:v>
                </c:pt>
                <c:pt idx="595">
                  <c:v>636.04904691536512</c:v>
                </c:pt>
                <c:pt idx="596">
                  <c:v>640.0820492831931</c:v>
                </c:pt>
                <c:pt idx="597">
                  <c:v>644.10634739759837</c:v>
                </c:pt>
                <c:pt idx="598">
                  <c:v>648.12207243499677</c:v>
                </c:pt>
                <c:pt idx="599">
                  <c:v>652.12935382837679</c:v>
                </c:pt>
                <c:pt idx="600">
                  <c:v>656.1283192952111</c:v>
                </c:pt>
                <c:pt idx="601">
                  <c:v>660.11909486427726</c:v>
                </c:pt>
                <c:pt idx="602">
                  <c:v>664.10180490139624</c:v>
                </c:pt>
                <c:pt idx="603">
                  <c:v>668.07657213409732</c:v>
                </c:pt>
                <c:pt idx="604">
                  <c:v>672.04351767521541</c:v>
                </c:pt>
                <c:pt idx="605">
                  <c:v>676.00276104542615</c:v>
                </c:pt>
                <c:pt idx="606">
                  <c:v>679.95442019472137</c:v>
                </c:pt>
                <c:pt idx="607">
                  <c:v>683.8986115228272</c:v>
                </c:pt>
                <c:pt idx="608">
                  <c:v>687.83544989856432</c:v>
                </c:pt>
                <c:pt idx="609">
                  <c:v>691.76504867815027</c:v>
                </c:pt>
                <c:pt idx="610">
                  <c:v>695.68751972243888</c:v>
                </c:pt>
                <c:pt idx="611">
                  <c:v>699.6029734130932</c:v>
                </c:pt>
                <c:pt idx="612">
                  <c:v>703.51151866768635</c:v>
                </c:pt>
                <c:pt idx="613">
                  <c:v>707.4132629537205</c:v>
                </c:pt>
                <c:pt idx="614">
                  <c:v>711.30831230155616</c:v>
                </c:pt>
                <c:pt idx="615">
                  <c:v>715.19677131623939</c:v>
                </c:pt>
                <c:pt idx="616">
                  <c:v>719.0787431882153</c:v>
                </c:pt>
                <c:pt idx="617">
                  <c:v>722.95432970291188</c:v>
                </c:pt>
                <c:pt idx="618">
                  <c:v>726.82363124917913</c:v>
                </c:pt>
                <c:pt idx="619">
                  <c:v>730.6867468265657</c:v>
                </c:pt>
                <c:pt idx="620">
                  <c:v>734.54377405141327</c:v>
                </c:pt>
                <c:pt idx="621">
                  <c:v>738.3948091617483</c:v>
                </c:pt>
                <c:pt idx="622">
                  <c:v>742.23994702094842</c:v>
                </c:pt>
                <c:pt idx="623">
                  <c:v>746.07928112016054</c:v>
                </c:pt>
                <c:pt idx="624">
                  <c:v>749.9129035794449</c:v>
                </c:pt>
                <c:pt idx="625">
                  <c:v>753.74090514761917</c:v>
                </c:pt>
                <c:pt idx="626">
                  <c:v>757.56337520077568</c:v>
                </c:pt>
                <c:pt idx="627">
                  <c:v>761.38040173944353</c:v>
                </c:pt>
                <c:pt idx="628">
                  <c:v>765.19207138436627</c:v>
                </c:pt>
                <c:pt idx="629">
                  <c:v>768.99846937086716</c:v>
                </c:pt>
                <c:pt idx="630">
                  <c:v>772.79967954177187</c:v>
                </c:pt>
                <c:pt idx="631">
                  <c:v>776.59578433885997</c:v>
                </c:pt>
                <c:pt idx="632">
                  <c:v>780.38686479281694</c:v>
                </c:pt>
                <c:pt idx="633">
                  <c:v>784.1730005116591</c:v>
                </c:pt>
                <c:pt idx="634">
                  <c:v>787.95426966760658</c:v>
                </c:pt>
                <c:pt idx="635">
                  <c:v>791.73074898238065</c:v>
                </c:pt>
                <c:pt idx="636">
                  <c:v>795.50251371090508</c:v>
                </c:pt>
                <c:pt idx="637">
                  <c:v>799.26963762339517</c:v>
                </c:pt>
                <c:pt idx="638">
                  <c:v>803.03219298582269</c:v>
                </c:pt>
                <c:pt idx="639">
                  <c:v>806.79025053875012</c:v>
                </c:pt>
                <c:pt idx="640">
                  <c:v>810.54387947453483</c:v>
                </c:pt>
                <c:pt idx="641">
                  <c:v>814.29314741291148</c:v>
                </c:pt>
                <c:pt idx="642">
                  <c:v>818.03812037497028</c:v>
                </c:pt>
                <c:pt idx="643">
                  <c:v>821.77886275555818</c:v>
                </c:pt>
                <c:pt idx="644">
                  <c:v>825.51543729414379</c:v>
                </c:pt>
                <c:pt idx="645">
                  <c:v>829.24790504419821</c:v>
                </c:pt>
                <c:pt idx="646">
                  <c:v>832.9763253411603</c:v>
                </c:pt>
                <c:pt idx="647">
                  <c:v>836.70075576907118</c:v>
                </c:pt>
                <c:pt idx="648">
                  <c:v>840.42125212597955</c:v>
                </c:pt>
                <c:pt idx="649">
                  <c:v>844.13786838824012</c:v>
                </c:pt>
                <c:pt idx="650">
                  <c:v>847.85065667384845</c:v>
                </c:pt>
                <c:pt idx="651">
                  <c:v>851.55966720497543</c:v>
                </c:pt>
                <c:pt idx="652">
                  <c:v>855.26494826988983</c:v>
                </c:pt>
                <c:pt idx="653">
                  <c:v>858.96654618447872</c:v>
                </c:pt>
                <c:pt idx="654">
                  <c:v>862.66450525360108</c:v>
                </c:pt>
                <c:pt idx="655">
                  <c:v>866.35886773253117</c:v>
                </c:pt>
                <c:pt idx="656">
                  <c:v>870.04967378877279</c:v>
                </c:pt>
                <c:pt idx="657">
                  <c:v>873.73696146454517</c:v>
                </c:pt>
                <c:pt idx="658">
                  <c:v>877.42076664026047</c:v>
                </c:pt>
                <c:pt idx="659">
                  <c:v>881.10112299933019</c:v>
                </c:pt>
                <c:pt idx="660">
                  <c:v>884.7780619946484</c:v>
                </c:pt>
                <c:pt idx="661">
                  <c:v>888.45161281710978</c:v>
                </c:pt>
                <c:pt idx="662">
                  <c:v>892.12180236652262</c:v>
                </c:pt>
                <c:pt idx="663">
                  <c:v>895.78865522527519</c:v>
                </c:pt>
                <c:pt idx="664">
                  <c:v>899.45219363510591</c:v>
                </c:pt>
                <c:pt idx="665">
                  <c:v>903.11243747731112</c:v>
                </c:pt>
                <c:pt idx="666">
                  <c:v>906.76940425670591</c:v>
                </c:pt>
                <c:pt idx="667">
                  <c:v>910.42310908962213</c:v>
                </c:pt>
                <c:pt idx="668">
                  <c:v>914.07356469619629</c:v>
                </c:pt>
                <c:pt idx="669">
                  <c:v>917.72078139715779</c:v>
                </c:pt>
                <c:pt idx="670">
                  <c:v>921.36476711528485</c:v>
                </c:pt>
                <c:pt idx="671">
                  <c:v>925.00552738164413</c:v>
                </c:pt>
                <c:pt idx="672">
                  <c:v>928.64306534668083</c:v>
                </c:pt>
                <c:pt idx="673">
                  <c:v>932.2773817961687</c:v>
                </c:pt>
                <c:pt idx="674">
                  <c:v>935.90847517197903</c:v>
                </c:pt>
                <c:pt idx="675">
                  <c:v>939.53634159757144</c:v>
                </c:pt>
                <c:pt idx="676">
                  <c:v>943.1609749080601</c:v>
                </c:pt>
                <c:pt idx="677">
                  <c:v>946.78236668466218</c:v>
                </c:pt>
                <c:pt idx="678">
                  <c:v>950.40050629329062</c:v>
                </c:pt>
                <c:pt idx="679">
                  <c:v>954.01538092701867</c:v>
                </c:pt>
                <c:pt idx="680">
                  <c:v>957.62697565211067</c:v>
                </c:pt>
                <c:pt idx="681">
                  <c:v>961.23527345728985</c:v>
                </c:pt>
                <c:pt idx="682">
                  <c:v>964.8402553058969</c:v>
                </c:pt>
                <c:pt idx="683">
                  <c:v>968.44190019057953</c:v>
                </c:pt>
                <c:pt idx="684">
                  <c:v>972.04018519015165</c:v>
                </c:pt>
                <c:pt idx="685">
                  <c:v>975.6350855282592</c:v>
                </c:pt>
                <c:pt idx="686">
                  <c:v>979.22657463349879</c:v>
                </c:pt>
                <c:pt idx="687">
                  <c:v>982.81462420064452</c:v>
                </c:pt>
                <c:pt idx="688">
                  <c:v>986.39920425265495</c:v>
                </c:pt>
                <c:pt idx="689">
                  <c:v>989.98028320315143</c:v>
                </c:pt>
                <c:pt idx="690">
                  <c:v>993.55782791907791</c:v>
                </c:pt>
                <c:pt idx="691">
                  <c:v>997.13180378327843</c:v>
                </c:pt>
                <c:pt idx="692">
                  <c:v>1000.7021747567495</c:v>
                </c:pt>
                <c:pt idx="693">
                  <c:v>1004.2689034403509</c:v>
                </c:pt>
                <c:pt idx="694">
                  <c:v>1007.8319511357824</c:v>
                </c:pt>
                <c:pt idx="695">
                  <c:v>1011.3912779056596</c:v>
                </c:pt>
                <c:pt idx="696">
                  <c:v>1014.9468426325403</c:v>
                </c:pt>
                <c:pt idx="697">
                  <c:v>1018.4986030767824</c:v>
                </c:pt>
                <c:pt idx="698">
                  <c:v>1022.0465159331289</c:v>
                </c:pt>
                <c:pt idx="699">
                  <c:v>1025.5905368859378</c:v>
                </c:pt>
                <c:pt idx="700">
                  <c:v>1029.1306206629911</c:v>
                </c:pt>
                <c:pt idx="701">
                  <c:v>1032.6667210878354</c:v>
                </c:pt>
                <c:pt idx="702">
                  <c:v>1036.1987911306185</c:v>
                </c:pt>
                <c:pt idx="703">
                  <c:v>1039.7267829574009</c:v>
                </c:pt>
                <c:pt idx="704">
                  <c:v>1043.2506479779315</c:v>
                </c:pt>
                <c:pt idx="705">
                  <c:v>1046.7703368918887</c:v>
                </c:pt>
                <c:pt idx="706">
                  <c:v>1050.2857997335946</c:v>
                </c:pt>
                <c:pt idx="707">
                  <c:v>1053.7969859152176</c:v>
                </c:pt>
                <c:pt idx="708">
                  <c:v>1057.3038442684874</c:v>
                </c:pt>
                <c:pt idx="709">
                  <c:v>1060.8063230849468</c:v>
                </c:pt>
                <c:pt idx="710">
                  <c:v>1064.3043701547758</c:v>
                </c:pt>
                <c:pt idx="711">
                  <c:v>1067.7979328042181</c:v>
                </c:pt>
                <c:pt idx="712">
                  <c:v>1071.2869579316521</c:v>
                </c:pt>
                <c:pt idx="713">
                  <c:v>1074.7713920423425</c:v>
                </c:pt>
                <c:pt idx="714">
                  <c:v>1078.2511812819162</c:v>
                </c:pt>
                <c:pt idx="715">
                  <c:v>1081.7262714686012</c:v>
                </c:pt>
                <c:pt idx="716">
                  <c:v>1085.1966081242749</c:v>
                </c:pt>
                <c:pt idx="717">
                  <c:v>1088.6621365043593</c:v>
                </c:pt>
                <c:pt idx="718">
                  <c:v>1092.1228016266098</c:v>
                </c:pt>
                <c:pt idx="719">
                  <c:v>1095.5785482988372</c:v>
                </c:pt>
                <c:pt idx="720">
                  <c:v>1099.0293211456044</c:v>
                </c:pt>
                <c:pt idx="721">
                  <c:v>1102.4750646339376</c:v>
                </c:pt>
                <c:pt idx="722">
                  <c:v>1105.9157230980927</c:v>
                </c:pt>
                <c:pt idx="723">
                  <c:v>1109.3512407634134</c:v>
                </c:pt>
                <c:pt idx="724">
                  <c:v>1112.7815617693204</c:v>
                </c:pt>
                <c:pt idx="725">
                  <c:v>1116.206630191464</c:v>
                </c:pt>
                <c:pt idx="726">
                  <c:v>1119.6263900630788</c:v>
                </c:pt>
                <c:pt idx="727">
                  <c:v>1123.0407853955712</c:v>
                </c:pt>
                <c:pt idx="728">
                  <c:v>1126.4497601983721</c:v>
                </c:pt>
                <c:pt idx="729">
                  <c:v>1129.8532584980865</c:v>
                </c:pt>
                <c:pt idx="730">
                  <c:v>1133.251224356967</c:v>
                </c:pt>
                <c:pt idx="731">
                  <c:v>1136.6436018907436</c:v>
                </c:pt>
                <c:pt idx="732">
                  <c:v>1140.0303352858325</c:v>
                </c:pt>
                <c:pt idx="733">
                  <c:v>1143.4113688159509</c:v>
                </c:pt>
                <c:pt idx="734">
                  <c:v>1146.7866468581647</c:v>
                </c:pt>
                <c:pt idx="735">
                  <c:v>1150.1561139083876</c:v>
                </c:pt>
                <c:pt idx="736">
                  <c:v>1153.5197145963596</c:v>
                </c:pt>
                <c:pt idx="737">
                  <c:v>1156.8773937001206</c:v>
                </c:pt>
                <c:pt idx="738">
                  <c:v>1160.2290961600038</c:v>
                </c:pt>
                <c:pt idx="739">
                  <c:v>1163.5747670921644</c:v>
                </c:pt>
                <c:pt idx="740">
                  <c:v>1166.9143518016649</c:v>
                </c:pt>
                <c:pt idx="741">
                  <c:v>1170.2477957951323</c:v>
                </c:pt>
                <c:pt idx="742">
                  <c:v>1173.5750447930041</c:v>
                </c:pt>
                <c:pt idx="743">
                  <c:v>1176.896044741379</c:v>
                </c:pt>
                <c:pt idx="744">
                  <c:v>1180.2107418234871</c:v>
                </c:pt>
                <c:pt idx="745">
                  <c:v>1183.5190824707938</c:v>
                </c:pt>
                <c:pt idx="746">
                  <c:v>1186.8210133737502</c:v>
                </c:pt>
                <c:pt idx="747">
                  <c:v>1190.1164814922031</c:v>
                </c:pt>
                <c:pt idx="748">
                  <c:v>1193.4054340654773</c:v>
                </c:pt>
                <c:pt idx="749">
                  <c:v>1196.68781862214</c:v>
                </c:pt>
                <c:pt idx="750">
                  <c:v>1199.9635829894601</c:v>
                </c:pt>
                <c:pt idx="751">
                  <c:v>1203.2326753025711</c:v>
                </c:pt>
                <c:pt idx="752">
                  <c:v>1206.4950440133489</c:v>
                </c:pt>
                <c:pt idx="753">
                  <c:v>1209.750637899012</c:v>
                </c:pt>
                <c:pt idx="754">
                  <c:v>1212.9994060704544</c:v>
                </c:pt>
                <c:pt idx="755">
                  <c:v>1216.2412979803196</c:v>
                </c:pt>
                <c:pt idx="756">
                  <c:v>1219.4762634308231</c:v>
                </c:pt>
                <c:pt idx="757">
                  <c:v>1222.7042525813306</c:v>
                </c:pt>
                <c:pt idx="758">
                  <c:v>1225.9252159556995</c:v>
                </c:pt>
                <c:pt idx="759">
                  <c:v>1229.1391044493926</c:v>
                </c:pt>
                <c:pt idx="760">
                  <c:v>1232.3458693363655</c:v>
                </c:pt>
                <c:pt idx="761">
                  <c:v>1235.5454622757406</c:v>
                </c:pt>
                <c:pt idx="762">
                  <c:v>1238.7378353182673</c:v>
                </c:pt>
                <c:pt idx="763">
                  <c:v>1241.9229409125783</c:v>
                </c:pt>
                <c:pt idx="764">
                  <c:v>1245.1007319112448</c:v>
                </c:pt>
                <c:pt idx="765">
                  <c:v>1248.2711615766389</c:v>
                </c:pt>
                <c:pt idx="766">
                  <c:v>1251.434183586603</c:v>
                </c:pt>
                <c:pt idx="767">
                  <c:v>1254.5897520399369</c:v>
                </c:pt>
                <c:pt idx="768">
                  <c:v>1257.7378214617015</c:v>
                </c:pt>
                <c:pt idx="769">
                  <c:v>1260.8783468083475</c:v>
                </c:pt>
                <c:pt idx="770">
                  <c:v>1264.011283472671</c:v>
                </c:pt>
                <c:pt idx="771">
                  <c:v>1267.1365872885999</c:v>
                </c:pt>
                <c:pt idx="772">
                  <c:v>1270.2542145358161</c:v>
                </c:pt>
                <c:pt idx="773">
                  <c:v>1273.3641219442159</c:v>
                </c:pt>
                <c:pt idx="774">
                  <c:v>1276.4662666982119</c:v>
                </c:pt>
                <c:pt idx="775">
                  <c:v>1279.5606064408814</c:v>
                </c:pt>
                <c:pt idx="776">
                  <c:v>1282.6470992779616</c:v>
                </c:pt>
                <c:pt idx="777">
                  <c:v>1285.7257037816969</c:v>
                </c:pt>
                <c:pt idx="778">
                  <c:v>1288.7963789945406</c:v>
                </c:pt>
                <c:pt idx="779">
                  <c:v>1291.8590844327139</c:v>
                </c:pt>
                <c:pt idx="780">
                  <c:v>1294.9137800896231</c:v>
                </c:pt>
                <c:pt idx="781">
                  <c:v>1297.9604264391407</c:v>
                </c:pt>
                <c:pt idx="782">
                  <c:v>1300.9989844387505</c:v>
                </c:pt>
                <c:pt idx="783">
                  <c:v>1304.0294155325596</c:v>
                </c:pt>
                <c:pt idx="784">
                  <c:v>1307.0516816541799</c:v>
                </c:pt>
                <c:pt idx="785">
                  <c:v>1310.0657452294818</c:v>
                </c:pt>
                <c:pt idx="786">
                  <c:v>1313.0715691792211</c:v>
                </c:pt>
                <c:pt idx="787">
                  <c:v>1316.0691169215418</c:v>
                </c:pt>
                <c:pt idx="788">
                  <c:v>1319.0583523743567</c:v>
                </c:pt>
                <c:pt idx="789">
                  <c:v>1322.0392399576085</c:v>
                </c:pt>
                <c:pt idx="790">
                  <c:v>1325.0117445954118</c:v>
                </c:pt>
                <c:pt idx="791">
                  <c:v>1327.9758317180786</c:v>
                </c:pt>
                <c:pt idx="792">
                  <c:v>1330.9314672640298</c:v>
                </c:pt>
                <c:pt idx="793">
                  <c:v>1333.8786176815936</c:v>
                </c:pt>
                <c:pt idx="794">
                  <c:v>1336.8172499306925</c:v>
                </c:pt>
                <c:pt idx="795">
                  <c:v>1339.7473314844201</c:v>
                </c:pt>
                <c:pt idx="796">
                  <c:v>1342.6688303305116</c:v>
                </c:pt>
                <c:pt idx="797">
                  <c:v>1345.5817149727061</c:v>
                </c:pt>
                <c:pt idx="798">
                  <c:v>1348.4859544320052</c:v>
                </c:pt>
                <c:pt idx="799">
                  <c:v>1351.3815182478274</c:v>
                </c:pt>
                <c:pt idx="800">
                  <c:v>1354.2683764790618</c:v>
                </c:pt>
                <c:pt idx="801">
                  <c:v>1357.1464997050196</c:v>
                </c:pt>
                <c:pt idx="802">
                  <c:v>1360.0158590262886</c:v>
                </c:pt>
                <c:pt idx="803">
                  <c:v>1362.8764260654884</c:v>
                </c:pt>
                <c:pt idx="804">
                  <c:v>1365.7281729679303</c:v>
                </c:pt>
                <c:pt idx="805">
                  <c:v>1368.571072402181</c:v>
                </c:pt>
                <c:pt idx="806">
                  <c:v>1371.4050975605348</c:v>
                </c:pt>
                <c:pt idx="807">
                  <c:v>1374.2302221593914</c:v>
                </c:pt>
                <c:pt idx="808">
                  <c:v>1377.0464204395437</c:v>
                </c:pt>
                <c:pt idx="809">
                  <c:v>1379.8536671663755</c:v>
                </c:pt>
                <c:pt idx="810">
                  <c:v>1382.6519376299709</c:v>
                </c:pt>
                <c:pt idx="811">
                  <c:v>1385.441207645136</c:v>
                </c:pt>
                <c:pt idx="812">
                  <c:v>1388.2214535513349</c:v>
                </c:pt>
                <c:pt idx="813">
                  <c:v>1390.9926522125404</c:v>
                </c:pt>
                <c:pt idx="814">
                  <c:v>1393.7547810170013</c:v>
                </c:pt>
                <c:pt idx="815">
                  <c:v>1396.5078178769272</c:v>
                </c:pt>
                <c:pt idx="816">
                  <c:v>1399.2517412280913</c:v>
                </c:pt>
                <c:pt idx="817">
                  <c:v>1401.9865300293538</c:v>
                </c:pt>
                <c:pt idx="818">
                  <c:v>1404.712163762106</c:v>
                </c:pt>
                <c:pt idx="819">
                  <c:v>1407.4286224296359</c:v>
                </c:pt>
                <c:pt idx="820">
                  <c:v>1410.135886556418</c:v>
                </c:pt>
                <c:pt idx="821">
                  <c:v>1412.833937187326</c:v>
                </c:pt>
                <c:pt idx="822">
                  <c:v>1415.5227558867725</c:v>
                </c:pt>
                <c:pt idx="823">
                  <c:v>1418.2023247377742</c:v>
                </c:pt>
                <c:pt idx="824">
                  <c:v>1420.8726263409446</c:v>
                </c:pt>
                <c:pt idx="825">
                  <c:v>1423.5336438134159</c:v>
                </c:pt>
                <c:pt idx="826">
                  <c:v>1426.185360787691</c:v>
                </c:pt>
                <c:pt idx="827">
                  <c:v>1428.8277614104256</c:v>
                </c:pt>
                <c:pt idx="828">
                  <c:v>1431.4608303411421</c:v>
                </c:pt>
                <c:pt idx="829">
                  <c:v>1434.0845527508775</c:v>
                </c:pt>
                <c:pt idx="830">
                  <c:v>1436.6989143207645</c:v>
                </c:pt>
                <c:pt idx="831">
                  <c:v>1439.3039012405482</c:v>
                </c:pt>
                <c:pt idx="832">
                  <c:v>1441.8995002070387</c:v>
                </c:pt>
                <c:pt idx="833">
                  <c:v>1444.4856984225012</c:v>
                </c:pt>
                <c:pt idx="834">
                  <c:v>1447.0624835929834</c:v>
                </c:pt>
                <c:pt idx="835">
                  <c:v>1449.6298439265843</c:v>
                </c:pt>
                <c:pt idx="836">
                  <c:v>1452.187768131661</c:v>
                </c:pt>
                <c:pt idx="837">
                  <c:v>1454.7362454149784</c:v>
                </c:pt>
                <c:pt idx="838">
                  <c:v>1457.2752654798007</c:v>
                </c:pt>
                <c:pt idx="839">
                  <c:v>1459.8048185239265</c:v>
                </c:pt>
                <c:pt idx="840">
                  <c:v>1462.3248952376687</c:v>
                </c:pt>
                <c:pt idx="841">
                  <c:v>1464.8354868017784</c:v>
                </c:pt>
                <c:pt idx="842">
                  <c:v>1467.336584885318</c:v>
                </c:pt>
                <c:pt idx="843">
                  <c:v>1469.828181643479</c:v>
                </c:pt>
                <c:pt idx="844">
                  <c:v>1472.3102697153502</c:v>
                </c:pt>
                <c:pt idx="845">
                  <c:v>1474.7828422216344</c:v>
                </c:pt>
                <c:pt idx="846">
                  <c:v>1477.2458927623161</c:v>
                </c:pt>
                <c:pt idx="847">
                  <c:v>1479.6994154142808</c:v>
                </c:pt>
                <c:pt idx="848">
                  <c:v>1482.1434047288867</c:v>
                </c:pt>
                <c:pt idx="849">
                  <c:v>1484.5778557294893</c:v>
                </c:pt>
                <c:pt idx="850">
                  <c:v>1487.0027639089217</c:v>
                </c:pt>
                <c:pt idx="851">
                  <c:v>1489.4181252269291</c:v>
                </c:pt>
                <c:pt idx="852">
                  <c:v>1491.8239361075612</c:v>
                </c:pt>
                <c:pt idx="853">
                  <c:v>1494.2201934365207</c:v>
                </c:pt>
                <c:pt idx="854">
                  <c:v>1496.6068945584709</c:v>
                </c:pt>
                <c:pt idx="855">
                  <c:v>1498.9840372743024</c:v>
                </c:pt>
                <c:pt idx="856">
                  <c:v>1501.3516198383606</c:v>
                </c:pt>
                <c:pt idx="857">
                  <c:v>1503.7096409556341</c:v>
                </c:pt>
                <c:pt idx="858">
                  <c:v>1506.0580997789054</c:v>
                </c:pt>
                <c:pt idx="859">
                  <c:v>1508.3969959058652</c:v>
                </c:pt>
                <c:pt idx="860">
                  <c:v>1510.7263293761901</c:v>
                </c:pt>
                <c:pt idx="861">
                  <c:v>1513.0461006685864</c:v>
                </c:pt>
                <c:pt idx="862">
                  <c:v>1515.3563106977992</c:v>
                </c:pt>
                <c:pt idx="863">
                  <c:v>1517.6569608115888</c:v>
                </c:pt>
                <c:pt idx="864">
                  <c:v>1519.9480527876751</c:v>
                </c:pt>
                <c:pt idx="865">
                  <c:v>1522.2295888306508</c:v>
                </c:pt>
                <c:pt idx="866">
                  <c:v>1524.5015715688637</c:v>
                </c:pt>
                <c:pt idx="867">
                  <c:v>1526.7640040512715</c:v>
                </c:pt>
                <c:pt idx="868">
                  <c:v>1529.0168897442657</c:v>
                </c:pt>
                <c:pt idx="869">
                  <c:v>1531.2602325284697</c:v>
                </c:pt>
                <c:pt idx="870">
                  <c:v>1533.4940366955107</c:v>
                </c:pt>
                <c:pt idx="871">
                  <c:v>1535.7183069447638</c:v>
                </c:pt>
                <c:pt idx="872">
                  <c:v>1537.9330483800734</c:v>
                </c:pt>
                <c:pt idx="873">
                  <c:v>1540.1382665064498</c:v>
                </c:pt>
                <c:pt idx="874">
                  <c:v>1542.3339672267421</c:v>
                </c:pt>
                <c:pt idx="875">
                  <c:v>1544.5201568382904</c:v>
                </c:pt>
                <c:pt idx="876">
                  <c:v>1546.6968420295552</c:v>
                </c:pt>
                <c:pt idx="877">
                  <c:v>1548.8640298767275</c:v>
                </c:pt>
                <c:pt idx="878">
                  <c:v>1551.0217278403186</c:v>
                </c:pt>
                <c:pt idx="879">
                  <c:v>1553.1699437617308</c:v>
                </c:pt>
                <c:pt idx="880">
                  <c:v>1555.3086858598115</c:v>
                </c:pt>
                <c:pt idx="881">
                  <c:v>1557.4379627273888</c:v>
                </c:pt>
                <c:pt idx="882">
                  <c:v>1559.5577833277914</c:v>
                </c:pt>
                <c:pt idx="883">
                  <c:v>1561.6681569913533</c:v>
                </c:pt>
                <c:pt idx="884">
                  <c:v>1563.769093411903</c:v>
                </c:pt>
                <c:pt idx="885">
                  <c:v>1565.8606026432401</c:v>
                </c:pt>
                <c:pt idx="886">
                  <c:v>1567.9426950955976</c:v>
                </c:pt>
                <c:pt idx="887">
                  <c:v>1570.0153815320932</c:v>
                </c:pt>
                <c:pt idx="888">
                  <c:v>1572.0786730651673</c:v>
                </c:pt>
                <c:pt idx="889">
                  <c:v>1574.1325811530126</c:v>
                </c:pt>
                <c:pt idx="890">
                  <c:v>1576.1771175959916</c:v>
                </c:pt>
                <c:pt idx="891">
                  <c:v>1578.2122945330466</c:v>
                </c:pt>
                <c:pt idx="892">
                  <c:v>1580.2381244380999</c:v>
                </c:pt>
                <c:pt idx="893">
                  <c:v>1582.2546201164478</c:v>
                </c:pt>
                <c:pt idx="894">
                  <c:v>1584.2617947011456</c:v>
                </c:pt>
                <c:pt idx="895">
                  <c:v>1586.2596616493886</c:v>
                </c:pt>
                <c:pt idx="896">
                  <c:v>1588.2482347388859</c:v>
                </c:pt>
                <c:pt idx="897">
                  <c:v>1590.2275280642305</c:v>
                </c:pt>
                <c:pt idx="898">
                  <c:v>1592.1975560332642</c:v>
                </c:pt>
                <c:pt idx="899">
                  <c:v>1594.1583333634405</c:v>
                </c:pt>
                <c:pt idx="900">
                  <c:v>1596.1098750781832</c:v>
                </c:pt>
                <c:pt idx="901">
                  <c:v>1598.0521965032442</c:v>
                </c:pt>
                <c:pt idx="902">
                  <c:v>1599.9853132630592</c:v>
                </c:pt>
                <c:pt idx="903">
                  <c:v>1601.9092412771031</c:v>
                </c:pt>
                <c:pt idx="904">
                  <c:v>1603.8239967562452</c:v>
                </c:pt>
                <c:pt idx="905">
                  <c:v>1605.729596199104</c:v>
                </c:pt>
                <c:pt idx="906">
                  <c:v>1607.6260563884055</c:v>
                </c:pt>
                <c:pt idx="907">
                  <c:v>1609.5133943873409</c:v>
                </c:pt>
                <c:pt idx="908">
                  <c:v>1611.3916275359281</c:v>
                </c:pt>
                <c:pt idx="909">
                  <c:v>1613.2607734473756</c:v>
                </c:pt>
                <c:pt idx="910">
                  <c:v>1615.1208500044504</c:v>
                </c:pt>
                <c:pt idx="911">
                  <c:v>1616.9718753558502</c:v>
                </c:pt>
                <c:pt idx="912">
                  <c:v>1618.8138679125802</c:v>
                </c:pt>
                <c:pt idx="913">
                  <c:v>1620.6468463443348</c:v>
                </c:pt>
                <c:pt idx="914">
                  <c:v>1622.4708295758862</c:v>
                </c:pt>
                <c:pt idx="915">
                  <c:v>1624.285836783479</c:v>
                </c:pt>
                <c:pt idx="916">
                  <c:v>1626.091887391231</c:v>
                </c:pt>
                <c:pt idx="917">
                  <c:v>1627.8890010675436</c:v>
                </c:pt>
                <c:pt idx="918">
                  <c:v>1629.6771977215183</c:v>
                </c:pt>
                <c:pt idx="919">
                  <c:v>1629.6771977215183</c:v>
                </c:pt>
                <c:pt idx="920">
                  <c:v>1629.6771977215183</c:v>
                </c:pt>
                <c:pt idx="921">
                  <c:v>1629.6771977215183</c:v>
                </c:pt>
                <c:pt idx="922">
                  <c:v>1629.6771977215183</c:v>
                </c:pt>
                <c:pt idx="923">
                  <c:v>1629.6771977215183</c:v>
                </c:pt>
                <c:pt idx="924">
                  <c:v>1629.6771977215183</c:v>
                </c:pt>
                <c:pt idx="925">
                  <c:v>1629.6771977215183</c:v>
                </c:pt>
                <c:pt idx="926">
                  <c:v>1629.6771977215183</c:v>
                </c:pt>
                <c:pt idx="927">
                  <c:v>1629.6771977215183</c:v>
                </c:pt>
                <c:pt idx="928">
                  <c:v>1629.6771977215183</c:v>
                </c:pt>
                <c:pt idx="929">
                  <c:v>1629.6771977215183</c:v>
                </c:pt>
                <c:pt idx="930">
                  <c:v>1629.6771977215183</c:v>
                </c:pt>
                <c:pt idx="931">
                  <c:v>1629.6771977215183</c:v>
                </c:pt>
                <c:pt idx="932">
                  <c:v>1629.6771977215183</c:v>
                </c:pt>
                <c:pt idx="933">
                  <c:v>1629.6771977215183</c:v>
                </c:pt>
                <c:pt idx="934">
                  <c:v>1629.6771977215183</c:v>
                </c:pt>
                <c:pt idx="935">
                  <c:v>1629.6771977215183</c:v>
                </c:pt>
                <c:pt idx="936">
                  <c:v>1629.6771977215183</c:v>
                </c:pt>
                <c:pt idx="937">
                  <c:v>1629.6771977215183</c:v>
                </c:pt>
                <c:pt idx="938">
                  <c:v>1629.6771977215183</c:v>
                </c:pt>
                <c:pt idx="939">
                  <c:v>1629.6771977215183</c:v>
                </c:pt>
                <c:pt idx="940">
                  <c:v>1629.6771977215183</c:v>
                </c:pt>
                <c:pt idx="941">
                  <c:v>1629.6771977215183</c:v>
                </c:pt>
                <c:pt idx="942">
                  <c:v>1629.6771977215183</c:v>
                </c:pt>
                <c:pt idx="943">
                  <c:v>1629.6771977215183</c:v>
                </c:pt>
                <c:pt idx="944">
                  <c:v>1629.6771977215183</c:v>
                </c:pt>
                <c:pt idx="945">
                  <c:v>1629.6771977215183</c:v>
                </c:pt>
                <c:pt idx="946">
                  <c:v>1629.6771977215183</c:v>
                </c:pt>
                <c:pt idx="947">
                  <c:v>1629.6771977215183</c:v>
                </c:pt>
                <c:pt idx="948">
                  <c:v>1629.6771977215183</c:v>
                </c:pt>
                <c:pt idx="949">
                  <c:v>1629.6771977215183</c:v>
                </c:pt>
                <c:pt idx="950">
                  <c:v>1629.6771977215183</c:v>
                </c:pt>
                <c:pt idx="951">
                  <c:v>1629.6771977215183</c:v>
                </c:pt>
                <c:pt idx="952">
                  <c:v>1629.6771977215183</c:v>
                </c:pt>
                <c:pt idx="953">
                  <c:v>1629.6771977215183</c:v>
                </c:pt>
                <c:pt idx="954">
                  <c:v>1629.6771977215183</c:v>
                </c:pt>
                <c:pt idx="955">
                  <c:v>1629.6771977215183</c:v>
                </c:pt>
                <c:pt idx="956">
                  <c:v>1629.6771977215183</c:v>
                </c:pt>
                <c:pt idx="957">
                  <c:v>1629.6771977215183</c:v>
                </c:pt>
                <c:pt idx="958">
                  <c:v>1629.6771977215183</c:v>
                </c:pt>
                <c:pt idx="959">
                  <c:v>1629.6771977215183</c:v>
                </c:pt>
                <c:pt idx="960">
                  <c:v>1629.6771977215183</c:v>
                </c:pt>
                <c:pt idx="961">
                  <c:v>1629.6771977215183</c:v>
                </c:pt>
                <c:pt idx="962">
                  <c:v>1629.6771977215183</c:v>
                </c:pt>
                <c:pt idx="963">
                  <c:v>1629.6771977215183</c:v>
                </c:pt>
                <c:pt idx="964">
                  <c:v>1629.6771977215183</c:v>
                </c:pt>
                <c:pt idx="965">
                  <c:v>1629.6771977215183</c:v>
                </c:pt>
                <c:pt idx="966">
                  <c:v>1629.6771977215183</c:v>
                </c:pt>
                <c:pt idx="967">
                  <c:v>1629.6771977215183</c:v>
                </c:pt>
                <c:pt idx="968">
                  <c:v>1629.6771977215183</c:v>
                </c:pt>
                <c:pt idx="969">
                  <c:v>1629.6771977215183</c:v>
                </c:pt>
                <c:pt idx="970">
                  <c:v>1629.6771977215183</c:v>
                </c:pt>
                <c:pt idx="971">
                  <c:v>1629.6771977215183</c:v>
                </c:pt>
                <c:pt idx="972">
                  <c:v>1629.6771977215183</c:v>
                </c:pt>
                <c:pt idx="973">
                  <c:v>1629.6771977215183</c:v>
                </c:pt>
                <c:pt idx="974">
                  <c:v>1629.6771977215183</c:v>
                </c:pt>
                <c:pt idx="975">
                  <c:v>1629.6771977215183</c:v>
                </c:pt>
                <c:pt idx="976">
                  <c:v>1629.6771977215183</c:v>
                </c:pt>
                <c:pt idx="977">
                  <c:v>1629.6771977215183</c:v>
                </c:pt>
                <c:pt idx="978">
                  <c:v>1629.6771977215183</c:v>
                </c:pt>
                <c:pt idx="979">
                  <c:v>1629.6771977215183</c:v>
                </c:pt>
                <c:pt idx="980">
                  <c:v>1629.6771977215183</c:v>
                </c:pt>
                <c:pt idx="981">
                  <c:v>1629.6771977215183</c:v>
                </c:pt>
                <c:pt idx="982">
                  <c:v>1629.6771977215183</c:v>
                </c:pt>
                <c:pt idx="983">
                  <c:v>1629.6771977215183</c:v>
                </c:pt>
                <c:pt idx="984">
                  <c:v>1629.6771977215183</c:v>
                </c:pt>
                <c:pt idx="985">
                  <c:v>1629.6771977215183</c:v>
                </c:pt>
                <c:pt idx="986">
                  <c:v>1629.6771977215183</c:v>
                </c:pt>
                <c:pt idx="987">
                  <c:v>1629.6771977215183</c:v>
                </c:pt>
                <c:pt idx="988">
                  <c:v>1629.6771977215183</c:v>
                </c:pt>
                <c:pt idx="989">
                  <c:v>1629.6771977215183</c:v>
                </c:pt>
                <c:pt idx="990">
                  <c:v>1629.6771977215183</c:v>
                </c:pt>
                <c:pt idx="991">
                  <c:v>1629.6771977215183</c:v>
                </c:pt>
                <c:pt idx="992">
                  <c:v>1629.6771977215183</c:v>
                </c:pt>
                <c:pt idx="993">
                  <c:v>1629.6771977215183</c:v>
                </c:pt>
                <c:pt idx="994">
                  <c:v>1629.6771977215183</c:v>
                </c:pt>
                <c:pt idx="995">
                  <c:v>1629.6771977215183</c:v>
                </c:pt>
                <c:pt idx="996">
                  <c:v>1629.6771977215183</c:v>
                </c:pt>
                <c:pt idx="997">
                  <c:v>1629.6771977215183</c:v>
                </c:pt>
                <c:pt idx="998">
                  <c:v>1629.6771977215183</c:v>
                </c:pt>
                <c:pt idx="999">
                  <c:v>1629.6771977215183</c:v>
                </c:pt>
                <c:pt idx="1000">
                  <c:v>1629.6771977215183</c:v>
                </c:pt>
              </c:numCache>
            </c:numRef>
          </c:xVal>
          <c:yVal>
            <c:numRef>
              <c:f>Calculs!$K$4:$K$1004</c:f>
              <c:numCache>
                <c:formatCode>0.00</c:formatCode>
                <c:ptCount val="1001"/>
                <c:pt idx="0">
                  <c:v>0</c:v>
                </c:pt>
                <c:pt idx="1">
                  <c:v>3.915580316539649E-4</c:v>
                </c:pt>
                <c:pt idx="2">
                  <c:v>2.5230648545707455E-3</c:v>
                </c:pt>
                <c:pt idx="3">
                  <c:v>7.7485102766930141E-3</c:v>
                </c:pt>
                <c:pt idx="4">
                  <c:v>1.6862490381308194E-2</c:v>
                </c:pt>
                <c:pt idx="5">
                  <c:v>3.0660211255860173E-2</c:v>
                </c:pt>
                <c:pt idx="6">
                  <c:v>4.9937580931280312E-2</c:v>
                </c:pt>
                <c:pt idx="7">
                  <c:v>7.5491300585879134E-2</c:v>
                </c:pt>
                <c:pt idx="8">
                  <c:v>0.10811895504539271</c:v>
                </c:pt>
                <c:pt idx="9">
                  <c:v>0.14861910260986161</c:v>
                </c:pt>
                <c:pt idx="10">
                  <c:v>0.19779136423713575</c:v>
                </c:pt>
                <c:pt idx="11">
                  <c:v>0.25620797563453229</c:v>
                </c:pt>
                <c:pt idx="12">
                  <c:v>0.32398482566753656</c:v>
                </c:pt>
                <c:pt idx="13">
                  <c:v>0.40100754429590302</c:v>
                </c:pt>
                <c:pt idx="14">
                  <c:v>0.48715805800330947</c:v>
                </c:pt>
                <c:pt idx="15">
                  <c:v>0.58231632839138958</c:v>
                </c:pt>
                <c:pt idx="16">
                  <c:v>0.68636209438461449</c:v>
                </c:pt>
                <c:pt idx="17">
                  <c:v>0.79917487594077707</c:v>
                </c:pt>
                <c:pt idx="18">
                  <c:v>0.92063397775810452</c:v>
                </c:pt>
                <c:pt idx="19">
                  <c:v>1.0506184929785058</c:v>
                </c:pt>
                <c:pt idx="20">
                  <c:v>1.1890073068864653</c:v>
                </c:pt>
                <c:pt idx="21">
                  <c:v>1.3356791006030952</c:v>
                </c:pt>
                <c:pt idx="22">
                  <c:v>1.490512354774866</c:v>
                </c:pt>
                <c:pt idx="23">
                  <c:v>1.6533853532565312</c:v>
                </c:pt>
                <c:pt idx="24">
                  <c:v>1.824176186787775</c:v>
                </c:pt>
                <c:pt idx="25">
                  <c:v>2.0027627566631061</c:v>
                </c:pt>
                <c:pt idx="26">
                  <c:v>2.1890227783945311</c:v>
                </c:pt>
                <c:pt idx="27">
                  <c:v>2.3828644863962136</c:v>
                </c:pt>
                <c:pt idx="28">
                  <c:v>2.5842573876916211</c:v>
                </c:pt>
                <c:pt idx="29">
                  <c:v>2.7932016351616111</c:v>
                </c:pt>
                <c:pt idx="30">
                  <c:v>3.0096973499225426</c:v>
                </c:pt>
                <c:pt idx="31">
                  <c:v>3.2337446212905627</c:v>
                </c:pt>
                <c:pt idx="32">
                  <c:v>3.4653435067465179</c:v>
                </c:pt>
                <c:pt idx="33">
                  <c:v>3.7044940319014943</c:v>
                </c:pt>
                <c:pt idx="34">
                  <c:v>3.9511961904629862</c:v>
                </c:pt>
                <c:pt idx="35">
                  <c:v>4.2054351474071705</c:v>
                </c:pt>
                <c:pt idx="36">
                  <c:v>4.4671955544889022</c:v>
                </c:pt>
                <c:pt idx="37">
                  <c:v>4.7364763504230787</c:v>
                </c:pt>
                <c:pt idx="38">
                  <c:v>5.0132764552207947</c:v>
                </c:pt>
                <c:pt idx="39">
                  <c:v>5.2975947761881068</c:v>
                </c:pt>
                <c:pt idx="40">
                  <c:v>5.5894302070057575</c:v>
                </c:pt>
                <c:pt idx="41">
                  <c:v>5.8887816268731044</c:v>
                </c:pt>
                <c:pt idx="42">
                  <c:v>6.1956478997102433</c:v>
                </c:pt>
                <c:pt idx="43">
                  <c:v>6.5100278734130104</c:v>
                </c:pt>
                <c:pt idx="44">
                  <c:v>6.8319203791561574</c:v>
                </c:pt>
                <c:pt idx="45">
                  <c:v>7.1613242307405223</c:v>
                </c:pt>
                <c:pt idx="46">
                  <c:v>7.498238223980465</c:v>
                </c:pt>
                <c:pt idx="47">
                  <c:v>7.8426611361282417</c:v>
                </c:pt>
                <c:pt idx="48">
                  <c:v>8.1945917253323373</c:v>
                </c:pt>
                <c:pt idx="49">
                  <c:v>8.5540287301270777</c:v>
                </c:pt>
                <c:pt idx="50">
                  <c:v>8.9209708689510983</c:v>
                </c:pt>
                <c:pt idx="51">
                  <c:v>9.295416839692523</c:v>
                </c:pt>
                <c:pt idx="52">
                  <c:v>9.6773653192588451</c:v>
                </c:pt>
                <c:pt idx="53">
                  <c:v>10.066814963169772</c:v>
                </c:pt>
                <c:pt idx="54">
                  <c:v>10.463764405171375</c:v>
                </c:pt>
                <c:pt idx="55">
                  <c:v>10.868212256870102</c:v>
                </c:pt>
                <c:pt idx="56">
                  <c:v>11.280157107385296</c:v>
                </c:pt>
                <c:pt idx="57">
                  <c:v>11.699597523019003</c:v>
                </c:pt>
                <c:pt idx="58">
                  <c:v>12.126532046941932</c:v>
                </c:pt>
                <c:pt idx="59">
                  <c:v>12.560959198894571</c:v>
                </c:pt>
                <c:pt idx="60">
                  <c:v>13.002877474902483</c:v>
                </c:pt>
                <c:pt idx="61">
                  <c:v>13.452285347004951</c:v>
                </c:pt>
                <c:pt idx="62">
                  <c:v>13.909181262996137</c:v>
                </c:pt>
                <c:pt idx="63">
                  <c:v>14.373563646178063</c:v>
                </c:pt>
                <c:pt idx="64">
                  <c:v>14.845430895124707</c:v>
                </c:pt>
                <c:pt idx="65">
                  <c:v>15.3247813834566</c:v>
                </c:pt>
                <c:pt idx="66">
                  <c:v>15.811613459625335</c:v>
                </c:pt>
                <c:pt idx="67">
                  <c:v>16.305925446707477</c:v>
                </c:pt>
                <c:pt idx="68">
                  <c:v>16.807715642207341</c:v>
                </c:pt>
                <c:pt idx="69">
                  <c:v>17.316982317868209</c:v>
                </c:pt>
                <c:pt idx="70">
                  <c:v>17.833723719491523</c:v>
                </c:pt>
                <c:pt idx="71">
                  <c:v>18.357938066763701</c:v>
                </c:pt>
                <c:pt idx="72">
                  <c:v>18.889623203253596</c:v>
                </c:pt>
                <c:pt idx="73">
                  <c:v>19.428776245982075</c:v>
                </c:pt>
                <c:pt idx="74">
                  <c:v>19.97539393449842</c:v>
                </c:pt>
                <c:pt idx="75">
                  <c:v>20.529472980404371</c:v>
                </c:pt>
                <c:pt idx="76">
                  <c:v>21.091010067227092</c:v>
                </c:pt>
                <c:pt idx="77">
                  <c:v>21.66000185029808</c:v>
                </c:pt>
                <c:pt idx="78">
                  <c:v>22.236444956637683</c:v>
                </c:pt>
                <c:pt idx="79">
                  <c:v>22.820335984845059</c:v>
                </c:pt>
                <c:pt idx="80">
                  <c:v>23.411671504993294</c:v>
                </c:pt>
                <c:pt idx="81">
                  <c:v>24.010448058529484</c:v>
                </c:pt>
                <c:pt idx="82">
                  <c:v>24.616662158179601</c:v>
                </c:pt>
                <c:pt idx="83">
                  <c:v>25.230310287857897</c:v>
                </c:pt>
                <c:pt idx="84">
                  <c:v>25.851388902580737</c:v>
                </c:pt>
                <c:pt idx="85">
                  <c:v>26.47989442838464</c:v>
                </c:pt>
                <c:pt idx="86">
                  <c:v>27.115823262248387</c:v>
                </c:pt>
                <c:pt idx="87">
                  <c:v>27.759171772019062</c:v>
                </c:pt>
                <c:pt idx="88">
                  <c:v>28.409936296341844</c:v>
                </c:pt>
                <c:pt idx="89">
                  <c:v>29.068113144593472</c:v>
                </c:pt>
                <c:pt idx="90">
                  <c:v>29.733698596819206</c:v>
                </c:pt>
                <c:pt idx="91">
                  <c:v>30.406688903673189</c:v>
                </c:pt>
                <c:pt idx="92">
                  <c:v>31.087080286362095</c:v>
                </c:pt>
                <c:pt idx="93">
                  <c:v>31.77486893659195</c:v>
                </c:pt>
                <c:pt idx="94">
                  <c:v>32.470051016518028</c:v>
                </c:pt>
                <c:pt idx="95">
                  <c:v>33.172622658697726</c:v>
                </c:pt>
                <c:pt idx="96">
                  <c:v>33.882579966046322</c:v>
                </c:pt>
                <c:pt idx="97">
                  <c:v>34.599919011795528</c:v>
                </c:pt>
                <c:pt idx="98">
                  <c:v>35.32463583945475</c:v>
                </c:pt>
                <c:pt idx="99">
                  <c:v>36.056726462775018</c:v>
                </c:pt>
                <c:pt idx="100">
                  <c:v>36.796186865715434</c:v>
                </c:pt>
                <c:pt idx="101">
                  <c:v>37.543013002412124</c:v>
                </c:pt>
                <c:pt idx="102">
                  <c:v>38.297200797149628</c:v>
                </c:pt>
                <c:pt idx="103">
                  <c:v>39.05874614433462</c:v>
                </c:pt>
                <c:pt idx="104">
                  <c:v>39.827644908471925</c:v>
                </c:pt>
                <c:pt idx="105">
                  <c:v>40.603892924142791</c:v>
                </c:pt>
                <c:pt idx="106">
                  <c:v>41.387485995985315</c:v>
                </c:pt>
                <c:pt idx="107">
                  <c:v>42.178419898676999</c:v>
                </c:pt>
                <c:pt idx="108">
                  <c:v>42.976690376919386</c:v>
                </c:pt>
                <c:pt idx="109">
                  <c:v>43.782293145424688</c:v>
                </c:pt>
                <c:pt idx="110">
                  <c:v>44.595223888904442</c:v>
                </c:pt>
                <c:pt idx="111">
                  <c:v>45.415478262060027</c:v>
                </c:pt>
                <c:pt idx="112">
                  <c:v>46.243051889575128</c:v>
                </c:pt>
                <c:pt idx="113">
                  <c:v>47.077940366109999</c:v>
                </c:pt>
                <c:pt idx="114">
                  <c:v>47.92013925629756</c:v>
                </c:pt>
                <c:pt idx="115">
                  <c:v>48.769644094741231</c:v>
                </c:pt>
                <c:pt idx="116">
                  <c:v>49.626450386014518</c:v>
                </c:pt>
                <c:pt idx="117">
                  <c:v>50.490553604662274</c:v>
                </c:pt>
                <c:pt idx="118">
                  <c:v>51.361949195203621</c:v>
                </c:pt>
                <c:pt idx="119">
                  <c:v>52.240632572136505</c:v>
                </c:pt>
                <c:pt idx="120">
                  <c:v>53.126599119943855</c:v>
                </c:pt>
                <c:pt idx="121">
                  <c:v>54.019844193101264</c:v>
                </c:pt>
                <c:pt idx="122">
                  <c:v>54.920363116086243</c:v>
                </c:pt>
                <c:pt idx="123">
                  <c:v>55.828151183388982</c:v>
                </c:pt>
                <c:pt idx="124">
                  <c:v>56.743203659524546</c:v>
                </c:pt>
                <c:pt idx="125">
                  <c:v>57.665515779046586</c:v>
                </c:pt>
                <c:pt idx="126">
                  <c:v>58.595082746562426</c:v>
                </c:pt>
                <c:pt idx="127">
                  <c:v>59.531899736749558</c:v>
                </c:pt>
                <c:pt idx="128">
                  <c:v>60.475961894373569</c:v>
                </c:pt>
                <c:pt idx="129">
                  <c:v>61.427262725291449</c:v>
                </c:pt>
                <c:pt idx="130">
                  <c:v>62.385792485764604</c:v>
                </c:pt>
                <c:pt idx="131">
                  <c:v>63.351539789394714</c:v>
                </c:pt>
                <c:pt idx="132">
                  <c:v>64.324493215794277</c:v>
                </c:pt>
                <c:pt idx="133">
                  <c:v>65.304641310694365</c:v>
                </c:pt>
                <c:pt idx="134">
                  <c:v>66.291972586053902</c:v>
                </c:pt>
                <c:pt idx="135">
                  <c:v>67.286475520170299</c:v>
                </c:pt>
                <c:pt idx="136">
                  <c:v>68.288138557791484</c:v>
                </c:pt>
                <c:pt idx="137">
                  <c:v>69.296950110229275</c:v>
                </c:pt>
                <c:pt idx="138">
                  <c:v>70.312898555474121</c:v>
                </c:pt>
                <c:pt idx="139">
                  <c:v>71.335972238311086</c:v>
                </c:pt>
                <c:pt idx="140">
                  <c:v>72.366159470437168</c:v>
                </c:pt>
                <c:pt idx="141">
                  <c:v>73.403448530579809</c:v>
                </c:pt>
                <c:pt idx="142">
                  <c:v>74.44782766461671</c:v>
                </c:pt>
                <c:pt idx="143">
                  <c:v>75.499285085696755</c:v>
                </c:pt>
                <c:pt idx="144">
                  <c:v>76.557808974362217</c:v>
                </c:pt>
                <c:pt idx="145">
                  <c:v>77.623387478672043</c:v>
                </c:pt>
                <c:pt idx="146">
                  <c:v>78.696008714326325</c:v>
                </c:pt>
                <c:pt idx="147">
                  <c:v>79.77566076479188</c:v>
                </c:pt>
                <c:pt idx="148">
                  <c:v>80.862331681428913</c:v>
                </c:pt>
                <c:pt idx="149">
                  <c:v>81.956009483618757</c:v>
                </c:pt>
                <c:pt idx="150">
                  <c:v>83.056682158892684</c:v>
                </c:pt>
                <c:pt idx="151">
                  <c:v>84.164337663061758</c:v>
                </c:pt>
                <c:pt idx="152">
                  <c:v>85.278963920347664</c:v>
                </c:pt>
                <c:pt idx="153">
                  <c:v>86.400548823514583</c:v>
                </c:pt>
                <c:pt idx="154">
                  <c:v>87.529080234002038</c:v>
                </c:pt>
                <c:pt idx="155">
                  <c:v>88.664545982058684</c:v>
                </c:pt>
                <c:pt idx="156">
                  <c:v>89.806933866877031</c:v>
                </c:pt>
                <c:pt idx="157">
                  <c:v>90.956231656729187</c:v>
                </c:pt>
                <c:pt idx="158">
                  <c:v>92.112427089103377</c:v>
                </c:pt>
                <c:pt idx="159">
                  <c:v>93.275507870841452</c:v>
                </c:pt>
                <c:pt idx="160">
                  <c:v>94.44546167827724</c:v>
                </c:pt>
                <c:pt idx="161">
                  <c:v>95.622276157375808</c:v>
                </c:pt>
                <c:pt idx="162">
                  <c:v>96.805938923873455</c:v>
                </c:pt>
                <c:pt idx="163">
                  <c:v>97.996437563418695</c:v>
                </c:pt>
                <c:pt idx="164">
                  <c:v>99.193759631713903</c:v>
                </c:pt>
                <c:pt idx="165">
                  <c:v>100.39789265465788</c:v>
                </c:pt>
                <c:pt idx="166">
                  <c:v>101.60882412848913</c:v>
                </c:pt>
                <c:pt idx="167">
                  <c:v>102.82654151992995</c:v>
                </c:pt>
                <c:pt idx="168">
                  <c:v>104.05103226633125</c:v>
                </c:pt>
                <c:pt idx="169">
                  <c:v>105.28228377581812</c:v>
                </c:pt>
                <c:pt idx="170">
                  <c:v>106.52028342743613</c:v>
                </c:pt>
                <c:pt idx="171">
                  <c:v>107.76501857129838</c:v>
                </c:pt>
                <c:pt idx="172">
                  <c:v>109.01647652873321</c:v>
                </c:pt>
                <c:pt idx="173">
                  <c:v>110.27464459243255</c:v>
                </c:pt>
                <c:pt idx="174">
                  <c:v>111.53951002660109</c:v>
                </c:pt>
                <c:pt idx="175">
                  <c:v>112.81106006710596</c:v>
                </c:pt>
                <c:pt idx="176">
                  <c:v>114.08928192162713</c:v>
                </c:pt>
                <c:pt idx="177">
                  <c:v>115.37416276980848</c:v>
                </c:pt>
                <c:pt idx="178">
                  <c:v>116.6656897634094</c:v>
                </c:pt>
                <c:pt idx="179">
                  <c:v>117.9638500264571</c:v>
                </c:pt>
                <c:pt idx="180">
                  <c:v>119.26863065539942</c:v>
                </c:pt>
                <c:pt idx="181">
                  <c:v>120.58001871925833</c:v>
                </c:pt>
                <c:pt idx="182">
                  <c:v>121.89800125978392</c:v>
                </c:pt>
                <c:pt idx="183">
                  <c:v>123.22256529160902</c:v>
                </c:pt>
                <c:pt idx="184">
                  <c:v>124.55369780240427</c:v>
                </c:pt>
                <c:pt idx="185">
                  <c:v>125.8913857530339</c:v>
                </c:pt>
                <c:pt idx="186">
                  <c:v>127.23561607771184</c:v>
                </c:pt>
                <c:pt idx="187">
                  <c:v>128.5863756841585</c:v>
                </c:pt>
                <c:pt idx="188">
                  <c:v>129.94365145375795</c:v>
                </c:pt>
                <c:pt idx="189">
                  <c:v>131.30743024171571</c:v>
                </c:pt>
                <c:pt idx="190">
                  <c:v>132.67769887721687</c:v>
                </c:pt>
                <c:pt idx="191">
                  <c:v>134.05444416358483</c:v>
                </c:pt>
                <c:pt idx="192">
                  <c:v>135.43765287844042</c:v>
                </c:pt>
                <c:pt idx="193">
                  <c:v>136.82731177386145</c:v>
                </c:pt>
                <c:pt idx="194">
                  <c:v>138.2234075765428</c:v>
                </c:pt>
                <c:pt idx="195">
                  <c:v>139.6259269879568</c:v>
                </c:pt>
                <c:pt idx="196">
                  <c:v>141.03485668451421</c:v>
                </c:pt>
                <c:pt idx="197">
                  <c:v>142.45018331772542</c:v>
                </c:pt>
                <c:pt idx="198">
                  <c:v>143.87189351436211</c:v>
                </c:pt>
                <c:pt idx="199">
                  <c:v>145.29997387661945</c:v>
                </c:pt>
                <c:pt idx="200">
                  <c:v>146.73441098227838</c:v>
                </c:pt>
                <c:pt idx="201">
                  <c:v>148.17519138486853</c:v>
                </c:pt>
                <c:pt idx="202">
                  <c:v>149.62230161383138</c:v>
                </c:pt>
                <c:pt idx="203">
                  <c:v>151.0757281746838</c:v>
                </c:pt>
                <c:pt idx="204">
                  <c:v>152.53545754918181</c:v>
                </c:pt>
                <c:pt idx="205">
                  <c:v>154.00147619548488</c:v>
                </c:pt>
                <c:pt idx="206">
                  <c:v>155.47377015669466</c:v>
                </c:pt>
                <c:pt idx="207">
                  <c:v>156.95232466914635</c:v>
                </c:pt>
                <c:pt idx="208">
                  <c:v>158.43712455400222</c:v>
                </c:pt>
                <c:pt idx="209">
                  <c:v>159.9281546091043</c:v>
                </c:pt>
                <c:pt idx="210">
                  <c:v>161.42539960916173</c:v>
                </c:pt>
                <c:pt idx="211">
                  <c:v>162.9288443059387</c:v>
                </c:pt>
                <c:pt idx="212">
                  <c:v>164.43847342844222</c:v>
                </c:pt>
                <c:pt idx="213">
                  <c:v>165.95427168311039</c:v>
                </c:pt>
                <c:pt idx="214">
                  <c:v>167.47622375400073</c:v>
                </c:pt>
                <c:pt idx="215">
                  <c:v>169.00431430297863</c:v>
                </c:pt>
                <c:pt idx="216">
                  <c:v>170.53852796990608</c:v>
                </c:pt>
                <c:pt idx="217">
                  <c:v>172.0788493728306</c:v>
                </c:pt>
                <c:pt idx="218">
                  <c:v>173.62526310817412</c:v>
                </c:pt>
                <c:pt idx="219">
                  <c:v>175.17775375092219</c:v>
                </c:pt>
                <c:pt idx="220">
                  <c:v>176.73630585481322</c:v>
                </c:pt>
                <c:pt idx="221">
                  <c:v>178.30090395252793</c:v>
                </c:pt>
                <c:pt idx="222">
                  <c:v>179.87153255587882</c:v>
                </c:pt>
                <c:pt idx="223">
                  <c:v>181.44817615599973</c:v>
                </c:pt>
                <c:pt idx="224">
                  <c:v>183.03081922353562</c:v>
                </c:pt>
                <c:pt idx="225">
                  <c:v>184.61944620883227</c:v>
                </c:pt>
                <c:pt idx="226">
                  <c:v>186.21404154212621</c:v>
                </c:pt>
                <c:pt idx="227">
                  <c:v>187.81458963373453</c:v>
                </c:pt>
                <c:pt idx="228">
                  <c:v>189.42107487424494</c:v>
                </c:pt>
                <c:pt idx="229">
                  <c:v>191.03348163470574</c:v>
                </c:pt>
                <c:pt idx="230">
                  <c:v>192.65179426681587</c:v>
                </c:pt>
                <c:pt idx="231">
                  <c:v>194.275997103115</c:v>
                </c:pt>
                <c:pt idx="232">
                  <c:v>195.90607445717359</c:v>
                </c:pt>
                <c:pt idx="233">
                  <c:v>197.54201062378294</c:v>
                </c:pt>
                <c:pt idx="234">
                  <c:v>199.18378987914545</c:v>
                </c:pt>
                <c:pt idx="235">
                  <c:v>200.8313964810645</c:v>
                </c:pt>
                <c:pt idx="236">
                  <c:v>202.48481466913466</c:v>
                </c:pt>
                <c:pt idx="237">
                  <c:v>204.14402866493168</c:v>
                </c:pt>
                <c:pt idx="238">
                  <c:v>205.80902267220247</c:v>
                </c:pt>
                <c:pt idx="239">
                  <c:v>207.47978087705513</c:v>
                </c:pt>
                <c:pt idx="240">
                  <c:v>209.15628744814879</c:v>
                </c:pt>
                <c:pt idx="241">
                  <c:v>210.83852653688342</c:v>
                </c:pt>
                <c:pt idx="242">
                  <c:v>212.5264809240567</c:v>
                </c:pt>
                <c:pt idx="243">
                  <c:v>214.22013066594701</c:v>
                </c:pt>
                <c:pt idx="244">
                  <c:v>215.91945444787939</c:v>
                </c:pt>
                <c:pt idx="245">
                  <c:v>217.62443093840375</c:v>
                </c:pt>
                <c:pt idx="246">
                  <c:v>219.33503878956171</c:v>
                </c:pt>
                <c:pt idx="247">
                  <c:v>221.05125663715296</c:v>
                </c:pt>
                <c:pt idx="248">
                  <c:v>222.77306310100136</c:v>
                </c:pt>
                <c:pt idx="249">
                  <c:v>224.50043678522027</c:v>
                </c:pt>
                <c:pt idx="250">
                  <c:v>226.23335627847786</c:v>
                </c:pt>
                <c:pt idx="251">
                  <c:v>227.97180015426147</c:v>
                </c:pt>
                <c:pt idx="252">
                  <c:v>229.7157469711419</c:v>
                </c:pt>
                <c:pt idx="253">
                  <c:v>231.46517527303689</c:v>
                </c:pt>
                <c:pt idx="254">
                  <c:v>233.22006358947436</c:v>
                </c:pt>
                <c:pt idx="255">
                  <c:v>234.98039043585487</c:v>
                </c:pt>
                <c:pt idx="256">
                  <c:v>236.74613431371381</c:v>
                </c:pt>
                <c:pt idx="257">
                  <c:v>238.51727371098286</c:v>
                </c:pt>
                <c:pt idx="258">
                  <c:v>240.29378710225095</c:v>
                </c:pt>
                <c:pt idx="259">
                  <c:v>242.07565294902471</c:v>
                </c:pt>
                <c:pt idx="260">
                  <c:v>243.86284969998832</c:v>
                </c:pt>
                <c:pt idx="261">
                  <c:v>245.65535579126274</c:v>
                </c:pt>
                <c:pt idx="262">
                  <c:v>247.45314964666443</c:v>
                </c:pt>
                <c:pt idx="263">
                  <c:v>249.25620967796343</c:v>
                </c:pt>
                <c:pt idx="264">
                  <c:v>251.06451428514072</c:v>
                </c:pt>
                <c:pt idx="265">
                  <c:v>252.87804185664515</c:v>
                </c:pt>
                <c:pt idx="266">
                  <c:v>254.6967707696497</c:v>
                </c:pt>
                <c:pt idx="267">
                  <c:v>256.5206793903069</c:v>
                </c:pt>
                <c:pt idx="268">
                  <c:v>258.3497460740038</c:v>
                </c:pt>
                <c:pt idx="269">
                  <c:v>260.18394916561635</c:v>
                </c:pt>
                <c:pt idx="270">
                  <c:v>262.02326699976288</c:v>
                </c:pt>
                <c:pt idx="271">
                  <c:v>263.86767790105688</c:v>
                </c:pt>
                <c:pt idx="272">
                  <c:v>265.7171601843595</c:v>
                </c:pt>
                <c:pt idx="273">
                  <c:v>267.57169215503086</c:v>
                </c:pt>
                <c:pt idx="274">
                  <c:v>269.43125210918095</c:v>
                </c:pt>
                <c:pt idx="275">
                  <c:v>271.29581833391973</c:v>
                </c:pt>
                <c:pt idx="276">
                  <c:v>273.16536910760647</c:v>
                </c:pt>
                <c:pt idx="277">
                  <c:v>275.03988270009847</c:v>
                </c:pt>
                <c:pt idx="278">
                  <c:v>276.91933737299883</c:v>
                </c:pt>
                <c:pt idx="279">
                  <c:v>278.80371137990375</c:v>
                </c:pt>
                <c:pt idx="280">
                  <c:v>280.69298296664886</c:v>
                </c:pt>
                <c:pt idx="281">
                  <c:v>282.58713037155479</c:v>
                </c:pt>
                <c:pt idx="282">
                  <c:v>284.4861318256722</c:v>
                </c:pt>
                <c:pt idx="283">
                  <c:v>286.38996555302572</c:v>
                </c:pt>
                <c:pt idx="284">
                  <c:v>288.29861135962921</c:v>
                </c:pt>
                <c:pt idx="285">
                  <c:v>290.21205222272948</c:v>
                </c:pt>
                <c:pt idx="286">
                  <c:v>292.13027270167458</c:v>
                </c:pt>
                <c:pt idx="287">
                  <c:v>294.05325734851226</c:v>
                </c:pt>
                <c:pt idx="288">
                  <c:v>295.98099070814931</c:v>
                </c:pt>
                <c:pt idx="289">
                  <c:v>297.91345731851055</c:v>
                </c:pt>
                <c:pt idx="290">
                  <c:v>299.85064171069763</c:v>
                </c:pt>
                <c:pt idx="291">
                  <c:v>301.79252840914728</c:v>
                </c:pt>
                <c:pt idx="292">
                  <c:v>303.73910193178921</c:v>
                </c:pt>
                <c:pt idx="293">
                  <c:v>305.69034679020359</c:v>
                </c:pt>
                <c:pt idx="294">
                  <c:v>307.64624748977826</c:v>
                </c:pt>
                <c:pt idx="295">
                  <c:v>309.60678852986524</c:v>
                </c:pt>
                <c:pt idx="296">
                  <c:v>311.57195440393718</c:v>
                </c:pt>
                <c:pt idx="297">
                  <c:v>313.54172959974323</c:v>
                </c:pt>
                <c:pt idx="298">
                  <c:v>315.51609859946444</c:v>
                </c:pt>
                <c:pt idx="299">
                  <c:v>317.49504587986883</c:v>
                </c:pt>
                <c:pt idx="300">
                  <c:v>319.47855591246605</c:v>
                </c:pt>
                <c:pt idx="301">
                  <c:v>321.46661316366152</c:v>
                </c:pt>
                <c:pt idx="302">
                  <c:v>323.45920209491021</c:v>
                </c:pt>
                <c:pt idx="303">
                  <c:v>325.4563071628699</c:v>
                </c:pt>
                <c:pt idx="304">
                  <c:v>327.45791281955411</c:v>
                </c:pt>
                <c:pt idx="305">
                  <c:v>329.46400351248457</c:v>
                </c:pt>
                <c:pt idx="306">
                  <c:v>331.47456368484308</c:v>
                </c:pt>
                <c:pt idx="307">
                  <c:v>333.4895777756231</c:v>
                </c:pt>
                <c:pt idx="308">
                  <c:v>335.50903021978093</c:v>
                </c:pt>
                <c:pt idx="309">
                  <c:v>337.53290544838603</c:v>
                </c:pt>
                <c:pt idx="310">
                  <c:v>339.56118788877137</c:v>
                </c:pt>
                <c:pt idx="311">
                  <c:v>341.59386196468313</c:v>
                </c:pt>
                <c:pt idx="312">
                  <c:v>343.63091209642982</c:v>
                </c:pt>
                <c:pt idx="313">
                  <c:v>345.67232270103091</c:v>
                </c:pt>
                <c:pt idx="314">
                  <c:v>347.71807819236523</c:v>
                </c:pt>
                <c:pt idx="315">
                  <c:v>349.76816298131865</c:v>
                </c:pt>
                <c:pt idx="316">
                  <c:v>351.82256147593142</c:v>
                </c:pt>
                <c:pt idx="317">
                  <c:v>353.88125808154479</c:v>
                </c:pt>
                <c:pt idx="318">
                  <c:v>355.94423720094744</c:v>
                </c:pt>
                <c:pt idx="319">
                  <c:v>358.01148323452122</c:v>
                </c:pt>
                <c:pt idx="320">
                  <c:v>360.08298058038645</c:v>
                </c:pt>
                <c:pt idx="321">
                  <c:v>362.1587136345467</c:v>
                </c:pt>
                <c:pt idx="322">
                  <c:v>364.23866679103304</c:v>
                </c:pt>
                <c:pt idx="323">
                  <c:v>366.32282444204782</c:v>
                </c:pt>
                <c:pt idx="324">
                  <c:v>368.41117097810798</c:v>
                </c:pt>
                <c:pt idx="325">
                  <c:v>370.50369078818767</c:v>
                </c:pt>
                <c:pt idx="326">
                  <c:v>372.60036835743222</c:v>
                </c:pt>
                <c:pt idx="327">
                  <c:v>374.70118836486489</c:v>
                </c:pt>
                <c:pt idx="328">
                  <c:v>376.80613558588249</c:v>
                </c:pt>
                <c:pt idx="329">
                  <c:v>378.91519479475488</c:v>
                </c:pt>
                <c:pt idx="330">
                  <c:v>381.02835076476094</c:v>
                </c:pt>
                <c:pt idx="331">
                  <c:v>383.14558826832422</c:v>
                </c:pt>
                <c:pt idx="332">
                  <c:v>385.26689207714782</c:v>
                </c:pt>
                <c:pt idx="333">
                  <c:v>387.39224696234902</c:v>
                </c:pt>
                <c:pt idx="334">
                  <c:v>389.52163769459327</c:v>
                </c:pt>
                <c:pt idx="335">
                  <c:v>391.6550490442275</c:v>
                </c:pt>
                <c:pt idx="336">
                  <c:v>393.79246578141328</c:v>
                </c:pt>
                <c:pt idx="337">
                  <c:v>395.93387267625906</c:v>
                </c:pt>
                <c:pt idx="338">
                  <c:v>398.0792544989522</c:v>
                </c:pt>
                <c:pt idx="339">
                  <c:v>400.22859601989029</c:v>
                </c:pt>
                <c:pt idx="340">
                  <c:v>402.38188200981199</c:v>
                </c:pt>
                <c:pt idx="341">
                  <c:v>404.53909723992734</c:v>
                </c:pt>
                <c:pt idx="342">
                  <c:v>406.70022648204753</c:v>
                </c:pt>
                <c:pt idx="343">
                  <c:v>408.86525450871409</c:v>
                </c:pt>
                <c:pt idx="344">
                  <c:v>411.03416609332771</c:v>
                </c:pt>
                <c:pt idx="345">
                  <c:v>413.20694601027623</c:v>
                </c:pt>
                <c:pt idx="346">
                  <c:v>415.38357903506238</c:v>
                </c:pt>
                <c:pt idx="347">
                  <c:v>417.56404994443074</c:v>
                </c:pt>
                <c:pt idx="348">
                  <c:v>419.74834351649429</c:v>
                </c:pt>
                <c:pt idx="349">
                  <c:v>421.93644453086034</c:v>
                </c:pt>
                <c:pt idx="350">
                  <c:v>424.12833776875601</c:v>
                </c:pt>
                <c:pt idx="351">
                  <c:v>426.32400801315299</c:v>
                </c:pt>
                <c:pt idx="352">
                  <c:v>428.52344004889193</c:v>
                </c:pt>
                <c:pt idx="353">
                  <c:v>430.72661866280606</c:v>
                </c:pt>
                <c:pt idx="354">
                  <c:v>432.93352864384445</c:v>
                </c:pt>
                <c:pt idx="355">
                  <c:v>435.14415478319467</c:v>
                </c:pt>
                <c:pt idx="356">
                  <c:v>437.35848187440467</c:v>
                </c:pt>
                <c:pt idx="357">
                  <c:v>439.57649471350442</c:v>
                </c:pt>
                <c:pt idx="358">
                  <c:v>441.79817809912674</c:v>
                </c:pt>
                <c:pt idx="359">
                  <c:v>444.02351683262776</c:v>
                </c:pt>
                <c:pt idx="360">
                  <c:v>446.25249571820655</c:v>
                </c:pt>
                <c:pt idx="361">
                  <c:v>448.48509956302439</c:v>
                </c:pt>
                <c:pt idx="362">
                  <c:v>450.72131317732345</c:v>
                </c:pt>
                <c:pt idx="363">
                  <c:v>452.9611213745448</c:v>
                </c:pt>
                <c:pt idx="364">
                  <c:v>455.20450897144588</c:v>
                </c:pt>
                <c:pt idx="365">
                  <c:v>457.45146078821733</c:v>
                </c:pt>
                <c:pt idx="366">
                  <c:v>459.70196412126273</c:v>
                </c:pt>
                <c:pt idx="367">
                  <c:v>461.95601121535447</c:v>
                </c:pt>
                <c:pt idx="368">
                  <c:v>464.21359678839877</c:v>
                </c:pt>
                <c:pt idx="369">
                  <c:v>466.4747155567855</c:v>
                </c:pt>
                <c:pt idx="370">
                  <c:v>468.73936223542671</c:v>
                </c:pt>
                <c:pt idx="371">
                  <c:v>471.00753153779561</c:v>
                </c:pt>
                <c:pt idx="372">
                  <c:v>473.27921817596496</c:v>
                </c:pt>
                <c:pt idx="373">
                  <c:v>475.55441686064563</c:v>
                </c:pt>
                <c:pt idx="374">
                  <c:v>477.8331223012251</c:v>
                </c:pt>
                <c:pt idx="375">
                  <c:v>480.11532920580584</c:v>
                </c:pt>
                <c:pt idx="376">
                  <c:v>482.40103228124354</c:v>
                </c:pt>
                <c:pt idx="377">
                  <c:v>484.69022623318534</c:v>
                </c:pt>
                <c:pt idx="378">
                  <c:v>486.98290576610799</c:v>
                </c:pt>
                <c:pt idx="379">
                  <c:v>489.2790655833557</c:v>
                </c:pt>
                <c:pt idx="380">
                  <c:v>491.5787003871784</c:v>
                </c:pt>
                <c:pt idx="381">
                  <c:v>493.88180221036515</c:v>
                </c:pt>
                <c:pt idx="382">
                  <c:v>496.18835774864999</c:v>
                </c:pt>
                <c:pt idx="383">
                  <c:v>498.49835103225337</c:v>
                </c:pt>
                <c:pt idx="384">
                  <c:v>500.81176609669143</c:v>
                </c:pt>
                <c:pt idx="385">
                  <c:v>503.12858698289398</c:v>
                </c:pt>
                <c:pt idx="386">
                  <c:v>505.44879773732129</c:v>
                </c:pt>
                <c:pt idx="387">
                  <c:v>507.77238241208079</c:v>
                </c:pt>
                <c:pt idx="388">
                  <c:v>510.09932506504271</c:v>
                </c:pt>
                <c:pt idx="389">
                  <c:v>512.42960975995527</c:v>
                </c:pt>
                <c:pt idx="390">
                  <c:v>514.76322056655886</c:v>
                </c:pt>
                <c:pt idx="391">
                  <c:v>517.10014156070019</c:v>
                </c:pt>
                <c:pt idx="392">
                  <c:v>519.44035682444508</c:v>
                </c:pt>
                <c:pt idx="393">
                  <c:v>521.7838504461912</c:v>
                </c:pt>
                <c:pt idx="394">
                  <c:v>524.13060652077968</c:v>
                </c:pt>
                <c:pt idx="395">
                  <c:v>526.48060914960615</c:v>
                </c:pt>
                <c:pt idx="396">
                  <c:v>528.83384244073136</c:v>
                </c:pt>
                <c:pt idx="397">
                  <c:v>531.19029050899098</c:v>
                </c:pt>
                <c:pt idx="398">
                  <c:v>533.54993747610456</c:v>
                </c:pt>
                <c:pt idx="399">
                  <c:v>535.91276747078393</c:v>
                </c:pt>
                <c:pt idx="400">
                  <c:v>538.27876462884137</c:v>
                </c:pt>
                <c:pt idx="401">
                  <c:v>540.64791099932518</c:v>
                </c:pt>
                <c:pt idx="402">
                  <c:v>543.02018445146189</c:v>
                </c:pt>
                <c:pt idx="403">
                  <c:v>545.39556077152326</c:v>
                </c:pt>
                <c:pt idx="404">
                  <c:v>547.77401575892577</c:v>
                </c:pt>
                <c:pt idx="405">
                  <c:v>550.15552522641656</c:v>
                </c:pt>
                <c:pt idx="406">
                  <c:v>552.5400650002573</c:v>
                </c:pt>
                <c:pt idx="407">
                  <c:v>554.92761092040701</c:v>
                </c:pt>
                <c:pt idx="408">
                  <c:v>557.31813884070334</c:v>
                </c:pt>
                <c:pt idx="409">
                  <c:v>559.71162462904215</c:v>
                </c:pt>
                <c:pt idx="410">
                  <c:v>562.10804416755593</c:v>
                </c:pt>
                <c:pt idx="411">
                  <c:v>564.50736179721912</c:v>
                </c:pt>
                <c:pt idx="412">
                  <c:v>566.90951876775989</c:v>
                </c:pt>
                <c:pt idx="413">
                  <c:v>569.31444481034043</c:v>
                </c:pt>
                <c:pt idx="414">
                  <c:v>571.72206970533125</c:v>
                </c:pt>
                <c:pt idx="415">
                  <c:v>574.13232328328581</c:v>
                </c:pt>
                <c:pt idx="416">
                  <c:v>576.54513542590519</c:v>
                </c:pt>
                <c:pt idx="417">
                  <c:v>578.96043606699072</c:v>
                </c:pt>
                <c:pt idx="418">
                  <c:v>581.37815519338687</c:v>
                </c:pt>
                <c:pt idx="419">
                  <c:v>583.79822284591285</c:v>
                </c:pt>
                <c:pt idx="420">
                  <c:v>586.2205625543952</c:v>
                </c:pt>
                <c:pt idx="421">
                  <c:v>588.64508477672791</c:v>
                </c:pt>
                <c:pt idx="422">
                  <c:v>591.07169347695822</c:v>
                </c:pt>
                <c:pt idx="423">
                  <c:v>593.50029269968024</c:v>
                </c:pt>
                <c:pt idx="424">
                  <c:v>595.93078657162096</c:v>
                </c:pt>
                <c:pt idx="425">
                  <c:v>598.36307930320584</c:v>
                </c:pt>
                <c:pt idx="426">
                  <c:v>600.79707519010469</c:v>
                </c:pt>
                <c:pt idx="427">
                  <c:v>603.23267861475676</c:v>
                </c:pt>
                <c:pt idx="428">
                  <c:v>605.66979404787605</c:v>
                </c:pt>
                <c:pt idx="429">
                  <c:v>608.10832604993652</c:v>
                </c:pt>
                <c:pt idx="430">
                  <c:v>610.54817927263684</c:v>
                </c:pt>
                <c:pt idx="431">
                  <c:v>612.98925846034535</c:v>
                </c:pt>
                <c:pt idx="432">
                  <c:v>615.43145788614493</c:v>
                </c:pt>
                <c:pt idx="433">
                  <c:v>617.87465079709727</c:v>
                </c:pt>
                <c:pt idx="434">
                  <c:v>620.31870000349306</c:v>
                </c:pt>
                <c:pt idx="435">
                  <c:v>622.76346845958358</c:v>
                </c:pt>
                <c:pt idx="436">
                  <c:v>625.20881926639561</c:v>
                </c:pt>
                <c:pt idx="437">
                  <c:v>627.65461567450416</c:v>
                </c:pt>
                <c:pt idx="438">
                  <c:v>630.10072108676366</c:v>
                </c:pt>
                <c:pt idx="439">
                  <c:v>632.54699906099745</c:v>
                </c:pt>
                <c:pt idx="440">
                  <c:v>634.99331331264591</c:v>
                </c:pt>
                <c:pt idx="441">
                  <c:v>637.43952771737293</c:v>
                </c:pt>
                <c:pt idx="442">
                  <c:v>639.88551272392851</c:v>
                </c:pt>
                <c:pt idx="443">
                  <c:v>642.33115175953048</c:v>
                </c:pt>
                <c:pt idx="444">
                  <c:v>644.77633480565453</c:v>
                </c:pt>
                <c:pt idx="445">
                  <c:v>647.22095198077989</c:v>
                </c:pt>
                <c:pt idx="446">
                  <c:v>649.66489354191231</c:v>
                </c:pt>
                <c:pt idx="447">
                  <c:v>652.10804988607913</c:v>
                </c:pt>
                <c:pt idx="448">
                  <c:v>654.55031155179825</c:v>
                </c:pt>
                <c:pt idx="449">
                  <c:v>656.99156922052009</c:v>
                </c:pt>
                <c:pt idx="450">
                  <c:v>659.43171371804306</c:v>
                </c:pt>
                <c:pt idx="451">
                  <c:v>661.87063601590216</c:v>
                </c:pt>
                <c:pt idx="452">
                  <c:v>664.30822723273161</c:v>
                </c:pt>
                <c:pt idx="453">
                  <c:v>666.74438780690446</c:v>
                </c:pt>
                <c:pt idx="454">
                  <c:v>669.17903665640404</c:v>
                </c:pt>
                <c:pt idx="455">
                  <c:v>671.61210198240155</c:v>
                </c:pt>
                <c:pt idx="456">
                  <c:v>674.0435120851414</c:v>
                </c:pt>
                <c:pt idx="457">
                  <c:v>676.47319536436294</c:v>
                </c:pt>
                <c:pt idx="458">
                  <c:v>678.90108031971101</c:v>
                </c:pt>
                <c:pt idx="459">
                  <c:v>681.32709555113649</c:v>
                </c:pt>
                <c:pt idx="460">
                  <c:v>683.75116975928552</c:v>
                </c:pt>
                <c:pt idx="461">
                  <c:v>686.1732399953147</c:v>
                </c:pt>
                <c:pt idx="462">
                  <c:v>688.59325989844592</c:v>
                </c:pt>
                <c:pt idx="463">
                  <c:v>691.01119142214486</c:v>
                </c:pt>
                <c:pt idx="464">
                  <c:v>693.42699657236653</c:v>
                </c:pt>
                <c:pt idx="465">
                  <c:v>695.84063740755198</c:v>
                </c:pt>
                <c:pt idx="466">
                  <c:v>698.2520691101472</c:v>
                </c:pt>
                <c:pt idx="467">
                  <c:v>700.66123306863972</c:v>
                </c:pt>
                <c:pt idx="468">
                  <c:v>703.06798667639907</c:v>
                </c:pt>
                <c:pt idx="469">
                  <c:v>705.47212765306358</c:v>
                </c:pt>
                <c:pt idx="470">
                  <c:v>707.87356569676729</c:v>
                </c:pt>
                <c:pt idx="471">
                  <c:v>710.2723050481128</c:v>
                </c:pt>
                <c:pt idx="472">
                  <c:v>712.66834993500254</c:v>
                </c:pt>
                <c:pt idx="473">
                  <c:v>715.06170457268922</c:v>
                </c:pt>
                <c:pt idx="474">
                  <c:v>717.45237316382611</c:v>
                </c:pt>
                <c:pt idx="475">
                  <c:v>719.84035989851679</c:v>
                </c:pt>
                <c:pt idx="476">
                  <c:v>722.22566895436501</c:v>
                </c:pt>
                <c:pt idx="477">
                  <c:v>724.6083044965236</c:v>
                </c:pt>
                <c:pt idx="478">
                  <c:v>726.98827067774425</c:v>
                </c:pt>
                <c:pt idx="479">
                  <c:v>729.3655716384261</c:v>
                </c:pt>
                <c:pt idx="480">
                  <c:v>731.74021150666442</c:v>
                </c:pt>
                <c:pt idx="481">
                  <c:v>734.11219439829904</c:v>
                </c:pt>
                <c:pt idx="482">
                  <c:v>736.48152441696243</c:v>
                </c:pt>
                <c:pt idx="483">
                  <c:v>738.84820565412804</c:v>
                </c:pt>
                <c:pt idx="484">
                  <c:v>741.21224218915745</c:v>
                </c:pt>
                <c:pt idx="485">
                  <c:v>743.57363808934838</c:v>
                </c:pt>
                <c:pt idx="486">
                  <c:v>745.93239740998149</c:v>
                </c:pt>
                <c:pt idx="487">
                  <c:v>748.28852419436771</c:v>
                </c:pt>
                <c:pt idx="488">
                  <c:v>750.6420224738946</c:v>
                </c:pt>
                <c:pt idx="489">
                  <c:v>752.99289626807331</c:v>
                </c:pt>
                <c:pt idx="490">
                  <c:v>755.34114958458474</c:v>
                </c:pt>
                <c:pt idx="491">
                  <c:v>757.68678641932547</c:v>
                </c:pt>
                <c:pt idx="492">
                  <c:v>760.02981075645368</c:v>
                </c:pt>
                <c:pt idx="493">
                  <c:v>762.3702265684351</c:v>
                </c:pt>
                <c:pt idx="494">
                  <c:v>764.70803781608777</c:v>
                </c:pt>
                <c:pt idx="495">
                  <c:v>767.04324844862776</c:v>
                </c:pt>
                <c:pt idx="496">
                  <c:v>769.375862403714</c:v>
                </c:pt>
                <c:pt idx="497">
                  <c:v>771.70588360749275</c:v>
                </c:pt>
                <c:pt idx="498">
                  <c:v>774.03331597464239</c:v>
                </c:pt>
                <c:pt idx="499">
                  <c:v>776.35816340841779</c:v>
                </c:pt>
                <c:pt idx="500">
                  <c:v>778.68042980069401</c:v>
                </c:pt>
                <c:pt idx="501">
                  <c:v>801.76143705552875</c:v>
                </c:pt>
                <c:pt idx="502">
                  <c:v>824.58684038674517</c:v>
                </c:pt>
                <c:pt idx="503">
                  <c:v>847.16042161005862</c:v>
                </c:pt>
                <c:pt idx="504">
                  <c:v>869.4858545311406</c:v>
                </c:pt>
                <c:pt idx="505">
                  <c:v>891.56670899046901</c:v>
                </c:pt>
                <c:pt idx="506">
                  <c:v>913.40645471769005</c:v>
                </c:pt>
                <c:pt idx="507">
                  <c:v>935.00846500621617</c:v>
                </c:pt>
                <c:pt idx="508">
                  <c:v>956.37602021808334</c:v>
                </c:pt>
                <c:pt idx="509">
                  <c:v>977.51231112844164</c:v>
                </c:pt>
                <c:pt idx="510">
                  <c:v>998.42044211845007</c:v>
                </c:pt>
                <c:pt idx="511">
                  <c:v>1019.1034342247915</c:v>
                </c:pt>
                <c:pt idx="512">
                  <c:v>1039.5642280535042</c:v>
                </c:pt>
                <c:pt idx="513">
                  <c:v>1059.8056865653471</c:v>
                </c:pt>
                <c:pt idx="514">
                  <c:v>1079.8305977394687</c:v>
                </c:pt>
                <c:pt idx="515">
                  <c:v>1099.6416771217366</c:v>
                </c:pt>
                <c:pt idx="516">
                  <c:v>1119.2415702636965</c:v>
                </c:pt>
                <c:pt idx="517">
                  <c:v>1138.6328550577714</c:v>
                </c:pt>
                <c:pt idx="518">
                  <c:v>1157.8180439739765</c:v>
                </c:pt>
                <c:pt idx="519">
                  <c:v>1176.799586203115</c:v>
                </c:pt>
                <c:pt idx="520">
                  <c:v>1195.5798697111247</c:v>
                </c:pt>
                <c:pt idx="521">
                  <c:v>1214.1612232089794</c:v>
                </c:pt>
                <c:pt idx="522">
                  <c:v>1232.5459180422911</c:v>
                </c:pt>
                <c:pt idx="523">
                  <c:v>1250.7361700045228</c:v>
                </c:pt>
                <c:pt idx="524">
                  <c:v>1268.734141077503</c:v>
                </c:pt>
                <c:pt idx="525">
                  <c:v>1286.5419411027208</c:v>
                </c:pt>
                <c:pt idx="526">
                  <c:v>1304.1616293866909</c:v>
                </c:pt>
                <c:pt idx="527">
                  <c:v>1321.5952162434921</c:v>
                </c:pt>
                <c:pt idx="528">
                  <c:v>1338.8446644774176</c:v>
                </c:pt>
                <c:pt idx="529">
                  <c:v>1355.9118908085095</c:v>
                </c:pt>
                <c:pt idx="530">
                  <c:v>1372.7987672436059</c:v>
                </c:pt>
                <c:pt idx="531">
                  <c:v>1389.5071223953835</c:v>
                </c:pt>
                <c:pt idx="532">
                  <c:v>1406.0387427517514</c:v>
                </c:pt>
                <c:pt idx="533">
                  <c:v>1422.3953738978228</c:v>
                </c:pt>
                <c:pt idx="534">
                  <c:v>1438.5787216925783</c:v>
                </c:pt>
                <c:pt idx="535">
                  <c:v>1454.5904534022234</c:v>
                </c:pt>
                <c:pt idx="536">
                  <c:v>1470.4321987921408</c:v>
                </c:pt>
                <c:pt idx="537">
                  <c:v>1486.1055511792376</c:v>
                </c:pt>
                <c:pt idx="538">
                  <c:v>1501.6120684464013</c:v>
                </c:pt>
                <c:pt idx="539">
                  <c:v>1516.9532740206862</c:v>
                </c:pt>
                <c:pt idx="540">
                  <c:v>1532.130657816778</c:v>
                </c:pt>
                <c:pt idx="541">
                  <c:v>1547.1456771471994</c:v>
                </c:pt>
                <c:pt idx="542">
                  <c:v>1561.9997576006535</c:v>
                </c:pt>
                <c:pt idx="543">
                  <c:v>1576.6942938898321</c:v>
                </c:pt>
                <c:pt idx="544">
                  <c:v>1591.2306506699479</c:v>
                </c:pt>
                <c:pt idx="545">
                  <c:v>1605.610163329196</c:v>
                </c:pt>
                <c:pt idx="546">
                  <c:v>1619.8341387522844</c:v>
                </c:pt>
                <c:pt idx="547">
                  <c:v>1633.9038560581253</c:v>
                </c:pt>
                <c:pt idx="548">
                  <c:v>1647.8205673127236</c:v>
                </c:pt>
                <c:pt idx="549">
                  <c:v>1661.5854982182527</c:v>
                </c:pt>
                <c:pt idx="550">
                  <c:v>1675.19984877926</c:v>
                </c:pt>
                <c:pt idx="551">
                  <c:v>1688.6647939469019</c:v>
                </c:pt>
                <c:pt idx="552">
                  <c:v>1701.9814842420658</c:v>
                </c:pt>
                <c:pt idx="553">
                  <c:v>1715.1510463581999</c:v>
                </c:pt>
                <c:pt idx="554">
                  <c:v>1728.1745837446304</c:v>
                </c:pt>
                <c:pt idx="555">
                  <c:v>1741.0531771711135</c:v>
                </c:pt>
                <c:pt idx="556">
                  <c:v>1753.7878852743372</c:v>
                </c:pt>
                <c:pt idx="557">
                  <c:v>1766.379745087052</c:v>
                </c:pt>
                <c:pt idx="558">
                  <c:v>1778.8297725504831</c:v>
                </c:pt>
                <c:pt idx="559">
                  <c:v>1791.1389630106482</c:v>
                </c:pt>
                <c:pt idx="560">
                  <c:v>1803.308291699175</c:v>
                </c:pt>
                <c:pt idx="561">
                  <c:v>1815.3387141991891</c:v>
                </c:pt>
                <c:pt idx="562">
                  <c:v>1827.2311668968184</c:v>
                </c:pt>
                <c:pt idx="563">
                  <c:v>1838.9865674188366</c:v>
                </c:pt>
                <c:pt idx="564">
                  <c:v>1850.6058150569438</c:v>
                </c:pt>
                <c:pt idx="565">
                  <c:v>1862.0897911791672</c:v>
                </c:pt>
                <c:pt idx="566">
                  <c:v>1873.4393596288357</c:v>
                </c:pt>
                <c:pt idx="567">
                  <c:v>1884.6553671115748</c:v>
                </c:pt>
                <c:pt idx="568">
                  <c:v>1895.7386435707369</c:v>
                </c:pt>
                <c:pt idx="569">
                  <c:v>1906.6900025516777</c:v>
                </c:pt>
                <c:pt idx="570">
                  <c:v>1917.5102415552617</c:v>
                </c:pt>
                <c:pt idx="571">
                  <c:v>1928.2001423809727</c:v>
                </c:pt>
                <c:pt idx="572">
                  <c:v>1938.7604714599845</c:v>
                </c:pt>
                <c:pt idx="573">
                  <c:v>1949.1919801785366</c:v>
                </c:pt>
                <c:pt idx="574">
                  <c:v>1959.4954051919433</c:v>
                </c:pt>
                <c:pt idx="575">
                  <c:v>1969.671468729553</c:v>
                </c:pt>
                <c:pt idx="576">
                  <c:v>1979.7208788909627</c:v>
                </c:pt>
                <c:pt idx="577">
                  <c:v>1989.6443299337791</c:v>
                </c:pt>
                <c:pt idx="578">
                  <c:v>1999.442502553208</c:v>
                </c:pt>
                <c:pt idx="579">
                  <c:v>2009.1160641537438</c:v>
                </c:pt>
                <c:pt idx="580">
                  <c:v>2018.6656691132162</c:v>
                </c:pt>
                <c:pt idx="581">
                  <c:v>2028.0919590394483</c:v>
                </c:pt>
                <c:pt idx="582">
                  <c:v>2037.3955630197652</c:v>
                </c:pt>
                <c:pt idx="583">
                  <c:v>2046.5770978635849</c:v>
                </c:pt>
                <c:pt idx="584">
                  <c:v>2055.6371683383186</c:v>
                </c:pt>
                <c:pt idx="585">
                  <c:v>2064.5763673987913</c:v>
                </c:pt>
                <c:pt idx="586">
                  <c:v>2073.3952764103969</c:v>
                </c:pt>
                <c:pt idx="587">
                  <c:v>2082.0944653661818</c:v>
                </c:pt>
                <c:pt idx="588">
                  <c:v>2090.6744930980567</c:v>
                </c:pt>
                <c:pt idx="589">
                  <c:v>2099.1359074823204</c:v>
                </c:pt>
                <c:pt idx="590">
                  <c:v>2107.4792456396781</c:v>
                </c:pt>
                <c:pt idx="591">
                  <c:v>2115.7050341299264</c:v>
                </c:pt>
                <c:pt idx="592">
                  <c:v>2123.8137891414781</c:v>
                </c:pt>
                <c:pt idx="593">
                  <c:v>2131.8060166758869</c:v>
                </c:pt>
                <c:pt idx="594">
                  <c:v>2139.6822127275314</c:v>
                </c:pt>
                <c:pt idx="595">
                  <c:v>2147.4428634586125</c:v>
                </c:pt>
                <c:pt idx="596">
                  <c:v>2155.088445369614</c:v>
                </c:pt>
                <c:pt idx="597">
                  <c:v>2162.6194254653669</c:v>
                </c:pt>
                <c:pt idx="598">
                  <c:v>2170.0362614168635</c:v>
                </c:pt>
                <c:pt idx="599">
                  <c:v>2177.3394017189512</c:v>
                </c:pt>
                <c:pt idx="600">
                  <c:v>2184.5292858440471</c:v>
                </c:pt>
                <c:pt idx="601">
                  <c:v>2191.6063443919929</c:v>
                </c:pt>
                <c:pt idx="602">
                  <c:v>2198.5709992361863</c:v>
                </c:pt>
                <c:pt idx="603">
                  <c:v>2205.4236636661026</c:v>
                </c:pt>
                <c:pt idx="604">
                  <c:v>2212.1647425263359</c:v>
                </c:pt>
                <c:pt idx="605">
                  <c:v>2218.7946323522724</c:v>
                </c:pt>
                <c:pt idx="606">
                  <c:v>2225.3137215025117</c:v>
                </c:pt>
                <c:pt idx="607">
                  <c:v>2231.7223902881528</c:v>
                </c:pt>
                <c:pt idx="608">
                  <c:v>2238.0210110990561</c:v>
                </c:pt>
                <c:pt idx="609">
                  <c:v>2244.2099485271883</c:v>
                </c:pt>
                <c:pt idx="610">
                  <c:v>2250.2895594871643</c:v>
                </c:pt>
                <c:pt idx="611">
                  <c:v>2256.2601933340907</c:v>
                </c:pt>
                <c:pt idx="612">
                  <c:v>2262.1221919788195</c:v>
                </c:pt>
                <c:pt idx="613">
                  <c:v>2267.8758900007188</c:v>
                </c:pt>
                <c:pt idx="614">
                  <c:v>2273.521614758065</c:v>
                </c:pt>
                <c:pt idx="615">
                  <c:v>2279.0596864961658</c:v>
                </c:pt>
                <c:pt idx="616">
                  <c:v>2284.4904184533189</c:v>
                </c:pt>
                <c:pt idx="617">
                  <c:v>2289.8141169647115</c:v>
                </c:pt>
                <c:pt idx="618">
                  <c:v>2295.031081564372</c:v>
                </c:pt>
                <c:pt idx="619">
                  <c:v>2300.1416050852818</c:v>
                </c:pt>
                <c:pt idx="620">
                  <c:v>2305.1459737577552</c:v>
                </c:pt>
                <c:pt idx="621">
                  <c:v>2310.0444673062034</c:v>
                </c:pt>
                <c:pt idx="622">
                  <c:v>2314.8373590443953</c:v>
                </c:pt>
                <c:pt idx="623">
                  <c:v>2319.5249159693294</c:v>
                </c:pt>
                <c:pt idx="624">
                  <c:v>2324.1073988538424</c:v>
                </c:pt>
                <c:pt idx="625">
                  <c:v>2328.5850623380702</c:v>
                </c:pt>
                <c:pt idx="626">
                  <c:v>2332.9581550198941</c:v>
                </c:pt>
                <c:pt idx="627">
                  <c:v>2337.2269195444992</c:v>
                </c:pt>
                <c:pt idx="628">
                  <c:v>2341.3915926931795</c:v>
                </c:pt>
                <c:pt idx="629">
                  <c:v>2345.4524054715312</c:v>
                </c:pt>
                <c:pt idx="630">
                  <c:v>2349.4095831971777</c:v>
                </c:pt>
                <c:pt idx="631">
                  <c:v>2353.2633455871769</c:v>
                </c:pt>
                <c:pt idx="632">
                  <c:v>2357.0139068452668</c:v>
                </c:pt>
                <c:pt idx="633">
                  <c:v>2360.6614757491116</c:v>
                </c:pt>
                <c:pt idx="634">
                  <c:v>2364.2062557377185</c:v>
                </c:pt>
                <c:pt idx="635">
                  <c:v>2367.6484449991995</c:v>
                </c:pt>
                <c:pt idx="636">
                  <c:v>2370.9882365590611</c:v>
                </c:pt>
                <c:pt idx="637">
                  <c:v>2374.2258183692134</c:v>
                </c:pt>
                <c:pt idx="638">
                  <c:v>2377.3613733978946</c:v>
                </c:pt>
                <c:pt idx="639">
                  <c:v>2380.3950797207167</c:v>
                </c:pt>
                <c:pt idx="640">
                  <c:v>2383.3271106130428</c:v>
                </c:pt>
                <c:pt idx="641">
                  <c:v>2386.1576346439156</c:v>
                </c:pt>
                <c:pt idx="642">
                  <c:v>2388.8868157717602</c:v>
                </c:pt>
                <c:pt idx="643">
                  <c:v>2391.5148134420933</c:v>
                </c:pt>
                <c:pt idx="644">
                  <c:v>2394.0417826874736</c:v>
                </c:pt>
                <c:pt idx="645">
                  <c:v>2396.467874229927</c:v>
                </c:pt>
                <c:pt idx="646">
                  <c:v>2398.793234586095</c:v>
                </c:pt>
                <c:pt idx="647">
                  <c:v>2401.0180061753376</c:v>
                </c:pt>
                <c:pt idx="648">
                  <c:v>2403.1423274310373</c:v>
                </c:pt>
                <c:pt idx="649">
                  <c:v>2405.166332915328</c:v>
                </c:pt>
                <c:pt idx="650">
                  <c:v>2407.0901534374839</c:v>
                </c:pt>
                <c:pt idx="651">
                  <c:v>2408.9139161761777</c:v>
                </c:pt>
                <c:pt idx="652">
                  <c:v>2410.6377448058111</c:v>
                </c:pt>
                <c:pt idx="653">
                  <c:v>2412.2617596270961</c:v>
                </c:pt>
                <c:pt idx="654">
                  <c:v>2413.7860777020528</c:v>
                </c:pt>
                <c:pt idx="655">
                  <c:v>2415.2108129935468</c:v>
                </c:pt>
                <c:pt idx="656">
                  <c:v>2416.5360765094733</c:v>
                </c:pt>
                <c:pt idx="657">
                  <c:v>2417.761976451643</c:v>
                </c:pt>
                <c:pt idx="658">
                  <c:v>2418.8886183693976</c:v>
                </c:pt>
                <c:pt idx="659">
                  <c:v>2419.9161053179218</c:v>
                </c:pt>
                <c:pt idx="660">
                  <c:v>2420.8445380211815</c:v>
                </c:pt>
                <c:pt idx="661">
                  <c:v>2421.6740150393543</c:v>
                </c:pt>
                <c:pt idx="662">
                  <c:v>2422.404632940566</c:v>
                </c:pt>
                <c:pt idx="663">
                  <c:v>2423.0364864766871</c:v>
                </c:pt>
                <c:pt idx="664">
                  <c:v>2423.5696687628865</c:v>
                </c:pt>
                <c:pt idx="665">
                  <c:v>2424.0042714605729</c:v>
                </c:pt>
                <c:pt idx="666">
                  <c:v>2424.3403849633073</c:v>
                </c:pt>
                <c:pt idx="667">
                  <c:v>2424.5780985852084</c:v>
                </c:pt>
                <c:pt idx="668">
                  <c:v>2424.7175007513283</c:v>
                </c:pt>
                <c:pt idx="669">
                  <c:v>2424.7586791894305</c:v>
                </c:pt>
                <c:pt idx="670">
                  <c:v>2424.7017211225661</c:v>
                </c:pt>
                <c:pt idx="671">
                  <c:v>2424.5467134618193</c:v>
                </c:pt>
                <c:pt idx="672">
                  <c:v>2424.2937429985736</c:v>
                </c:pt>
                <c:pt idx="673">
                  <c:v>2423.9428965956413</c:v>
                </c:pt>
                <c:pt idx="674">
                  <c:v>2423.4942613766048</c:v>
                </c:pt>
                <c:pt idx="675">
                  <c:v>2422.9479249127262</c:v>
                </c:pt>
                <c:pt idx="676">
                  <c:v>2422.3039754068054</c:v>
                </c:pt>
                <c:pt idx="677">
                  <c:v>2421.5625018733977</c:v>
                </c:pt>
                <c:pt idx="678">
                  <c:v>2420.7235943148426</c:v>
                </c:pt>
                <c:pt idx="679">
                  <c:v>2419.7873438925981</c:v>
                </c:pt>
                <c:pt idx="680">
                  <c:v>2418.7538430934287</c:v>
                </c:pt>
                <c:pt idx="681">
                  <c:v>2417.6231858900487</c:v>
                </c:pt>
                <c:pt idx="682">
                  <c:v>2416.3954678958853</c:v>
                </c:pt>
                <c:pt idx="683">
                  <c:v>2415.0707865136783</c:v>
                </c:pt>
                <c:pt idx="684">
                  <c:v>2413.6492410777005</c:v>
                </c:pt>
                <c:pt idx="685">
                  <c:v>2412.1309329894307</c:v>
                </c:pt>
                <c:pt idx="686">
                  <c:v>2410.5159658465814</c:v>
                </c:pt>
                <c:pt idx="687">
                  <c:v>2408.8044455654203</c:v>
                </c:pt>
                <c:pt idx="688">
                  <c:v>2406.9964804963824</c:v>
                </c:pt>
                <c:pt idx="689">
                  <c:v>2405.0921815330134</c:v>
                </c:pt>
                <c:pt idx="690">
                  <c:v>2403.0916622143195</c:v>
                </c:pt>
                <c:pt idx="691">
                  <c:v>2400.9950388206375</c:v>
                </c:pt>
                <c:pt idx="692">
                  <c:v>2398.8024304631649</c:v>
                </c:pt>
                <c:pt idx="693">
                  <c:v>2396.5139591673183</c:v>
                </c:pt>
                <c:pt idx="694">
                  <c:v>2394.1297499501052</c:v>
                </c:pt>
                <c:pt idx="695">
                  <c:v>2391.6499308917114</c:v>
                </c:pt>
                <c:pt idx="696">
                  <c:v>2389.0746332015169</c:v>
                </c:pt>
                <c:pt idx="697">
                  <c:v>2386.403991278763</c:v>
                </c:pt>
                <c:pt idx="698">
                  <c:v>2383.6381427680944</c:v>
                </c:pt>
                <c:pt idx="699">
                  <c:v>2380.7772286102108</c:v>
                </c:pt>
                <c:pt idx="700">
                  <c:v>2377.8213930878501</c:v>
                </c:pt>
                <c:pt idx="701">
                  <c:v>2374.7707838673314</c:v>
                </c:pt>
                <c:pt idx="702">
                  <c:v>2371.6255520358818</c:v>
                </c:pt>
                <c:pt idx="703">
                  <c:v>2368.3858521349603</c:v>
                </c:pt>
                <c:pt idx="704">
                  <c:v>2365.0518421897918</c:v>
                </c:pt>
                <c:pt idx="705">
                  <c:v>2361.6236837353104</c:v>
                </c:pt>
                <c:pt idx="706">
                  <c:v>2358.1015418387078</c:v>
                </c:pt>
                <c:pt idx="707">
                  <c:v>2354.4855851187767</c:v>
                </c:pt>
                <c:pt idx="708">
                  <c:v>2350.77598576222</c:v>
                </c:pt>
                <c:pt idx="709">
                  <c:v>2346.9729195371001</c:v>
                </c:pt>
                <c:pt idx="710">
                  <c:v>2343.0765658035839</c:v>
                </c:pt>
                <c:pt idx="711">
                  <c:v>2339.0871075221389</c:v>
                </c:pt>
                <c:pt idx="712">
                  <c:v>2335.0047312593215</c:v>
                </c:pt>
                <c:pt idx="713">
                  <c:v>2330.8296271912891</c:v>
                </c:pt>
                <c:pt idx="714">
                  <c:v>2326.5619891051683</c:v>
                </c:pt>
                <c:pt idx="715">
                  <c:v>2322.2020143983923</c:v>
                </c:pt>
                <c:pt idx="716">
                  <c:v>2317.749904076124</c:v>
                </c:pt>
                <c:pt idx="717">
                  <c:v>2313.2058627468673</c:v>
                </c:pt>
                <c:pt idx="718">
                  <c:v>2308.5700986163624</c:v>
                </c:pt>
                <c:pt idx="719">
                  <c:v>2303.8428234798625</c:v>
                </c:pt>
                <c:pt idx="720">
                  <c:v>2299.0242527128726</c:v>
                </c:pt>
                <c:pt idx="721">
                  <c:v>2294.1146052604331</c:v>
                </c:pt>
                <c:pt idx="722">
                  <c:v>2289.1141036250247</c:v>
                </c:pt>
                <c:pt idx="723">
                  <c:v>2284.022973853163</c:v>
                </c:pt>
                <c:pt idx="724">
                  <c:v>2278.8414455207499</c:v>
                </c:pt>
                <c:pt idx="725">
                  <c:v>2273.5697517172425</c:v>
                </c:pt>
                <c:pt idx="726">
                  <c:v>2268.2081290287001</c:v>
                </c:pt>
                <c:pt idx="727">
                  <c:v>2262.7568175197603</c:v>
                </c:pt>
                <c:pt idx="728">
                  <c:v>2257.2160607145952</c:v>
                </c:pt>
                <c:pt idx="729">
                  <c:v>2251.5861055768992</c:v>
                </c:pt>
                <c:pt idx="730">
                  <c:v>2245.8672024889488</c:v>
                </c:pt>
                <c:pt idx="731">
                  <c:v>2240.0596052297788</c:v>
                </c:pt>
                <c:pt idx="732">
                  <c:v>2234.1635709525126</c:v>
                </c:pt>
                <c:pt idx="733">
                  <c:v>2228.179360160887</c:v>
                </c:pt>
                <c:pt idx="734">
                  <c:v>2222.1072366850017</c:v>
                </c:pt>
                <c:pt idx="735">
                  <c:v>2215.9474676563336</c:v>
                </c:pt>
                <c:pt idx="736">
                  <c:v>2209.7003234820381</c:v>
                </c:pt>
                <c:pt idx="737">
                  <c:v>2203.3660778185767</c:v>
                </c:pt>
                <c:pt idx="738">
                  <c:v>2196.9450075446903</c:v>
                </c:pt>
                <c:pt idx="739">
                  <c:v>2190.4373927337497</c:v>
                </c:pt>
                <c:pt idx="740">
                  <c:v>2183.8435166255085</c:v>
                </c:pt>
                <c:pt idx="741">
                  <c:v>2177.1636655972789</c:v>
                </c:pt>
                <c:pt idx="742">
                  <c:v>2170.3981291345567</c:v>
                </c:pt>
                <c:pt idx="743">
                  <c:v>2163.5471998011158</c:v>
                </c:pt>
                <c:pt idx="744">
                  <c:v>2156.6111732085919</c:v>
                </c:pt>
                <c:pt idx="745">
                  <c:v>2149.590347985577</c:v>
                </c:pt>
                <c:pt idx="746">
                  <c:v>2142.4850257462435</c:v>
                </c:pt>
                <c:pt idx="747">
                  <c:v>2135.2955110585149</c:v>
                </c:pt>
                <c:pt idx="748">
                  <c:v>2128.0221114118012</c:v>
                </c:pt>
                <c:pt idx="749">
                  <c:v>2120.6651371843159</c:v>
                </c:pt>
                <c:pt idx="750">
                  <c:v>2113.2249016099913</c:v>
                </c:pt>
                <c:pt idx="751">
                  <c:v>2105.7017207450067</c:v>
                </c:pt>
                <c:pt idx="752">
                  <c:v>2098.095913433945</c:v>
                </c:pt>
                <c:pt idx="753">
                  <c:v>2090.4078012755931</c:v>
                </c:pt>
                <c:pt idx="754">
                  <c:v>2082.6377085883983</c:v>
                </c:pt>
                <c:pt idx="755">
                  <c:v>2074.7859623755967</c:v>
                </c:pt>
                <c:pt idx="756">
                  <c:v>2066.8528922900259</c:v>
                </c:pt>
                <c:pt idx="757">
                  <c:v>2058.838830598635</c:v>
                </c:pt>
                <c:pt idx="758">
                  <c:v>2050.7441121467032</c:v>
                </c:pt>
                <c:pt idx="759">
                  <c:v>2042.5690743217822</c:v>
                </c:pt>
                <c:pt idx="760">
                  <c:v>2034.3140570173723</c:v>
                </c:pt>
                <c:pt idx="761">
                  <c:v>2025.9794025963442</c:v>
                </c:pt>
                <c:pt idx="762">
                  <c:v>2017.5654558541185</c:v>
                </c:pt>
                <c:pt idx="763">
                  <c:v>2009.0725639816128</c:v>
                </c:pt>
                <c:pt idx="764">
                  <c:v>2000.501076527971</c:v>
                </c:pt>
                <c:pt idx="765">
                  <c:v>1991.8513453630801</c:v>
                </c:pt>
                <c:pt idx="766">
                  <c:v>1983.1237246398896</c:v>
                </c:pt>
                <c:pt idx="767">
                  <c:v>1974.3185707565428</c:v>
                </c:pt>
                <c:pt idx="768">
                  <c:v>1965.4362423183288</c:v>
                </c:pt>
                <c:pt idx="769">
                  <c:v>1956.477100099466</c:v>
                </c:pt>
                <c:pt idx="770">
                  <c:v>1947.4415070047287</c:v>
                </c:pt>
                <c:pt idx="771">
                  <c:v>1938.3298280309236</c:v>
                </c:pt>
                <c:pt idx="772">
                  <c:v>1929.1424302282289</c:v>
                </c:pt>
                <c:pt idx="773">
                  <c:v>1919.8796826614018</c:v>
                </c:pt>
                <c:pt idx="774">
                  <c:v>1910.5419563708683</c:v>
                </c:pt>
                <c:pt idx="775">
                  <c:v>1901.1296243337003</c:v>
                </c:pt>
                <c:pt idx="776">
                  <c:v>1891.6430614244912</c:v>
                </c:pt>
                <c:pt idx="777">
                  <c:v>1882.0826443761393</c:v>
                </c:pt>
                <c:pt idx="778">
                  <c:v>1872.4487517405476</c:v>
                </c:pt>
                <c:pt idx="779">
                  <c:v>1862.7417638492461</c:v>
                </c:pt>
                <c:pt idx="780">
                  <c:v>1852.9620627739514</c:v>
                </c:pt>
                <c:pt idx="781">
                  <c:v>1843.1100322870648</c:v>
                </c:pt>
                <c:pt idx="782">
                  <c:v>1833.1860578221231</c:v>
                </c:pt>
                <c:pt idx="783">
                  <c:v>1823.1905264342081</c:v>
                </c:pt>
                <c:pt idx="784">
                  <c:v>1813.1238267603223</c:v>
                </c:pt>
                <c:pt idx="785">
                  <c:v>1802.9863489797415</c:v>
                </c:pt>
                <c:pt idx="786">
                  <c:v>1792.7784847743501</c:v>
                </c:pt>
                <c:pt idx="787">
                  <c:v>1782.5006272889682</c:v>
                </c:pt>
                <c:pt idx="788">
                  <c:v>1772.1531710916786</c:v>
                </c:pt>
                <c:pt idx="789">
                  <c:v>1761.7365121341604</c:v>
                </c:pt>
                <c:pt idx="790">
                  <c:v>1751.2510477120388</c:v>
                </c:pt>
                <c:pt idx="791">
                  <c:v>1740.6971764252567</c:v>
                </c:pt>
                <c:pt idx="792">
                  <c:v>1730.0752981384778</c:v>
                </c:pt>
                <c:pt idx="793">
                  <c:v>1719.3858139415272</c:v>
                </c:pt>
                <c:pt idx="794">
                  <c:v>1708.6291261098772</c:v>
                </c:pt>
                <c:pt idx="795">
                  <c:v>1697.8056380651867</c:v>
                </c:pt>
                <c:pt idx="796">
                  <c:v>1686.9157543358992</c:v>
                </c:pt>
                <c:pt idx="797">
                  <c:v>1675.9598805179105</c:v>
                </c:pt>
                <c:pt idx="798">
                  <c:v>1664.9384232353077</c:v>
                </c:pt>
                <c:pt idx="799">
                  <c:v>1653.8517901011926</c:v>
                </c:pt>
                <c:pt idx="800">
                  <c:v>1642.7003896785916</c:v>
                </c:pt>
                <c:pt idx="801">
                  <c:v>1631.4846314414615</c:v>
                </c:pt>
                <c:pt idx="802">
                  <c:v>1620.2049257357969</c:v>
                </c:pt>
                <c:pt idx="803">
                  <c:v>1608.861683740847</c:v>
                </c:pt>
                <c:pt idx="804">
                  <c:v>1597.4553174304472</c:v>
                </c:pt>
                <c:pt idx="805">
                  <c:v>1585.986239534473</c:v>
                </c:pt>
                <c:pt idx="806">
                  <c:v>1574.4548635004219</c:v>
                </c:pt>
                <c:pt idx="807">
                  <c:v>1562.8616034551301</c:v>
                </c:pt>
                <c:pt idx="808">
                  <c:v>1551.2068741666303</c:v>
                </c:pt>
                <c:pt idx="809">
                  <c:v>1539.4910910061567</c:v>
                </c:pt>
                <c:pt idx="810">
                  <c:v>1527.7146699103025</c:v>
                </c:pt>
                <c:pt idx="811">
                  <c:v>1515.8780273433383</c:v>
                </c:pt>
                <c:pt idx="812">
                  <c:v>1503.9815802596941</c:v>
                </c:pt>
                <c:pt idx="813">
                  <c:v>1492.0257460666135</c:v>
                </c:pt>
                <c:pt idx="814">
                  <c:v>1480.0109425869839</c:v>
                </c:pt>
                <c:pt idx="815">
                  <c:v>1467.9375880223504</c:v>
                </c:pt>
                <c:pt idx="816">
                  <c:v>1455.8061009161158</c:v>
                </c:pt>
                <c:pt idx="817">
                  <c:v>1443.6169001169367</c:v>
                </c:pt>
                <c:pt idx="818">
                  <c:v>1431.3704047423159</c:v>
                </c:pt>
                <c:pt idx="819">
                  <c:v>1419.0670341424013</c:v>
                </c:pt>
                <c:pt idx="820">
                  <c:v>1406.7072078639931</c:v>
                </c:pt>
                <c:pt idx="821">
                  <c:v>1394.2913456147651</c:v>
                </c:pt>
                <c:pt idx="822">
                  <c:v>1381.8198672277074</c:v>
                </c:pt>
                <c:pt idx="823">
                  <c:v>1369.2931926257916</c:v>
                </c:pt>
                <c:pt idx="824">
                  <c:v>1356.7117417868669</c:v>
                </c:pt>
                <c:pt idx="825">
                  <c:v>1344.0759347087896</c:v>
                </c:pt>
                <c:pt idx="826">
                  <c:v>1331.3861913747908</c:v>
                </c:pt>
                <c:pt idx="827">
                  <c:v>1318.6429317190887</c:v>
                </c:pt>
                <c:pt idx="828">
                  <c:v>1305.8465755927473</c:v>
                </c:pt>
                <c:pt idx="829">
                  <c:v>1292.9975427297888</c:v>
                </c:pt>
                <c:pt idx="830">
                  <c:v>1280.0962527135607</c:v>
                </c:pt>
                <c:pt idx="831">
                  <c:v>1267.1431249433638</c:v>
                </c:pt>
                <c:pt idx="832">
                  <c:v>1254.1385786013457</c:v>
                </c:pt>
                <c:pt idx="833">
                  <c:v>1241.0830326196619</c:v>
                </c:pt>
                <c:pt idx="834">
                  <c:v>1227.9769056479097</c:v>
                </c:pt>
                <c:pt idx="835">
                  <c:v>1214.8206160208381</c:v>
                </c:pt>
                <c:pt idx="836">
                  <c:v>1201.6145817263375</c:v>
                </c:pt>
                <c:pt idx="837">
                  <c:v>1188.359220373713</c:v>
                </c:pt>
                <c:pt idx="838">
                  <c:v>1175.0549491622446</c:v>
                </c:pt>
                <c:pt idx="839">
                  <c:v>1161.7021848500372</c:v>
                </c:pt>
                <c:pt idx="840">
                  <c:v>1148.3013437231646</c:v>
                </c:pt>
                <c:pt idx="841">
                  <c:v>1134.8528415651097</c:v>
                </c:pt>
                <c:pt idx="842">
                  <c:v>1121.3570936265053</c:v>
                </c:pt>
                <c:pt idx="843">
                  <c:v>1107.8145145951769</c:v>
                </c:pt>
                <c:pt idx="844">
                  <c:v>1094.2255185664906</c:v>
                </c:pt>
                <c:pt idx="845">
                  <c:v>1080.5905190140113</c:v>
                </c:pt>
                <c:pt idx="846">
                  <c:v>1066.9099287604695</c:v>
                </c:pt>
                <c:pt idx="847">
                  <c:v>1053.184159949044</c:v>
                </c:pt>
                <c:pt idx="848">
                  <c:v>1039.4136240149589</c:v>
                </c:pt>
                <c:pt idx="849">
                  <c:v>1025.5987316574003</c:v>
                </c:pt>
                <c:pt idx="850">
                  <c:v>1011.7398928117532</c:v>
                </c:pt>
                <c:pt idx="851">
                  <c:v>997.83751662216127</c:v>
                </c:pt>
                <c:pt idx="852">
                  <c:v>983.89201141441242</c:v>
                </c:pt>
                <c:pt idx="853">
                  <c:v>969.90378466915047</c:v>
                </c:pt>
                <c:pt idx="854">
                  <c:v>955.87324299541604</c:v>
                </c:pt>
                <c:pt idx="855">
                  <c:v>941.80079210451856</c:v>
                </c:pt>
                <c:pt idx="856">
                  <c:v>927.68683678424031</c:v>
                </c:pt>
                <c:pt idx="857">
                  <c:v>913.53178087337449</c:v>
                </c:pt>
                <c:pt idx="858">
                  <c:v>899.33602723659897</c:v>
                </c:pt>
                <c:pt idx="859">
                  <c:v>885.09997773968666</c:v>
                </c:pt>
                <c:pt idx="860">
                  <c:v>870.82403322505479</c:v>
                </c:pt>
                <c:pt idx="861">
                  <c:v>856.508593487653</c:v>
                </c:pt>
                <c:pt idx="862">
                  <c:v>842.15405725119217</c:v>
                </c:pt>
                <c:pt idx="863">
                  <c:v>827.76082214471535</c:v>
                </c:pt>
                <c:pt idx="864">
                  <c:v>813.32928467951092</c:v>
                </c:pt>
                <c:pt idx="865">
                  <c:v>798.85984022636899</c:v>
                </c:pt>
                <c:pt idx="866">
                  <c:v>784.35288299318267</c:v>
                </c:pt>
                <c:pt idx="867">
                  <c:v>769.80880600289356</c:v>
                </c:pt>
                <c:pt idx="868">
                  <c:v>755.22800107178352</c:v>
                </c:pt>
                <c:pt idx="869">
                  <c:v>740.61085878811139</c:v>
                </c:pt>
                <c:pt idx="870">
                  <c:v>725.957768491097</c:v>
                </c:pt>
                <c:pt idx="871">
                  <c:v>711.26911825025161</c:v>
                </c:pt>
                <c:pt idx="872">
                  <c:v>696.5452948450552</c:v>
                </c:pt>
                <c:pt idx="873">
                  <c:v>681.78668374498091</c:v>
                </c:pt>
                <c:pt idx="874">
                  <c:v>666.99366908986713</c:v>
                </c:pt>
                <c:pt idx="875">
                  <c:v>652.16663367063586</c:v>
                </c:pt>
                <c:pt idx="876">
                  <c:v>637.30595891035898</c:v>
                </c:pt>
                <c:pt idx="877">
                  <c:v>622.41202484567123</c:v>
                </c:pt>
                <c:pt idx="878">
                  <c:v>607.48521010852971</c:v>
                </c:pt>
                <c:pt idx="879">
                  <c:v>592.52589190831952</c:v>
                </c:pt>
                <c:pt idx="880">
                  <c:v>577.53444601430601</c:v>
                </c:pt>
                <c:pt idx="881">
                  <c:v>562.51124673843162</c:v>
                </c:pt>
                <c:pt idx="882">
                  <c:v>547.45666691845838</c:v>
                </c:pt>
                <c:pt idx="883">
                  <c:v>532.37107790145376</c:v>
                </c:pt>
                <c:pt idx="884">
                  <c:v>517.25484952762099</c:v>
                </c:pt>
                <c:pt idx="885">
                  <c:v>502.10835011447136</c:v>
                </c:pt>
                <c:pt idx="886">
                  <c:v>486.93194644133871</c:v>
                </c:pt>
                <c:pt idx="887">
                  <c:v>471.72600373423484</c:v>
                </c:pt>
                <c:pt idx="888">
                  <c:v>456.49088565104478</c:v>
                </c:pt>
                <c:pt idx="889">
                  <c:v>441.22695426706105</c:v>
                </c:pt>
                <c:pt idx="890">
                  <c:v>425.93457006085561</c:v>
                </c:pt>
                <c:pt idx="891">
                  <c:v>410.61409190048835</c:v>
                </c:pt>
                <c:pt idx="892">
                  <c:v>395.26587703005077</c:v>
                </c:pt>
                <c:pt idx="893">
                  <c:v>379.89028105654393</c:v>
                </c:pt>
                <c:pt idx="894">
                  <c:v>364.4876579370885</c:v>
                </c:pt>
                <c:pt idx="895">
                  <c:v>349.05835996646636</c:v>
                </c:pt>
                <c:pt idx="896">
                  <c:v>333.60273776499162</c:v>
                </c:pt>
                <c:pt idx="897">
                  <c:v>318.12114026670957</c:v>
                </c:pt>
                <c:pt idx="898">
                  <c:v>302.61391470792228</c:v>
                </c:pt>
                <c:pt idx="899">
                  <c:v>287.08140661603875</c:v>
                </c:pt>
                <c:pt idx="900">
                  <c:v>271.52395979874819</c:v>
                </c:pt>
                <c:pt idx="901">
                  <c:v>255.94191633351429</c:v>
                </c:pt>
                <c:pt idx="902">
                  <c:v>240.33561655738905</c:v>
                </c:pt>
                <c:pt idx="903">
                  <c:v>224.70539905714404</c:v>
                </c:pt>
                <c:pt idx="904">
                  <c:v>209.05160065971708</c:v>
                </c:pt>
                <c:pt idx="905">
                  <c:v>193.37455642297255</c:v>
                </c:pt>
                <c:pt idx="906">
                  <c:v>177.67459962677307</c:v>
                </c:pt>
                <c:pt idx="907">
                  <c:v>161.95206176436071</c:v>
                </c:pt>
                <c:pt idx="908">
                  <c:v>146.2072725340453</c:v>
                </c:pt>
                <c:pt idx="909">
                  <c:v>130.44055983119802</c:v>
                </c:pt>
                <c:pt idx="910">
                  <c:v>114.6522497405476</c:v>
                </c:pt>
                <c:pt idx="911">
                  <c:v>98.8426665287774</c:v>
                </c:pt>
                <c:pt idx="912">
                  <c:v>83.012132637420564</c:v>
                </c:pt>
                <c:pt idx="913">
                  <c:v>67.160968676051297</c:v>
                </c:pt>
                <c:pt idx="914">
                  <c:v>51.289493415769613</c:v>
                </c:pt>
                <c:pt idx="915">
                  <c:v>35.398023782977354</c:v>
                </c:pt>
                <c:pt idx="916">
                  <c:v>19.486874853442842</c:v>
                </c:pt>
                <c:pt idx="917">
                  <c:v>3.556359846651846</c:v>
                </c:pt>
                <c:pt idx="918">
                  <c:v>-12.393209879557766</c:v>
                </c:pt>
                <c:pt idx="919">
                  <c:v>-12.409168908332733</c:v>
                </c:pt>
                <c:pt idx="920">
                  <c:v>-12.425127955698496</c:v>
                </c:pt>
                <c:pt idx="921">
                  <c:v>-12.44108702165475</c:v>
                </c:pt>
                <c:pt idx="922">
                  <c:v>-12.45704610620119</c:v>
                </c:pt>
                <c:pt idx="923">
                  <c:v>-12.473005209337508</c:v>
                </c:pt>
                <c:pt idx="924">
                  <c:v>-12.488964331063398</c:v>
                </c:pt>
                <c:pt idx="925">
                  <c:v>-12.504923471378556</c:v>
                </c:pt>
                <c:pt idx="926">
                  <c:v>-12.520882630282674</c:v>
                </c:pt>
                <c:pt idx="927">
                  <c:v>-12.536841807775447</c:v>
                </c:pt>
                <c:pt idx="928">
                  <c:v>-12.552801003856567</c:v>
                </c:pt>
                <c:pt idx="929">
                  <c:v>-12.56876021852573</c:v>
                </c:pt>
                <c:pt idx="930">
                  <c:v>-12.584719451782629</c:v>
                </c:pt>
                <c:pt idx="931">
                  <c:v>-12.600678703626958</c:v>
                </c:pt>
                <c:pt idx="932">
                  <c:v>-12.61663797405841</c:v>
                </c:pt>
                <c:pt idx="933">
                  <c:v>-12.632597263076681</c:v>
                </c:pt>
                <c:pt idx="934">
                  <c:v>-12.648556570681464</c:v>
                </c:pt>
                <c:pt idx="935">
                  <c:v>-12.664515896872452</c:v>
                </c:pt>
                <c:pt idx="936">
                  <c:v>-12.68047524164934</c:v>
                </c:pt>
                <c:pt idx="937">
                  <c:v>-12.696434605011822</c:v>
                </c:pt>
                <c:pt idx="938">
                  <c:v>-12.71239398695959</c:v>
                </c:pt>
                <c:pt idx="939">
                  <c:v>-12.728353387492341</c:v>
                </c:pt>
                <c:pt idx="940">
                  <c:v>-12.744312806609766</c:v>
                </c:pt>
                <c:pt idx="941">
                  <c:v>-12.760272244311562</c:v>
                </c:pt>
                <c:pt idx="942">
                  <c:v>-12.776231700597419</c:v>
                </c:pt>
                <c:pt idx="943">
                  <c:v>-12.792191175467034</c:v>
                </c:pt>
                <c:pt idx="944">
                  <c:v>-12.808150668920099</c:v>
                </c:pt>
                <c:pt idx="945">
                  <c:v>-12.824110180956311</c:v>
                </c:pt>
                <c:pt idx="946">
                  <c:v>-12.84006971157536</c:v>
                </c:pt>
                <c:pt idx="947">
                  <c:v>-12.856029260776943</c:v>
                </c:pt>
                <c:pt idx="948">
                  <c:v>-12.871988828560752</c:v>
                </c:pt>
                <c:pt idx="949">
                  <c:v>-12.887948414926484</c:v>
                </c:pt>
                <c:pt idx="950">
                  <c:v>-12.90390801987383</c:v>
                </c:pt>
                <c:pt idx="951">
                  <c:v>-12.919867643402485</c:v>
                </c:pt>
                <c:pt idx="952">
                  <c:v>-12.935827285512142</c:v>
                </c:pt>
                <c:pt idx="953">
                  <c:v>-12.951786946202496</c:v>
                </c:pt>
                <c:pt idx="954">
                  <c:v>-12.967746625473241</c:v>
                </c:pt>
                <c:pt idx="955">
                  <c:v>-12.983706323324069</c:v>
                </c:pt>
                <c:pt idx="956">
                  <c:v>-12.999666039754677</c:v>
                </c:pt>
                <c:pt idx="957">
                  <c:v>-13.015625774764757</c:v>
                </c:pt>
                <c:pt idx="958">
                  <c:v>-13.031585528354004</c:v>
                </c:pt>
                <c:pt idx="959">
                  <c:v>-13.047545300522112</c:v>
                </c:pt>
                <c:pt idx="960">
                  <c:v>-13.063505091268773</c:v>
                </c:pt>
                <c:pt idx="961">
                  <c:v>-13.079464900593683</c:v>
                </c:pt>
                <c:pt idx="962">
                  <c:v>-13.095424728496535</c:v>
                </c:pt>
                <c:pt idx="963">
                  <c:v>-13.111384574977023</c:v>
                </c:pt>
                <c:pt idx="964">
                  <c:v>-13.127344440034841</c:v>
                </c:pt>
                <c:pt idx="965">
                  <c:v>-13.143304323669684</c:v>
                </c:pt>
                <c:pt idx="966">
                  <c:v>-13.159264225881245</c:v>
                </c:pt>
                <c:pt idx="967">
                  <c:v>-13.175224146669219</c:v>
                </c:pt>
                <c:pt idx="968">
                  <c:v>-13.191184086033299</c:v>
                </c:pt>
                <c:pt idx="969">
                  <c:v>-13.20714404397318</c:v>
                </c:pt>
                <c:pt idx="970">
                  <c:v>-13.223104020488554</c:v>
                </c:pt>
                <c:pt idx="971">
                  <c:v>-13.239064015579117</c:v>
                </c:pt>
                <c:pt idx="972">
                  <c:v>-13.255024029244563</c:v>
                </c:pt>
                <c:pt idx="973">
                  <c:v>-13.270984061484583</c:v>
                </c:pt>
                <c:pt idx="974">
                  <c:v>-13.286944112298874</c:v>
                </c:pt>
                <c:pt idx="975">
                  <c:v>-13.302904181687129</c:v>
                </c:pt>
                <c:pt idx="976">
                  <c:v>-13.318864269649042</c:v>
                </c:pt>
                <c:pt idx="977">
                  <c:v>-13.334824376184308</c:v>
                </c:pt>
                <c:pt idx="978">
                  <c:v>-13.350784501292621</c:v>
                </c:pt>
                <c:pt idx="979">
                  <c:v>-13.366744644973673</c:v>
                </c:pt>
                <c:pt idx="980">
                  <c:v>-13.38270480722716</c:v>
                </c:pt>
                <c:pt idx="981">
                  <c:v>-13.398664988052776</c:v>
                </c:pt>
                <c:pt idx="982">
                  <c:v>-13.414625187450213</c:v>
                </c:pt>
                <c:pt idx="983">
                  <c:v>-13.430585405419166</c:v>
                </c:pt>
                <c:pt idx="984">
                  <c:v>-13.446545641959329</c:v>
                </c:pt>
                <c:pt idx="985">
                  <c:v>-13.462505897070397</c:v>
                </c:pt>
                <c:pt idx="986">
                  <c:v>-13.478466170752062</c:v>
                </c:pt>
                <c:pt idx="987">
                  <c:v>-13.494426463004022</c:v>
                </c:pt>
                <c:pt idx="988">
                  <c:v>-13.510386773825967</c:v>
                </c:pt>
                <c:pt idx="989">
                  <c:v>-13.526347103217592</c:v>
                </c:pt>
                <c:pt idx="990">
                  <c:v>-13.542307451178592</c:v>
                </c:pt>
                <c:pt idx="991">
                  <c:v>-13.558267817708661</c:v>
                </c:pt>
                <c:pt idx="992">
                  <c:v>-13.574228202807491</c:v>
                </c:pt>
                <c:pt idx="993">
                  <c:v>-13.590188606474779</c:v>
                </c:pt>
                <c:pt idx="994">
                  <c:v>-13.606149028710217</c:v>
                </c:pt>
                <c:pt idx="995">
                  <c:v>-13.622109469513498</c:v>
                </c:pt>
                <c:pt idx="996">
                  <c:v>-13.638069928884319</c:v>
                </c:pt>
                <c:pt idx="997">
                  <c:v>-13.654030406822372</c:v>
                </c:pt>
                <c:pt idx="998">
                  <c:v>-13.669990903327353</c:v>
                </c:pt>
                <c:pt idx="999">
                  <c:v>-13.685951418398954</c:v>
                </c:pt>
                <c:pt idx="1000">
                  <c:v>-13.70191195203687</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165.62492778183992</c:v>
                </c:pt>
                <c:pt idx="1">
                  <c:v>165.62492778183992</c:v>
                </c:pt>
                <c:pt idx="2">
                  <c:v>165.62492778183992</c:v>
                </c:pt>
                <c:pt idx="3">
                  <c:v>183.32176692425909</c:v>
                </c:pt>
                <c:pt idx="4">
                  <c:v>165.62492778183992</c:v>
                </c:pt>
                <c:pt idx="5">
                  <c:v>147.92808863942074</c:v>
                </c:pt>
                <c:pt idx="6">
                  <c:v>165.62492778183992</c:v>
                </c:pt>
              </c:numCache>
            </c:numRef>
          </c:xVal>
          <c:yVal>
            <c:numRef>
              <c:f>Trajecto!$C$141:$C$147</c:f>
              <c:numCache>
                <c:formatCode>0</c:formatCode>
                <c:ptCount val="7"/>
                <c:pt idx="0">
                  <c:v>707.87356569676729</c:v>
                </c:pt>
                <c:pt idx="1">
                  <c:v>176.96839142419182</c:v>
                </c:pt>
                <c:pt idx="2">
                  <c:v>0</c:v>
                </c:pt>
                <c:pt idx="3">
                  <c:v>35.393678284838366</c:v>
                </c:pt>
                <c:pt idx="4">
                  <c:v>0</c:v>
                </c:pt>
                <c:pt idx="5">
                  <c:v>35.393678284838366</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6.9034614733361468E-5</c:v>
                </c:pt>
                <c:pt idx="2">
                  <c:v>4.4484546608641819E-4</c:v>
                </c:pt>
                <c:pt idx="3">
                  <c:v>1.3661655755448214E-3</c:v>
                </c:pt>
                <c:pt idx="4">
                  <c:v>2.9730966799504559E-3</c:v>
                </c:pt>
                <c:pt idx="5">
                  <c:v>5.4058480708909749E-3</c:v>
                </c:pt>
                <c:pt idx="6">
                  <c:v>8.8047528052318837E-3</c:v>
                </c:pt>
                <c:pt idx="7">
                  <c:v>1.3310283785968258E-2</c:v>
                </c:pt>
                <c:pt idx="8">
                  <c:v>1.9063069718966624E-2</c:v>
                </c:pt>
                <c:pt idx="9">
                  <c:v>2.6203910951005972E-2</c:v>
                </c:pt>
                <c:pt idx="10">
                  <c:v>3.4873795194370935E-2</c:v>
                </c:pt>
                <c:pt idx="11">
                  <c:v>4.5173618006861899E-2</c:v>
                </c:pt>
                <c:pt idx="12">
                  <c:v>5.7123812700218796E-2</c:v>
                </c:pt>
                <c:pt idx="13">
                  <c:v>7.0704213754077344E-2</c:v>
                </c:pt>
                <c:pt idx="14">
                  <c:v>8.5894002657530152E-2</c:v>
                </c:pt>
                <c:pt idx="15">
                  <c:v>0.10267201445488194</c:v>
                </c:pt>
                <c:pt idx="16">
                  <c:v>0.12101704492806266</c:v>
                </c:pt>
                <c:pt idx="17">
                  <c:v>0.14090785125086835</c:v>
                </c:pt>
                <c:pt idx="18">
                  <c:v>0.16232315264260733</c:v>
                </c:pt>
                <c:pt idx="19">
                  <c:v>0.18524163102106478</c:v>
                </c:pt>
                <c:pt idx="20">
                  <c:v>0.20964193165469958</c:v>
                </c:pt>
                <c:pt idx="21">
                  <c:v>0.23550266381398743</c:v>
                </c:pt>
                <c:pt idx="22">
                  <c:v>0.2628024014218252</c:v>
                </c:pt>
                <c:pt idx="23">
                  <c:v>0.29151968370291204</c:v>
                </c:pt>
                <c:pt idx="24">
                  <c:v>0.32163301583202292</c:v>
                </c:pt>
                <c:pt idx="25">
                  <c:v>0.35312086958109179</c:v>
                </c:pt>
                <c:pt idx="26">
                  <c:v>0.38596168396502106</c:v>
                </c:pt>
                <c:pt idx="27">
                  <c:v>0.42013927903587567</c:v>
                </c:pt>
                <c:pt idx="28">
                  <c:v>0.45564827832060412</c:v>
                </c:pt>
                <c:pt idx="29">
                  <c:v>0.49248870876776885</c:v>
                </c:pt>
                <c:pt idx="30">
                  <c:v>0.53066059172499713</c:v>
                </c:pt>
                <c:pt idx="31">
                  <c:v>0.57016394293268402</c:v>
                </c:pt>
                <c:pt idx="32">
                  <c:v>0.61099877251780521</c:v>
                </c:pt>
                <c:pt idx="33">
                  <c:v>0.65316508498784076</c:v>
                </c:pt>
                <c:pt idx="34">
                  <c:v>0.69666287922481007</c:v>
                </c:pt>
                <c:pt idx="35">
                  <c:v>0.74157606527120801</c:v>
                </c:pt>
                <c:pt idx="36">
                  <c:v>0.78799127172203476</c:v>
                </c:pt>
                <c:pt idx="37">
                  <c:v>0.83591389950055617</c:v>
                </c:pt>
                <c:pt idx="38">
                  <c:v>0.88534924893562195</c:v>
                </c:pt>
                <c:pt idx="39">
                  <c:v>0.9363024869395592</c:v>
                </c:pt>
                <c:pt idx="40">
                  <c:v>0.98877865330721826</c:v>
                </c:pt>
                <c:pt idx="41">
                  <c:v>1.0427826665447959</c:v>
                </c:pt>
                <c:pt idx="42">
                  <c:v>1.0983193292744227</c:v>
                </c:pt>
                <c:pt idx="43">
                  <c:v>1.1553933332549886</c:v>
                </c:pt>
                <c:pt idx="44">
                  <c:v>1.2140092640549378</c:v>
                </c:pt>
                <c:pt idx="45">
                  <c:v>1.2741716054086871</c:v>
                </c:pt>
                <c:pt idx="46">
                  <c:v>1.3358847432847787</c:v>
                </c:pt>
                <c:pt idx="47">
                  <c:v>1.3991529696908156</c:v>
                </c:pt>
                <c:pt idx="48">
                  <c:v>1.4639804862375485</c:v>
                </c:pt>
                <c:pt idx="49">
                  <c:v>1.5303714074821466</c:v>
                </c:pt>
                <c:pt idx="50">
                  <c:v>1.598329764068636</c:v>
                </c:pt>
                <c:pt idx="51">
                  <c:v>1.6678595056816852</c:v>
                </c:pt>
                <c:pt idx="52">
                  <c:v>1.7389645038283295</c:v>
                </c:pt>
                <c:pt idx="53">
                  <c:v>1.8116485544608216</c:v>
                </c:pt>
                <c:pt idx="54">
                  <c:v>1.8859153804525506</c:v>
                </c:pt>
                <c:pt idx="55">
                  <c:v>1.961768633937865</c:v>
                </c:pt>
                <c:pt idx="56">
                  <c:v>2.039211898525652</c:v>
                </c:pt>
                <c:pt idx="57">
                  <c:v>2.1182486913956433</c:v>
                </c:pt>
                <c:pt idx="58">
                  <c:v>2.1988824652856365</c:v>
                </c:pt>
                <c:pt idx="59">
                  <c:v>2.2811166103771114</c:v>
                </c:pt>
                <c:pt idx="60">
                  <c:v>2.3649544560860916</c:v>
                </c:pt>
                <c:pt idx="61">
                  <c:v>2.4503992727655279</c:v>
                </c:pt>
                <c:pt idx="62">
                  <c:v>2.5374542733249723</c:v>
                </c:pt>
                <c:pt idx="63">
                  <c:v>2.6261226147728447</c:v>
                </c:pt>
                <c:pt idx="64">
                  <c:v>2.7164073996861715</c:v>
                </c:pt>
                <c:pt idx="65">
                  <c:v>2.8083116776123052</c:v>
                </c:pt>
                <c:pt idx="66">
                  <c:v>2.9018384464067757</c:v>
                </c:pt>
                <c:pt idx="67">
                  <c:v>2.9969906535111228</c:v>
                </c:pt>
                <c:pt idx="68">
                  <c:v>3.0937711971742661</c:v>
                </c:pt>
                <c:pt idx="69">
                  <c:v>3.1921829276207099</c:v>
                </c:pt>
                <c:pt idx="70">
                  <c:v>3.292228648168646</c:v>
                </c:pt>
                <c:pt idx="71">
                  <c:v>3.3939111163007936</c:v>
                </c:pt>
                <c:pt idx="72">
                  <c:v>3.4972329767698827</c:v>
                </c:pt>
                <c:pt idx="73">
                  <c:v>3.6021966942060444</c:v>
                </c:pt>
                <c:pt idx="74">
                  <c:v>3.7088046213784054</c:v>
                </c:pt>
                <c:pt idx="75">
                  <c:v>3.8170590678876639</c:v>
                </c:pt>
                <c:pt idx="76">
                  <c:v>3.9269623010618755</c:v>
                </c:pt>
                <c:pt idx="77">
                  <c:v>4.0385165468174025</c:v>
                </c:pt>
                <c:pt idx="78">
                  <c:v>4.1517239904868335</c:v>
                </c:pt>
                <c:pt idx="79">
                  <c:v>4.2665867776155695</c:v>
                </c:pt>
                <c:pt idx="80">
                  <c:v>4.3831070147286519</c:v>
                </c:pt>
                <c:pt idx="81">
                  <c:v>4.5012867700693304</c:v>
                </c:pt>
                <c:pt idx="82">
                  <c:v>4.6211280743107563</c:v>
                </c:pt>
                <c:pt idx="83">
                  <c:v>4.7426329212421159</c:v>
                </c:pt>
                <c:pt idx="84">
                  <c:v>4.8658032684304295</c:v>
                </c:pt>
                <c:pt idx="85">
                  <c:v>4.9906410378591843</c:v>
                </c:pt>
                <c:pt idx="86">
                  <c:v>5.117148116544878</c:v>
                </c:pt>
                <c:pt idx="87">
                  <c:v>5.2453263571325124</c:v>
                </c:pt>
                <c:pt idx="88">
                  <c:v>5.3751775784709972</c:v>
                </c:pt>
                <c:pt idx="89">
                  <c:v>5.5067035661693788</c:v>
                </c:pt>
                <c:pt idx="90">
                  <c:v>5.6399060731347586</c:v>
                </c:pt>
                <c:pt idx="91">
                  <c:v>5.7747868200927153</c:v>
                </c:pt>
                <c:pt idx="92">
                  <c:v>5.9113474960909969</c:v>
                </c:pt>
                <c:pt idx="93">
                  <c:v>6.0495897589872172</c:v>
                </c:pt>
                <c:pt idx="94">
                  <c:v>6.18951523592124</c:v>
                </c:pt>
                <c:pt idx="95">
                  <c:v>6.3311255237729078</c:v>
                </c:pt>
                <c:pt idx="96">
                  <c:v>6.4744221896057326</c:v>
                </c:pt>
                <c:pt idx="97">
                  <c:v>6.6194067710971343</c:v>
                </c:pt>
                <c:pt idx="98">
                  <c:v>6.7660807769557865</c:v>
                </c:pt>
                <c:pt idx="99">
                  <c:v>6.9144456873265936</c:v>
                </c:pt>
                <c:pt idx="100">
                  <c:v>7.0645029541838031</c:v>
                </c:pt>
                <c:pt idx="101">
                  <c:v>7.2162540017127332</c:v>
                </c:pt>
                <c:pt idx="102">
                  <c:v>7.3697002266805605</c:v>
                </c:pt>
                <c:pt idx="103">
                  <c:v>7.5248429987966095</c:v>
                </c:pt>
                <c:pt idx="104">
                  <c:v>7.6816836610625456</c:v>
                </c:pt>
                <c:pt idx="105">
                  <c:v>7.84022353011287</c:v>
                </c:pt>
                <c:pt idx="106">
                  <c:v>8.0004638965460799</c:v>
                </c:pt>
                <c:pt idx="107">
                  <c:v>8.1624060252468578</c:v>
                </c:pt>
                <c:pt idx="108">
                  <c:v>8.3260511556996235</c:v>
                </c:pt>
                <c:pt idx="109">
                  <c:v>8.4914005022937733</c:v>
                </c:pt>
                <c:pt idx="110">
                  <c:v>8.6584552546209146</c:v>
                </c:pt>
                <c:pt idx="111">
                  <c:v>8.8272165777643838</c:v>
                </c:pt>
                <c:pt idx="112">
                  <c:v>8.9976856125813409</c:v>
                </c:pt>
                <c:pt idx="113">
                  <c:v>9.1698634759777011</c:v>
                </c:pt>
                <c:pt idx="114">
                  <c:v>9.3437512611761591</c:v>
                </c:pt>
                <c:pt idx="115">
                  <c:v>9.5193500379775582</c:v>
                </c:pt>
                <c:pt idx="116">
                  <c:v>9.6966608530158318</c:v>
                </c:pt>
                <c:pt idx="117">
                  <c:v>9.8756847300067481</c:v>
                </c:pt>
                <c:pt idx="118">
                  <c:v>10.05642266999067</c:v>
                </c:pt>
                <c:pt idx="119">
                  <c:v>10.238875651569538</c:v>
                </c:pt>
                <c:pt idx="120">
                  <c:v>10.423044631138273</c:v>
                </c:pt>
                <c:pt idx="121">
                  <c:v>10.608930543110793</c:v>
                </c:pt>
                <c:pt idx="122">
                  <c:v>10.796534300140809</c:v>
                </c:pt>
                <c:pt idx="123">
                  <c:v>10.985856793337609</c:v>
                </c:pt>
                <c:pt idx="124">
                  <c:v>11.176898892476947</c:v>
                </c:pt>
                <c:pt idx="125">
                  <c:v>11.369661446207253</c:v>
                </c:pt>
                <c:pt idx="126">
                  <c:v>11.564145282251273</c:v>
                </c:pt>
                <c:pt idx="127">
                  <c:v>11.760351207603309</c:v>
                </c:pt>
                <c:pt idx="128">
                  <c:v>11.958280008722205</c:v>
                </c:pt>
                <c:pt idx="129">
                  <c:v>12.157932114205664</c:v>
                </c:pt>
                <c:pt idx="130">
                  <c:v>12.359307256068128</c:v>
                </c:pt>
                <c:pt idx="131">
                  <c:v>12.56240480562688</c:v>
                </c:pt>
                <c:pt idx="132">
                  <c:v>12.767224110803058</c:v>
                </c:pt>
                <c:pt idx="133">
                  <c:v>12.973764496347293</c:v>
                </c:pt>
                <c:pt idx="134">
                  <c:v>13.182025264060963</c:v>
                </c:pt>
                <c:pt idx="135">
                  <c:v>13.392005693013218</c:v>
                </c:pt>
                <c:pt idx="136">
                  <c:v>13.603705039753912</c:v>
                </c:pt>
                <c:pt idx="137">
                  <c:v>13.817122538522545</c:v>
                </c:pt>
                <c:pt idx="138">
                  <c:v>14.032257401453373</c:v>
                </c:pt>
                <c:pt idx="139">
                  <c:v>14.249108818776783</c:v>
                </c:pt>
                <c:pt idx="140">
                  <c:v>14.467675959017054</c:v>
                </c:pt>
                <c:pt idx="141">
                  <c:v>14.687957969186623</c:v>
                </c:pt>
                <c:pt idx="142">
                  <c:v>14.909953974976945</c:v>
                </c:pt>
                <c:pt idx="143">
                  <c:v>15.133663080946066</c:v>
                </c:pt>
                <c:pt idx="144">
                  <c:v>15.359084370702998</c:v>
                </c:pt>
                <c:pt idx="145">
                  <c:v>15.586216907089</c:v>
                </c:pt>
                <c:pt idx="146">
                  <c:v>15.815059732355843</c:v>
                </c:pt>
                <c:pt idx="147">
                  <c:v>16.045611868341165</c:v>
                </c:pt>
                <c:pt idx="148">
                  <c:v>16.277872316640988</c:v>
                </c:pt>
                <c:pt idx="149">
                  <c:v>16.51184005877948</c:v>
                </c:pt>
                <c:pt idx="150">
                  <c:v>16.747514056376055</c:v>
                </c:pt>
                <c:pt idx="151">
                  <c:v>16.984893251309863</c:v>
                </c:pt>
                <c:pt idx="152">
                  <c:v>17.223976565881777</c:v>
                </c:pt>
                <c:pt idx="153">
                  <c:v>17.464762902973916</c:v>
                </c:pt>
                <c:pt idx="154">
                  <c:v>17.707251146206787</c:v>
                </c:pt>
                <c:pt idx="155">
                  <c:v>17.951440160094123</c:v>
                </c:pt>
                <c:pt idx="156">
                  <c:v>18.197328790195456</c:v>
                </c:pt>
                <c:pt idx="157">
                  <c:v>18.444915863266523</c:v>
                </c:pt>
                <c:pt idx="158">
                  <c:v>18.694200187407517</c:v>
                </c:pt>
                <c:pt idx="159">
                  <c:v>18.945180552209294</c:v>
                </c:pt>
                <c:pt idx="160">
                  <c:v>19.197855728897544</c:v>
                </c:pt>
                <c:pt idx="161">
                  <c:v>19.452224470475024</c:v>
                </c:pt>
                <c:pt idx="162">
                  <c:v>19.708285511861863</c:v>
                </c:pt>
                <c:pt idx="163">
                  <c:v>19.966037570034025</c:v>
                </c:pt>
                <c:pt idx="164">
                  <c:v>20.225479344159961</c:v>
                </c:pt>
                <c:pt idx="165">
                  <c:v>20.486609515735495</c:v>
                </c:pt>
                <c:pt idx="166">
                  <c:v>20.749426748717006</c:v>
                </c:pt>
                <c:pt idx="167">
                  <c:v>21.013929689652933</c:v>
                </c:pt>
                <c:pt idx="168">
                  <c:v>21.280116967813658</c:v>
                </c:pt>
                <c:pt idx="169">
                  <c:v>21.547987195319802</c:v>
                </c:pt>
                <c:pt idx="170">
                  <c:v>21.81753896726898</c:v>
                </c:pt>
                <c:pt idx="171">
                  <c:v>22.088770861861047</c:v>
                </c:pt>
                <c:pt idx="172">
                  <c:v>22.361681440521881</c:v>
                </c:pt>
                <c:pt idx="173">
                  <c:v>22.636269248025734</c:v>
                </c:pt>
                <c:pt idx="174">
                  <c:v>22.912532812616185</c:v>
                </c:pt>
                <c:pt idx="175">
                  <c:v>23.190470646125735</c:v>
                </c:pt>
                <c:pt idx="176">
                  <c:v>23.470081244094086</c:v>
                </c:pt>
                <c:pt idx="177">
                  <c:v>23.751363085885099</c:v>
                </c:pt>
                <c:pt idx="178">
                  <c:v>24.03431463480252</c:v>
                </c:pt>
                <c:pt idx="179">
                  <c:v>24.31893433820445</c:v>
                </c:pt>
                <c:pt idx="180">
                  <c:v>24.605220627616628</c:v>
                </c:pt>
                <c:pt idx="181">
                  <c:v>24.893171918844523</c:v>
                </c:pt>
                <c:pt idx="182">
                  <c:v>25.182786612084296</c:v>
                </c:pt>
                <c:pt idx="183">
                  <c:v>25.474063092032637</c:v>
                </c:pt>
                <c:pt idx="184">
                  <c:v>25.766999727995504</c:v>
                </c:pt>
                <c:pt idx="185">
                  <c:v>26.061594873995798</c:v>
                </c:pt>
                <c:pt idx="186">
                  <c:v>26.357846868879989</c:v>
                </c:pt>
                <c:pt idx="187">
                  <c:v>26.65575403642374</c:v>
                </c:pt>
                <c:pt idx="188">
                  <c:v>26.955314685436509</c:v>
                </c:pt>
                <c:pt idx="189">
                  <c:v>27.256527109865196</c:v>
                </c:pt>
                <c:pt idx="190">
                  <c:v>27.559389588896838</c:v>
                </c:pt>
                <c:pt idx="191">
                  <c:v>27.863900387060362</c:v>
                </c:pt>
                <c:pt idx="192">
                  <c:v>28.170057754327431</c:v>
                </c:pt>
                <c:pt idx="193">
                  <c:v>28.477859926212417</c:v>
                </c:pt>
                <c:pt idx="194">
                  <c:v>28.787305123871477</c:v>
                </c:pt>
                <c:pt idx="195">
                  <c:v>29.098391554200798</c:v>
                </c:pt>
                <c:pt idx="196">
                  <c:v>29.411117409934004</c:v>
                </c:pt>
                <c:pt idx="197">
                  <c:v>29.725480869738739</c:v>
                </c:pt>
                <c:pt idx="198">
                  <c:v>30.041480098312462</c:v>
                </c:pt>
                <c:pt idx="199">
                  <c:v>30.35911324647746</c:v>
                </c:pt>
                <c:pt idx="200">
                  <c:v>30.678378451275094</c:v>
                </c:pt>
                <c:pt idx="201">
                  <c:v>30.999273836059292</c:v>
                </c:pt>
                <c:pt idx="202">
                  <c:v>31.321797510589317</c:v>
                </c:pt>
                <c:pt idx="203">
                  <c:v>31.645947571121813</c:v>
                </c:pt>
                <c:pt idx="204">
                  <c:v>31.971722100502145</c:v>
                </c:pt>
                <c:pt idx="205">
                  <c:v>32.299119168255061</c:v>
                </c:pt>
                <c:pt idx="206">
                  <c:v>32.628136743186133</c:v>
                </c:pt>
                <c:pt idx="207">
                  <c:v>32.958772605752934</c:v>
                </c:pt>
                <c:pt idx="208">
                  <c:v>33.291024435367234</c:v>
                </c:pt>
                <c:pt idx="209">
                  <c:v>33.624889897930302</c:v>
                </c:pt>
                <c:pt idx="210">
                  <c:v>33.960366645928552</c:v>
                </c:pt>
                <c:pt idx="211">
                  <c:v>34.297452318528464</c:v>
                </c:pt>
                <c:pt idx="212">
                  <c:v>34.636144541670916</c:v>
                </c:pt>
                <c:pt idx="213">
                  <c:v>34.976440928164799</c:v>
                </c:pt>
                <c:pt idx="214">
                  <c:v>35.318339077780038</c:v>
                </c:pt>
                <c:pt idx="215">
                  <c:v>35.661836577339962</c:v>
                </c:pt>
                <c:pt idx="216">
                  <c:v>36.006931000813061</c:v>
                </c:pt>
                <c:pt idx="217">
                  <c:v>36.353619909404159</c:v>
                </c:pt>
                <c:pt idx="218">
                  <c:v>36.701900851644957</c:v>
                </c:pt>
                <c:pt idx="219">
                  <c:v>37.051771363484036</c:v>
                </c:pt>
                <c:pt idx="220">
                  <c:v>37.403228968376233</c:v>
                </c:pt>
                <c:pt idx="221">
                  <c:v>37.756271177371517</c:v>
                </c:pt>
                <c:pt idx="222">
                  <c:v>38.110895489203266</c:v>
                </c:pt>
                <c:pt idx="223">
                  <c:v>38.467099390375999</c:v>
                </c:pt>
                <c:pt idx="224">
                  <c:v>38.82488035525261</c:v>
                </c:pt>
                <c:pt idx="225">
                  <c:v>39.184235846141029</c:v>
                </c:pt>
                <c:pt idx="226">
                  <c:v>39.545163313380399</c:v>
                </c:pt>
                <c:pt idx="227">
                  <c:v>39.907660195426729</c:v>
                </c:pt>
                <c:pt idx="228">
                  <c:v>40.271723918938044</c:v>
                </c:pt>
                <c:pt idx="229">
                  <c:v>40.637351898859038</c:v>
                </c:pt>
                <c:pt idx="230">
                  <c:v>41.004541538505265</c:v>
                </c:pt>
                <c:pt idx="231">
                  <c:v>41.373290229646827</c:v>
                </c:pt>
                <c:pt idx="232">
                  <c:v>41.743595352591576</c:v>
                </c:pt>
                <c:pt idx="233">
                  <c:v>42.115454276267904</c:v>
                </c:pt>
                <c:pt idx="234">
                  <c:v>42.488864358307019</c:v>
                </c:pt>
                <c:pt idx="235">
                  <c:v>42.863822945124802</c:v>
                </c:pt>
                <c:pt idx="236">
                  <c:v>43.240327372003222</c:v>
                </c:pt>
                <c:pt idx="237">
                  <c:v>43.618374963171284</c:v>
                </c:pt>
                <c:pt idx="238">
                  <c:v>43.997963031885575</c:v>
                </c:pt>
                <c:pt idx="239">
                  <c:v>44.379088880510373</c:v>
                </c:pt>
                <c:pt idx="240">
                  <c:v>44.761749800597329</c:v>
                </c:pt>
                <c:pt idx="241">
                  <c:v>45.145943072964755</c:v>
                </c:pt>
                <c:pt idx="242">
                  <c:v>45.531665658563959</c:v>
                </c:pt>
                <c:pt idx="243">
                  <c:v>45.918913888676634</c:v>
                </c:pt>
                <c:pt idx="244">
                  <c:v>46.307683773456382</c:v>
                </c:pt>
                <c:pt idx="245">
                  <c:v>46.697971311151576</c:v>
                </c:pt>
                <c:pt idx="246">
                  <c:v>47.089772488208787</c:v>
                </c:pt>
                <c:pt idx="247">
                  <c:v>47.483083279375641</c:v>
                </c:pt>
                <c:pt idx="248">
                  <c:v>47.87789964780309</c:v>
                </c:pt>
                <c:pt idx="249">
                  <c:v>48.274217545147145</c:v>
                </c:pt>
                <c:pt idx="250">
                  <c:v>48.672032911670058</c:v>
                </c:pt>
                <c:pt idx="251">
                  <c:v>49.07134167634095</c:v>
                </c:pt>
                <c:pt idx="252">
                  <c:v>49.472139756935888</c:v>
                </c:pt>
                <c:pt idx="253">
                  <c:v>49.87442306013746</c:v>
                </c:pt>
                <c:pt idx="254">
                  <c:v>50.278187481633765</c:v>
                </c:pt>
                <c:pt idx="255">
                  <c:v>50.683428906216939</c:v>
                </c:pt>
                <c:pt idx="256">
                  <c:v>51.090143207881127</c:v>
                </c:pt>
                <c:pt idx="257">
                  <c:v>51.498326249919934</c:v>
                </c:pt>
                <c:pt idx="258">
                  <c:v>51.907973885023381</c:v>
                </c:pt>
                <c:pt idx="259">
                  <c:v>52.319081955374351</c:v>
                </c:pt>
                <c:pt idx="260">
                  <c:v>52.731646292744529</c:v>
                </c:pt>
                <c:pt idx="261">
                  <c:v>53.145662718589847</c:v>
                </c:pt>
                <c:pt idx="262">
                  <c:v>53.561127044145444</c:v>
                </c:pt>
                <c:pt idx="263">
                  <c:v>53.978035070520114</c:v>
                </c:pt>
                <c:pt idx="264">
                  <c:v>54.396382588790281</c:v>
                </c:pt>
                <c:pt idx="265">
                  <c:v>54.816165380093516</c:v>
                </c:pt>
                <c:pt idx="266">
                  <c:v>55.237379215721511</c:v>
                </c:pt>
                <c:pt idx="267">
                  <c:v>55.660019857212667</c:v>
                </c:pt>
                <c:pt idx="268">
                  <c:v>56.084083056444129</c:v>
                </c:pt>
                <c:pt idx="269">
                  <c:v>56.509564555723394</c:v>
                </c:pt>
                <c:pt idx="270">
                  <c:v>56.936460087879468</c:v>
                </c:pt>
                <c:pt idx="271">
                  <c:v>57.36476537635351</c:v>
                </c:pt>
                <c:pt idx="272">
                  <c:v>57.794476135289074</c:v>
                </c:pt>
                <c:pt idx="273">
                  <c:v>58.22558806962185</c:v>
                </c:pt>
                <c:pt idx="274">
                  <c:v>58.658096875168994</c:v>
                </c:pt>
                <c:pt idx="275">
                  <c:v>59.09199823871797</c:v>
                </c:pt>
                <c:pt idx="276">
                  <c:v>59.527287838114972</c:v>
                </c:pt>
                <c:pt idx="277">
                  <c:v>59.963961342352881</c:v>
                </c:pt>
                <c:pt idx="278">
                  <c:v>60.40201441165879</c:v>
                </c:pt>
                <c:pt idx="279">
                  <c:v>60.841442697581101</c:v>
                </c:pt>
                <c:pt idx="280">
                  <c:v>61.282241843076172</c:v>
                </c:pt>
                <c:pt idx="281">
                  <c:v>61.724407482594515</c:v>
                </c:pt>
                <c:pt idx="282">
                  <c:v>62.167935242166593</c:v>
                </c:pt>
                <c:pt idx="283">
                  <c:v>62.612820739488178</c:v>
                </c:pt>
                <c:pt idx="284">
                  <c:v>63.059059955362912</c:v>
                </c:pt>
                <c:pt idx="285">
                  <c:v>63.506649605769354</c:v>
                </c:pt>
                <c:pt idx="286">
                  <c:v>63.955586771205688</c:v>
                </c:pt>
                <c:pt idx="287">
                  <c:v>64.405868525396187</c:v>
                </c:pt>
                <c:pt idx="288">
                  <c:v>64.857491935348449</c:v>
                </c:pt>
                <c:pt idx="289">
                  <c:v>65.310454061410454</c:v>
                </c:pt>
                <c:pt idx="290">
                  <c:v>65.764751957327391</c:v>
                </c:pt>
                <c:pt idx="291">
                  <c:v>66.220382670298193</c:v>
                </c:pt>
                <c:pt idx="292">
                  <c:v>66.677343241031906</c:v>
                </c:pt>
                <c:pt idx="293">
                  <c:v>67.13563070380377</c:v>
                </c:pt>
                <c:pt idx="294">
                  <c:v>67.595242086511121</c:v>
                </c:pt>
                <c:pt idx="295">
                  <c:v>68.056174410729014</c:v>
                </c:pt>
                <c:pt idx="296">
                  <c:v>68.518424691765645</c:v>
                </c:pt>
                <c:pt idx="297">
                  <c:v>68.981989938717575</c:v>
                </c:pt>
                <c:pt idx="298">
                  <c:v>69.446867154524639</c:v>
                </c:pt>
                <c:pt idx="299">
                  <c:v>69.913053336024717</c:v>
                </c:pt>
                <c:pt idx="300">
                  <c:v>70.38054547400823</c:v>
                </c:pt>
                <c:pt idx="301">
                  <c:v>70.849340553272441</c:v>
                </c:pt>
                <c:pt idx="302">
                  <c:v>71.319435552675529</c:v>
                </c:pt>
                <c:pt idx="303">
                  <c:v>71.790827445190388</c:v>
                </c:pt>
                <c:pt idx="304">
                  <c:v>72.263513197958275</c:v>
                </c:pt>
                <c:pt idx="305">
                  <c:v>72.737489772342215</c:v>
                </c:pt>
                <c:pt idx="306">
                  <c:v>73.212754123980147</c:v>
                </c:pt>
                <c:pt idx="307">
                  <c:v>73.689303202837905</c:v>
                </c:pt>
                <c:pt idx="308">
                  <c:v>74.167133953261967</c:v>
                </c:pt>
                <c:pt idx="309">
                  <c:v>74.646243314031921</c:v>
                </c:pt>
                <c:pt idx="310">
                  <c:v>75.126628218412833</c:v>
                </c:pt>
                <c:pt idx="311">
                  <c:v>75.608285594207288</c:v>
                </c:pt>
                <c:pt idx="312">
                  <c:v>76.091212363807244</c:v>
                </c:pt>
                <c:pt idx="313">
                  <c:v>76.575405444245732</c:v>
                </c:pt>
                <c:pt idx="314">
                  <c:v>77.060861747248254</c:v>
                </c:pt>
                <c:pt idx="315">
                  <c:v>77.547578179284002</c:v>
                </c:pt>
                <c:pt idx="316">
                  <c:v>78.035551641616891</c:v>
                </c:pt>
                <c:pt idx="317">
                  <c:v>78.524779030356299</c:v>
                </c:pt>
                <c:pt idx="318">
                  <c:v>79.015257236507708</c:v>
                </c:pt>
                <c:pt idx="319">
                  <c:v>79.506983146023018</c:v>
                </c:pt>
                <c:pt idx="320">
                  <c:v>79.999953639850716</c:v>
                </c:pt>
                <c:pt idx="321">
                  <c:v>80.494165593985826</c:v>
                </c:pt>
                <c:pt idx="322">
                  <c:v>80.989615879519619</c:v>
                </c:pt>
                <c:pt idx="323">
                  <c:v>81.486301362689147</c:v>
                </c:pt>
                <c:pt idx="324">
                  <c:v>81.984218904926522</c:v>
                </c:pt>
                <c:pt idx="325">
                  <c:v>82.483365362908046</c:v>
                </c:pt>
                <c:pt idx="326">
                  <c:v>82.9837376118831</c:v>
                </c:pt>
                <c:pt idx="327">
                  <c:v>83.485332569033943</c:v>
                </c:pt>
                <c:pt idx="328">
                  <c:v>83.988147170269826</c:v>
                </c:pt>
                <c:pt idx="329">
                  <c:v>84.492178346989206</c:v>
                </c:pt>
                <c:pt idx="330">
                  <c:v>84.997423026126469</c:v>
                </c:pt>
                <c:pt idx="331">
                  <c:v>85.503878130198473</c:v>
                </c:pt>
                <c:pt idx="332">
                  <c:v>86.0115405773509</c:v>
                </c:pt>
                <c:pt idx="333">
                  <c:v>86.520407281404346</c:v>
                </c:pt>
                <c:pt idx="334">
                  <c:v>87.030475151900291</c:v>
                </c:pt>
                <c:pt idx="335">
                  <c:v>87.541741094146857</c:v>
                </c:pt>
                <c:pt idx="336">
                  <c:v>88.054202009264301</c:v>
                </c:pt>
                <c:pt idx="337">
                  <c:v>88.567854794230399</c:v>
                </c:pt>
                <c:pt idx="338">
                  <c:v>89.082696341925597</c:v>
                </c:pt>
                <c:pt idx="339">
                  <c:v>89.598723541177932</c:v>
                </c:pt>
                <c:pt idx="340">
                  <c:v>90.115933276807823</c:v>
                </c:pt>
                <c:pt idx="341">
                  <c:v>90.634322429672594</c:v>
                </c:pt>
                <c:pt idx="342">
                  <c:v>91.153887876710854</c:v>
                </c:pt>
                <c:pt idx="343">
                  <c:v>91.674626490986697</c:v>
                </c:pt>
                <c:pt idx="344">
                  <c:v>92.196535141733619</c:v>
                </c:pt>
                <c:pt idx="345">
                  <c:v>92.719610694398327</c:v>
                </c:pt>
                <c:pt idx="346">
                  <c:v>93.243850010684312</c:v>
                </c:pt>
                <c:pt idx="347">
                  <c:v>93.769249948595231</c:v>
                </c:pt>
                <c:pt idx="348">
                  <c:v>94.295807362478129</c:v>
                </c:pt>
                <c:pt idx="349">
                  <c:v>94.823519103066403</c:v>
                </c:pt>
                <c:pt idx="350">
                  <c:v>95.352382017522615</c:v>
                </c:pt>
                <c:pt idx="351">
                  <c:v>95.88239294948113</c:v>
                </c:pt>
                <c:pt idx="352">
                  <c:v>96.413548739090473</c:v>
                </c:pt>
                <c:pt idx="353">
                  <c:v>96.945846223055611</c:v>
                </c:pt>
                <c:pt idx="354">
                  <c:v>97.479282234679971</c:v>
                </c:pt>
                <c:pt idx="355">
                  <c:v>98.013853603907251</c:v>
                </c:pt>
                <c:pt idx="356">
                  <c:v>98.549557157363097</c:v>
                </c:pt>
                <c:pt idx="357">
                  <c:v>99.086389718396518</c:v>
                </c:pt>
                <c:pt idx="358">
                  <c:v>99.624348107121179</c:v>
                </c:pt>
                <c:pt idx="359">
                  <c:v>100.16342914045646</c:v>
                </c:pt>
                <c:pt idx="360">
                  <c:v>100.70362963216832</c:v>
                </c:pt>
                <c:pt idx="361">
                  <c:v>101.24494639290998</c:v>
                </c:pt>
                <c:pt idx="362">
                  <c:v>101.78737623026244</c:v>
                </c:pt>
                <c:pt idx="363">
                  <c:v>102.33091594877473</c:v>
                </c:pt>
                <c:pt idx="364">
                  <c:v>102.87556235000407</c:v>
                </c:pt>
                <c:pt idx="365">
                  <c:v>103.42131223255578</c:v>
                </c:pt>
                <c:pt idx="366">
                  <c:v>103.96816299282548</c:v>
                </c:pt>
                <c:pt idx="367">
                  <c:v>104.51611322637434</c:v>
                </c:pt>
                <c:pt idx="368">
                  <c:v>105.06516212765581</c:v>
                </c:pt>
                <c:pt idx="369">
                  <c:v>105.61530888909654</c:v>
                </c:pt>
                <c:pt idx="370">
                  <c:v>106.16655270110978</c:v>
                </c:pt>
                <c:pt idx="371">
                  <c:v>106.71889275210877</c:v>
                </c:pt>
                <c:pt idx="372">
                  <c:v>107.27232822852014</c:v>
                </c:pt>
                <c:pt idx="373">
                  <c:v>107.82685831479718</c:v>
                </c:pt>
                <c:pt idx="374">
                  <c:v>108.38248219343318</c:v>
                </c:pt>
                <c:pt idx="375">
                  <c:v>108.93919904497471</c:v>
                </c:pt>
                <c:pt idx="376">
                  <c:v>109.49700804803489</c:v>
                </c:pt>
                <c:pt idx="377">
                  <c:v>110.05590837930653</c:v>
                </c:pt>
                <c:pt idx="378">
                  <c:v>110.61589921357543</c:v>
                </c:pt>
                <c:pt idx="379">
                  <c:v>111.17697972373347</c:v>
                </c:pt>
                <c:pt idx="380">
                  <c:v>111.73914908079175</c:v>
                </c:pt>
                <c:pt idx="381">
                  <c:v>112.30240580143601</c:v>
                </c:pt>
                <c:pt idx="382">
                  <c:v>112.86674709493828</c:v>
                </c:pt>
                <c:pt idx="383">
                  <c:v>113.43216951527855</c:v>
                </c:pt>
                <c:pt idx="384">
                  <c:v>113.99866961392382</c:v>
                </c:pt>
                <c:pt idx="385">
                  <c:v>114.56624393986827</c:v>
                </c:pt>
                <c:pt idx="386">
                  <c:v>115.13488903967317</c:v>
                </c:pt>
                <c:pt idx="387">
                  <c:v>115.70460145750663</c:v>
                </c:pt>
                <c:pt idx="388">
                  <c:v>116.27537773518316</c:v>
                </c:pt>
                <c:pt idx="389">
                  <c:v>116.847214412203</c:v>
                </c:pt>
                <c:pt idx="390">
                  <c:v>117.42010802579122</c:v>
                </c:pt>
                <c:pt idx="391">
                  <c:v>117.99405511093666</c:v>
                </c:pt>
                <c:pt idx="392">
                  <c:v>118.56905220043058</c:v>
                </c:pt>
                <c:pt idx="393">
                  <c:v>119.14509582490524</c:v>
                </c:pt>
                <c:pt idx="394">
                  <c:v>119.72218251287215</c:v>
                </c:pt>
                <c:pt idx="395">
                  <c:v>120.30030879076014</c:v>
                </c:pt>
                <c:pt idx="396">
                  <c:v>120.87947118295328</c:v>
                </c:pt>
                <c:pt idx="397">
                  <c:v>121.45966621182853</c:v>
                </c:pt>
                <c:pt idx="398">
                  <c:v>122.04089039779321</c:v>
                </c:pt>
                <c:pt idx="399">
                  <c:v>122.62314025932226</c:v>
                </c:pt>
                <c:pt idx="400">
                  <c:v>123.20641231299531</c:v>
                </c:pt>
                <c:pt idx="401">
                  <c:v>123.79070255721524</c:v>
                </c:pt>
                <c:pt idx="402">
                  <c:v>124.3760059554849</c:v>
                </c:pt>
                <c:pt idx="403">
                  <c:v>124.96231695259797</c:v>
                </c:pt>
                <c:pt idx="404">
                  <c:v>125.54962999128392</c:v>
                </c:pt>
                <c:pt idx="405">
                  <c:v>126.13793951226944</c:v>
                </c:pt>
                <c:pt idx="406">
                  <c:v>126.72723995433941</c:v>
                </c:pt>
                <c:pt idx="407">
                  <c:v>127.31752575439752</c:v>
                </c:pt>
                <c:pt idx="408">
                  <c:v>127.90879134752636</c:v>
                </c:pt>
                <c:pt idx="409">
                  <c:v>128.50103116704713</c:v>
                </c:pt>
                <c:pt idx="410">
                  <c:v>129.09423964457889</c:v>
                </c:pt>
                <c:pt idx="411">
                  <c:v>129.68840834905234</c:v>
                </c:pt>
                <c:pt idx="412">
                  <c:v>130.28352312353266</c:v>
                </c:pt>
                <c:pt idx="413">
                  <c:v>130.87956694585341</c:v>
                </c:pt>
                <c:pt idx="414">
                  <c:v>131.47652279155443</c:v>
                </c:pt>
                <c:pt idx="415">
                  <c:v>132.07437363416551</c:v>
                </c:pt>
                <c:pt idx="416">
                  <c:v>132.67310244548676</c:v>
                </c:pt>
                <c:pt idx="417">
                  <c:v>133.27269219586572</c:v>
                </c:pt>
                <c:pt idx="418">
                  <c:v>133.87312585447131</c:v>
                </c:pt>
                <c:pt idx="419">
                  <c:v>134.47438638956456</c:v>
                </c:pt>
                <c:pt idx="420">
                  <c:v>135.07645513715516</c:v>
                </c:pt>
                <c:pt idx="421">
                  <c:v>135.67931016867831</c:v>
                </c:pt>
                <c:pt idx="422">
                  <c:v>136.28292792303932</c:v>
                </c:pt>
                <c:pt idx="423">
                  <c:v>136.8872848397273</c:v>
                </c:pt>
                <c:pt idx="424">
                  <c:v>137.4923573592589</c:v>
                </c:pt>
                <c:pt idx="425">
                  <c:v>138.09812192361602</c:v>
                </c:pt>
                <c:pt idx="426">
                  <c:v>138.70455497667751</c:v>
                </c:pt>
                <c:pt idx="427">
                  <c:v>139.31163296464493</c:v>
                </c:pt>
                <c:pt idx="428">
                  <c:v>139.91933233646228</c:v>
                </c:pt>
                <c:pt idx="429">
                  <c:v>140.52762954422977</c:v>
                </c:pt>
                <c:pt idx="430">
                  <c:v>141.13650104361167</c:v>
                </c:pt>
                <c:pt idx="431">
                  <c:v>141.74592329423808</c:v>
                </c:pt>
                <c:pt idx="432">
                  <c:v>142.3558701218945</c:v>
                </c:pt>
                <c:pt idx="433">
                  <c:v>142.96631007983581</c:v>
                </c:pt>
                <c:pt idx="434">
                  <c:v>143.57720908876186</c:v>
                </c:pt>
                <c:pt idx="435">
                  <c:v>144.18853307784937</c:v>
                </c:pt>
                <c:pt idx="436">
                  <c:v>144.80024798550565</c:v>
                </c:pt>
                <c:pt idx="437">
                  <c:v>145.41231976011005</c:v>
                </c:pt>
                <c:pt idx="438">
                  <c:v>146.02471436074302</c:v>
                </c:pt>
                <c:pt idx="439">
                  <c:v>146.63739775790268</c:v>
                </c:pt>
                <c:pt idx="440">
                  <c:v>147.25033593420918</c:v>
                </c:pt>
                <c:pt idx="441">
                  <c:v>147.86349488509657</c:v>
                </c:pt>
                <c:pt idx="442">
                  <c:v>148.47684222659572</c:v>
                </c:pt>
                <c:pt idx="443">
                  <c:v>149.0903488031727</c:v>
                </c:pt>
                <c:pt idx="444">
                  <c:v>149.70398707974505</c:v>
                </c:pt>
                <c:pt idx="445">
                  <c:v>150.31772953350475</c:v>
                </c:pt>
                <c:pt idx="446">
                  <c:v>150.93154865432365</c:v>
                </c:pt>
                <c:pt idx="447">
                  <c:v>151.54541694515098</c:v>
                </c:pt>
                <c:pt idx="448">
                  <c:v>152.15930692240255</c:v>
                </c:pt>
                <c:pt idx="449">
                  <c:v>152.77319111634208</c:v>
                </c:pt>
                <c:pt idx="450">
                  <c:v>153.38704207145435</c:v>
                </c:pt>
                <c:pt idx="451">
                  <c:v>154.00083234681028</c:v>
                </c:pt>
                <c:pt idx="452">
                  <c:v>154.61453451642413</c:v>
                </c:pt>
                <c:pt idx="453">
                  <c:v>155.22812347908808</c:v>
                </c:pt>
                <c:pt idx="454">
                  <c:v>155.84157876778011</c:v>
                </c:pt>
                <c:pt idx="455">
                  <c:v>156.45488223758176</c:v>
                </c:pt>
                <c:pt idx="456">
                  <c:v>157.06801575390264</c:v>
                </c:pt>
                <c:pt idx="457">
                  <c:v>157.68096119259167</c:v>
                </c:pt>
                <c:pt idx="458">
                  <c:v>158.2937004400448</c:v>
                </c:pt>
                <c:pt idx="459">
                  <c:v>158.90621539330934</c:v>
                </c:pt>
                <c:pt idx="460">
                  <c:v>159.51848796018487</c:v>
                </c:pt>
                <c:pt idx="461">
                  <c:v>160.13050214338503</c:v>
                </c:pt>
                <c:pt idx="462">
                  <c:v>160.74224612413366</c:v>
                </c:pt>
                <c:pt idx="463">
                  <c:v>161.35371017531742</c:v>
                </c:pt>
                <c:pt idx="464">
                  <c:v>161.96488457515377</c:v>
                </c:pt>
                <c:pt idx="465">
                  <c:v>162.57575960718916</c:v>
                </c:pt>
                <c:pt idx="466">
                  <c:v>163.18632380639286</c:v>
                </c:pt>
                <c:pt idx="467">
                  <c:v>163.79656220577215</c:v>
                </c:pt>
                <c:pt idx="468">
                  <c:v>164.40643854658848</c:v>
                </c:pt>
                <c:pt idx="469">
                  <c:v>165.01590142389267</c:v>
                </c:pt>
                <c:pt idx="470">
                  <c:v>165.62492778183992</c:v>
                </c:pt>
                <c:pt idx="471">
                  <c:v>166.23351851756468</c:v>
                </c:pt>
                <c:pt idx="472">
                  <c:v>166.84167452558535</c:v>
                </c:pt>
                <c:pt idx="473">
                  <c:v>167.44939669781471</c:v>
                </c:pt>
                <c:pt idx="474">
                  <c:v>168.05668592357029</c:v>
                </c:pt>
                <c:pt idx="475">
                  <c:v>168.66354308958475</c:v>
                </c:pt>
                <c:pt idx="476">
                  <c:v>169.26996908001615</c:v>
                </c:pt>
                <c:pt idx="477">
                  <c:v>169.8759647764582</c:v>
                </c:pt>
                <c:pt idx="478">
                  <c:v>170.48153105795041</c:v>
                </c:pt>
                <c:pt idx="479">
                  <c:v>171.08666880098829</c:v>
                </c:pt>
                <c:pt idx="480">
                  <c:v>171.6913788795334</c:v>
                </c:pt>
                <c:pt idx="481">
                  <c:v>172.29566216502337</c:v>
                </c:pt>
                <c:pt idx="482">
                  <c:v>172.89951952638197</c:v>
                </c:pt>
                <c:pt idx="483">
                  <c:v>173.50295183002893</c:v>
                </c:pt>
                <c:pt idx="484">
                  <c:v>174.10595993988994</c:v>
                </c:pt>
                <c:pt idx="485">
                  <c:v>174.7085447174064</c:v>
                </c:pt>
                <c:pt idx="486">
                  <c:v>175.31070702154526</c:v>
                </c:pt>
                <c:pt idx="487">
                  <c:v>175.91244770880874</c:v>
                </c:pt>
                <c:pt idx="488">
                  <c:v>176.51376763324404</c:v>
                </c:pt>
                <c:pt idx="489">
                  <c:v>177.114667646453</c:v>
                </c:pt>
                <c:pt idx="490">
                  <c:v>177.71514859760165</c:v>
                </c:pt>
                <c:pt idx="491">
                  <c:v>178.31521133342983</c:v>
                </c:pt>
                <c:pt idx="492">
                  <c:v>178.91485669826059</c:v>
                </c:pt>
                <c:pt idx="493">
                  <c:v>179.51408553400978</c:v>
                </c:pt>
                <c:pt idx="494">
                  <c:v>180.11289868019534</c:v>
                </c:pt>
                <c:pt idx="495">
                  <c:v>180.71129697394673</c:v>
                </c:pt>
                <c:pt idx="496">
                  <c:v>181.30928125001424</c:v>
                </c:pt>
                <c:pt idx="497">
                  <c:v>181.90685234077824</c:v>
                </c:pt>
                <c:pt idx="498">
                  <c:v>182.50401107625845</c:v>
                </c:pt>
                <c:pt idx="499">
                  <c:v>183.10075828412309</c:v>
                </c:pt>
                <c:pt idx="500">
                  <c:v>183.69709478969799</c:v>
                </c:pt>
                <c:pt idx="501">
                  <c:v>189.63793497524017</c:v>
                </c:pt>
                <c:pt idx="502">
                  <c:v>195.53823566197477</c:v>
                </c:pt>
                <c:pt idx="503">
                  <c:v>201.39880019129836</c:v>
                </c:pt>
                <c:pt idx="504">
                  <c:v>207.22040965933681</c:v>
                </c:pt>
                <c:pt idx="505">
                  <c:v>213.00382375644367</c:v>
                </c:pt>
                <c:pt idx="506">
                  <c:v>218.7497815672003</c:v>
                </c:pt>
                <c:pt idx="507">
                  <c:v>224.45900233314168</c:v>
                </c:pt>
                <c:pt idx="508">
                  <c:v>230.13218618028665</c:v>
                </c:pt>
                <c:pt idx="509">
                  <c:v>235.77001481341657</c:v>
                </c:pt>
                <c:pt idx="510">
                  <c:v>241.37315217892154</c:v>
                </c:pt>
                <c:pt idx="511">
                  <c:v>246.94224509791789</c:v>
                </c:pt>
                <c:pt idx="512">
                  <c:v>252.47792387123303</c:v>
                </c:pt>
                <c:pt idx="513">
                  <c:v>257.98080285775433</c:v>
                </c:pt>
                <c:pt idx="514">
                  <c:v>263.45148102754609</c:v>
                </c:pt>
                <c:pt idx="515">
                  <c:v>268.8905424910526</c:v>
                </c:pt>
                <c:pt idx="516">
                  <c:v>274.29855700562518</c:v>
                </c:pt>
                <c:pt idx="517">
                  <c:v>279.67608046053664</c:v>
                </c:pt>
                <c:pt idx="518">
                  <c:v>285.02365534157724</c:v>
                </c:pt>
                <c:pt idx="519">
                  <c:v>290.34181117626099</c:v>
                </c:pt>
                <c:pt idx="520">
                  <c:v>295.63106496061175</c:v>
                </c:pt>
                <c:pt idx="521">
                  <c:v>300.89192156844138</c:v>
                </c:pt>
                <c:pt idx="522">
                  <c:v>306.12487414397935</c:v>
                </c:pt>
                <c:pt idx="523">
                  <c:v>311.3304044786658</c:v>
                </c:pt>
                <c:pt idx="524">
                  <c:v>316.50898337287111</c:v>
                </c:pt>
                <c:pt idx="525">
                  <c:v>321.66107098326546</c:v>
                </c:pt>
                <c:pt idx="526">
                  <c:v>326.78711715651849</c:v>
                </c:pt>
                <c:pt idx="527">
                  <c:v>331.88756174997337</c:v>
                </c:pt>
                <c:pt idx="528">
                  <c:v>336.96283493990398</c:v>
                </c:pt>
                <c:pt idx="529">
                  <c:v>342.01335751792982</c:v>
                </c:pt>
                <c:pt idx="530">
                  <c:v>347.03954117613324</c:v>
                </c:pt>
                <c:pt idx="531">
                  <c:v>352.04178878139408</c:v>
                </c:pt>
                <c:pt idx="532">
                  <c:v>357.02049463942882</c:v>
                </c:pt>
                <c:pt idx="533">
                  <c:v>361.9760447489968</c:v>
                </c:pt>
                <c:pt idx="534">
                  <c:v>366.9088170467104</c:v>
                </c:pt>
                <c:pt idx="535">
                  <c:v>371.81918164286452</c:v>
                </c:pt>
                <c:pt idx="536">
                  <c:v>376.70750104867886</c:v>
                </c:pt>
                <c:pt idx="537">
                  <c:v>381.57413039532571</c:v>
                </c:pt>
                <c:pt idx="538">
                  <c:v>386.41941764509818</c:v>
                </c:pt>
                <c:pt idx="539">
                  <c:v>391.24370379505478</c:v>
                </c:pt>
                <c:pt idx="540">
                  <c:v>396.04732307346006</c:v>
                </c:pt>
                <c:pt idx="541">
                  <c:v>400.8306031293248</c:v>
                </c:pt>
                <c:pt idx="542">
                  <c:v>405.59386521533418</c:v>
                </c:pt>
                <c:pt idx="543">
                  <c:v>410.33742436443828</c:v>
                </c:pt>
                <c:pt idx="544">
                  <c:v>415.06158956036614</c:v>
                </c:pt>
                <c:pt idx="545">
                  <c:v>419.76666390231128</c:v>
                </c:pt>
                <c:pt idx="546">
                  <c:v>424.45294476402501</c:v>
                </c:pt>
                <c:pt idx="547">
                  <c:v>429.1207239475429</c:v>
                </c:pt>
                <c:pt idx="548">
                  <c:v>433.77028783175825</c:v>
                </c:pt>
                <c:pt idx="549">
                  <c:v>438.40191751604675</c:v>
                </c:pt>
                <c:pt idx="550">
                  <c:v>443.01588895913699</c:v>
                </c:pt>
                <c:pt idx="551">
                  <c:v>447.61247311341219</c:v>
                </c:pt>
                <c:pt idx="552">
                  <c:v>452.19193605482002</c:v>
                </c:pt>
                <c:pt idx="553">
                  <c:v>456.75453910855873</c:v>
                </c:pt>
                <c:pt idx="554">
                  <c:v>461.30053897070098</c:v>
                </c:pt>
                <c:pt idx="555">
                  <c:v>465.83018782590835</c:v>
                </c:pt>
                <c:pt idx="556">
                  <c:v>470.34373346138347</c:v>
                </c:pt>
                <c:pt idx="557">
                  <c:v>474.8414193771992</c:v>
                </c:pt>
                <c:pt idx="558">
                  <c:v>479.32348489313881</c:v>
                </c:pt>
                <c:pt idx="559">
                  <c:v>483.79016525217401</c:v>
                </c:pt>
                <c:pt idx="560">
                  <c:v>488.24169172070344</c:v>
                </c:pt>
                <c:pt idx="561">
                  <c:v>492.67829168566749</c:v>
                </c:pt>
                <c:pt idx="562">
                  <c:v>497.10018874865068</c:v>
                </c:pt>
                <c:pt idx="563">
                  <c:v>501.50760281707795</c:v>
                </c:pt>
                <c:pt idx="564">
                  <c:v>505.90075019260644</c:v>
                </c:pt>
                <c:pt idx="565">
                  <c:v>510.27984365680965</c:v>
                </c:pt>
                <c:pt idx="566">
                  <c:v>514.64509255424707</c:v>
                </c:pt>
                <c:pt idx="567">
                  <c:v>518.99670287300785</c:v>
                </c:pt>
                <c:pt idx="568">
                  <c:v>523.33487732281287</c:v>
                </c:pt>
                <c:pt idx="569">
                  <c:v>527.65981541075723</c:v>
                </c:pt>
                <c:pt idx="570">
                  <c:v>531.97171351476993</c:v>
                </c:pt>
                <c:pt idx="571">
                  <c:v>536.27076495486494</c:v>
                </c:pt>
                <c:pt idx="572">
                  <c:v>540.55716006225452</c:v>
                </c:pt>
                <c:pt idx="573">
                  <c:v>544.83108624639306</c:v>
                </c:pt>
                <c:pt idx="574">
                  <c:v>549.09272806001479</c:v>
                </c:pt>
                <c:pt idx="575">
                  <c:v>553.34226726222869</c:v>
                </c:pt>
                <c:pt idx="576">
                  <c:v>557.57988287972876</c:v>
                </c:pt>
                <c:pt idx="577">
                  <c:v>561.80575126617578</c:v>
                </c:pt>
                <c:pt idx="578">
                  <c:v>566.02004615980513</c:v>
                </c:pt>
                <c:pt idx="579">
                  <c:v>570.22293873931187</c:v>
                </c:pt>
                <c:pt idx="580">
                  <c:v>574.41459767806089</c:v>
                </c:pt>
                <c:pt idx="581">
                  <c:v>578.59518919667073</c:v>
                </c:pt>
                <c:pt idx="582">
                  <c:v>582.76487711401364</c:v>
                </c:pt>
                <c:pt idx="583">
                  <c:v>586.92382289667535</c:v>
                </c:pt>
                <c:pt idx="584">
                  <c:v>591.07218570691418</c:v>
                </c:pt>
                <c:pt idx="585">
                  <c:v>595.21012244915823</c:v>
                </c:pt>
                <c:pt idx="586">
                  <c:v>599.33778781507579</c:v>
                </c:pt>
                <c:pt idx="587">
                  <c:v>603.45533432725426</c:v>
                </c:pt>
                <c:pt idx="588">
                  <c:v>607.56291238152028</c:v>
                </c:pt>
                <c:pt idx="589">
                  <c:v>611.66067028793009</c:v>
                </c:pt>
                <c:pt idx="590">
                  <c:v>615.74875431046087</c:v>
                </c:pt>
                <c:pt idx="591">
                  <c:v>619.827308705429</c:v>
                </c:pt>
                <c:pt idx="592">
                  <c:v>623.89647575866104</c:v>
                </c:pt>
                <c:pt idx="593">
                  <c:v>627.95639582144111</c:v>
                </c:pt>
                <c:pt idx="594">
                  <c:v>632.00720734525703</c:v>
                </c:pt>
                <c:pt idx="595">
                  <c:v>636.04904691536512</c:v>
                </c:pt>
                <c:pt idx="596">
                  <c:v>640.0820492831931</c:v>
                </c:pt>
                <c:pt idx="597">
                  <c:v>644.10634739759837</c:v>
                </c:pt>
                <c:pt idx="598">
                  <c:v>648.12207243499677</c:v>
                </c:pt>
                <c:pt idx="599">
                  <c:v>652.12935382837679</c:v>
                </c:pt>
                <c:pt idx="600">
                  <c:v>656.1283192952111</c:v>
                </c:pt>
                <c:pt idx="601">
                  <c:v>660.11909486427726</c:v>
                </c:pt>
                <c:pt idx="602">
                  <c:v>664.10180490139624</c:v>
                </c:pt>
                <c:pt idx="603">
                  <c:v>668.07657213409732</c:v>
                </c:pt>
                <c:pt idx="604">
                  <c:v>672.04351767521541</c:v>
                </c:pt>
                <c:pt idx="605">
                  <c:v>676.00276104542615</c:v>
                </c:pt>
                <c:pt idx="606">
                  <c:v>679.95442019472137</c:v>
                </c:pt>
                <c:pt idx="607">
                  <c:v>683.8986115228272</c:v>
                </c:pt>
                <c:pt idx="608">
                  <c:v>687.83544989856432</c:v>
                </c:pt>
                <c:pt idx="609">
                  <c:v>691.76504867815027</c:v>
                </c:pt>
                <c:pt idx="610">
                  <c:v>695.68751972243888</c:v>
                </c:pt>
                <c:pt idx="611">
                  <c:v>699.6029734130932</c:v>
                </c:pt>
                <c:pt idx="612">
                  <c:v>703.51151866768635</c:v>
                </c:pt>
                <c:pt idx="613">
                  <c:v>707.4132629537205</c:v>
                </c:pt>
                <c:pt idx="614">
                  <c:v>711.30831230155616</c:v>
                </c:pt>
                <c:pt idx="615">
                  <c:v>715.19677131623939</c:v>
                </c:pt>
                <c:pt idx="616">
                  <c:v>719.0787431882153</c:v>
                </c:pt>
                <c:pt idx="617">
                  <c:v>722.95432970291188</c:v>
                </c:pt>
                <c:pt idx="618">
                  <c:v>726.82363124917913</c:v>
                </c:pt>
                <c:pt idx="619">
                  <c:v>730.6867468265657</c:v>
                </c:pt>
                <c:pt idx="620">
                  <c:v>734.54377405141327</c:v>
                </c:pt>
                <c:pt idx="621">
                  <c:v>738.3948091617483</c:v>
                </c:pt>
                <c:pt idx="622">
                  <c:v>742.23994702094842</c:v>
                </c:pt>
                <c:pt idx="623">
                  <c:v>746.07928112016054</c:v>
                </c:pt>
                <c:pt idx="624">
                  <c:v>749.9129035794449</c:v>
                </c:pt>
                <c:pt idx="625">
                  <c:v>753.74090514761917</c:v>
                </c:pt>
                <c:pt idx="626">
                  <c:v>757.56337520077568</c:v>
                </c:pt>
                <c:pt idx="627">
                  <c:v>761.38040173944353</c:v>
                </c:pt>
                <c:pt idx="628">
                  <c:v>765.19207138436627</c:v>
                </c:pt>
                <c:pt idx="629">
                  <c:v>768.99846937086716</c:v>
                </c:pt>
                <c:pt idx="630">
                  <c:v>772.79967954177187</c:v>
                </c:pt>
                <c:pt idx="631">
                  <c:v>776.59578433885997</c:v>
                </c:pt>
                <c:pt idx="632">
                  <c:v>780.38686479281694</c:v>
                </c:pt>
                <c:pt idx="633">
                  <c:v>784.1730005116591</c:v>
                </c:pt>
                <c:pt idx="634">
                  <c:v>787.95426966760658</c:v>
                </c:pt>
                <c:pt idx="635">
                  <c:v>791.73074898238065</c:v>
                </c:pt>
                <c:pt idx="636">
                  <c:v>795.50251371090508</c:v>
                </c:pt>
                <c:pt idx="637">
                  <c:v>799.26963762339517</c:v>
                </c:pt>
                <c:pt idx="638">
                  <c:v>803.03219298582269</c:v>
                </c:pt>
                <c:pt idx="639">
                  <c:v>806.79025053875012</c:v>
                </c:pt>
                <c:pt idx="640">
                  <c:v>810.54387947453483</c:v>
                </c:pt>
                <c:pt idx="641">
                  <c:v>814.29314741291148</c:v>
                </c:pt>
                <c:pt idx="642">
                  <c:v>818.03812037497028</c:v>
                </c:pt>
                <c:pt idx="643">
                  <c:v>821.77886275555818</c:v>
                </c:pt>
                <c:pt idx="644">
                  <c:v>825.51543729414379</c:v>
                </c:pt>
                <c:pt idx="645">
                  <c:v>829.24790504419821</c:v>
                </c:pt>
                <c:pt idx="646">
                  <c:v>832.9763253411603</c:v>
                </c:pt>
                <c:pt idx="647">
                  <c:v>836.70075576907118</c:v>
                </c:pt>
                <c:pt idx="648">
                  <c:v>840.42125212597955</c:v>
                </c:pt>
                <c:pt idx="649">
                  <c:v>844.13786838824012</c:v>
                </c:pt>
                <c:pt idx="650">
                  <c:v>847.85065667384845</c:v>
                </c:pt>
                <c:pt idx="651">
                  <c:v>851.55966720497543</c:v>
                </c:pt>
                <c:pt idx="652">
                  <c:v>855.26494826988983</c:v>
                </c:pt>
                <c:pt idx="653">
                  <c:v>858.96654618447872</c:v>
                </c:pt>
                <c:pt idx="654">
                  <c:v>862.66450525360108</c:v>
                </c:pt>
                <c:pt idx="655">
                  <c:v>866.35886773253117</c:v>
                </c:pt>
                <c:pt idx="656">
                  <c:v>870.04967378877279</c:v>
                </c:pt>
                <c:pt idx="657">
                  <c:v>873.73696146454517</c:v>
                </c:pt>
                <c:pt idx="658">
                  <c:v>877.42076664026047</c:v>
                </c:pt>
                <c:pt idx="659">
                  <c:v>881.10112299933019</c:v>
                </c:pt>
                <c:pt idx="660">
                  <c:v>884.7780619946484</c:v>
                </c:pt>
                <c:pt idx="661">
                  <c:v>888.45161281710978</c:v>
                </c:pt>
                <c:pt idx="662">
                  <c:v>892.12180236652262</c:v>
                </c:pt>
                <c:pt idx="663">
                  <c:v>895.78865522527519</c:v>
                </c:pt>
                <c:pt idx="664">
                  <c:v>899.45219363510591</c:v>
                </c:pt>
                <c:pt idx="665">
                  <c:v>903.11243747731112</c:v>
                </c:pt>
                <c:pt idx="666">
                  <c:v>906.76940425670591</c:v>
                </c:pt>
                <c:pt idx="667">
                  <c:v>910.42310908962213</c:v>
                </c:pt>
                <c:pt idx="668">
                  <c:v>914.07356469619629</c:v>
                </c:pt>
                <c:pt idx="669">
                  <c:v>917.72078139715779</c:v>
                </c:pt>
                <c:pt idx="670">
                  <c:v>921.36476711528485</c:v>
                </c:pt>
                <c:pt idx="671">
                  <c:v>925.00552738164413</c:v>
                </c:pt>
                <c:pt idx="672">
                  <c:v>928.64306534668083</c:v>
                </c:pt>
                <c:pt idx="673">
                  <c:v>932.2773817961687</c:v>
                </c:pt>
                <c:pt idx="674">
                  <c:v>935.90847517197903</c:v>
                </c:pt>
                <c:pt idx="675">
                  <c:v>939.53634159757144</c:v>
                </c:pt>
                <c:pt idx="676">
                  <c:v>943.1609749080601</c:v>
                </c:pt>
                <c:pt idx="677">
                  <c:v>946.78236668466218</c:v>
                </c:pt>
                <c:pt idx="678">
                  <c:v>950.40050629329062</c:v>
                </c:pt>
                <c:pt idx="679">
                  <c:v>954.01538092701867</c:v>
                </c:pt>
                <c:pt idx="680">
                  <c:v>957.62697565211067</c:v>
                </c:pt>
                <c:pt idx="681">
                  <c:v>961.23527345728985</c:v>
                </c:pt>
                <c:pt idx="682">
                  <c:v>964.8402553058969</c:v>
                </c:pt>
                <c:pt idx="683">
                  <c:v>968.44190019057953</c:v>
                </c:pt>
                <c:pt idx="684">
                  <c:v>972.04018519015165</c:v>
                </c:pt>
                <c:pt idx="685">
                  <c:v>975.6350855282592</c:v>
                </c:pt>
                <c:pt idx="686">
                  <c:v>979.22657463349879</c:v>
                </c:pt>
                <c:pt idx="687">
                  <c:v>982.81462420064452</c:v>
                </c:pt>
                <c:pt idx="688">
                  <c:v>986.39920425265495</c:v>
                </c:pt>
                <c:pt idx="689">
                  <c:v>989.98028320315143</c:v>
                </c:pt>
                <c:pt idx="690">
                  <c:v>993.55782791907791</c:v>
                </c:pt>
                <c:pt idx="691">
                  <c:v>997.13180378327843</c:v>
                </c:pt>
                <c:pt idx="692">
                  <c:v>1000.7021747567495</c:v>
                </c:pt>
                <c:pt idx="693">
                  <c:v>1004.2689034403509</c:v>
                </c:pt>
                <c:pt idx="694">
                  <c:v>1007.8319511357824</c:v>
                </c:pt>
                <c:pt idx="695">
                  <c:v>1011.3912779056596</c:v>
                </c:pt>
                <c:pt idx="696">
                  <c:v>1014.9468426325403</c:v>
                </c:pt>
                <c:pt idx="697">
                  <c:v>1018.4986030767824</c:v>
                </c:pt>
                <c:pt idx="698">
                  <c:v>1022.0465159331289</c:v>
                </c:pt>
                <c:pt idx="699">
                  <c:v>1025.5905368859378</c:v>
                </c:pt>
                <c:pt idx="700">
                  <c:v>1029.1306206629911</c:v>
                </c:pt>
                <c:pt idx="701">
                  <c:v>1032.6667210878354</c:v>
                </c:pt>
                <c:pt idx="702">
                  <c:v>1036.1987911306185</c:v>
                </c:pt>
                <c:pt idx="703">
                  <c:v>1039.7267829574009</c:v>
                </c:pt>
                <c:pt idx="704">
                  <c:v>1043.2506479779315</c:v>
                </c:pt>
                <c:pt idx="705">
                  <c:v>1046.7703368918887</c:v>
                </c:pt>
                <c:pt idx="706">
                  <c:v>1050.2857997335946</c:v>
                </c:pt>
                <c:pt idx="707">
                  <c:v>1053.7969859152176</c:v>
                </c:pt>
                <c:pt idx="708">
                  <c:v>1057.3038442684874</c:v>
                </c:pt>
                <c:pt idx="709">
                  <c:v>1060.8063230849468</c:v>
                </c:pt>
                <c:pt idx="710">
                  <c:v>1064.3043701547758</c:v>
                </c:pt>
                <c:pt idx="711">
                  <c:v>1067.7979328042181</c:v>
                </c:pt>
                <c:pt idx="712">
                  <c:v>1071.2869579316521</c:v>
                </c:pt>
                <c:pt idx="713">
                  <c:v>1074.7713920423425</c:v>
                </c:pt>
                <c:pt idx="714">
                  <c:v>1078.2511812819162</c:v>
                </c:pt>
                <c:pt idx="715">
                  <c:v>1081.7262714686012</c:v>
                </c:pt>
                <c:pt idx="716">
                  <c:v>1085.1966081242749</c:v>
                </c:pt>
                <c:pt idx="717">
                  <c:v>1088.6621365043593</c:v>
                </c:pt>
                <c:pt idx="718">
                  <c:v>1092.1228016266098</c:v>
                </c:pt>
                <c:pt idx="719">
                  <c:v>1095.5785482988372</c:v>
                </c:pt>
                <c:pt idx="720">
                  <c:v>1099.0293211456044</c:v>
                </c:pt>
                <c:pt idx="721">
                  <c:v>1102.4750646339376</c:v>
                </c:pt>
                <c:pt idx="722">
                  <c:v>1105.9157230980927</c:v>
                </c:pt>
                <c:pt idx="723">
                  <c:v>1109.3512407634134</c:v>
                </c:pt>
                <c:pt idx="724">
                  <c:v>1112.7815617693204</c:v>
                </c:pt>
                <c:pt idx="725">
                  <c:v>1116.206630191464</c:v>
                </c:pt>
                <c:pt idx="726">
                  <c:v>1119.6263900630788</c:v>
                </c:pt>
                <c:pt idx="727">
                  <c:v>1123.0407853955712</c:v>
                </c:pt>
                <c:pt idx="728">
                  <c:v>1126.4497601983721</c:v>
                </c:pt>
                <c:pt idx="729">
                  <c:v>1129.8532584980865</c:v>
                </c:pt>
                <c:pt idx="730">
                  <c:v>1133.251224356967</c:v>
                </c:pt>
                <c:pt idx="731">
                  <c:v>1136.6436018907436</c:v>
                </c:pt>
                <c:pt idx="732">
                  <c:v>1140.0303352858325</c:v>
                </c:pt>
                <c:pt idx="733">
                  <c:v>1143.4113688159509</c:v>
                </c:pt>
                <c:pt idx="734">
                  <c:v>1146.7866468581647</c:v>
                </c:pt>
                <c:pt idx="735">
                  <c:v>1150.1561139083876</c:v>
                </c:pt>
                <c:pt idx="736">
                  <c:v>1153.5197145963596</c:v>
                </c:pt>
                <c:pt idx="737">
                  <c:v>1156.8773937001206</c:v>
                </c:pt>
                <c:pt idx="738">
                  <c:v>1160.2290961600038</c:v>
                </c:pt>
                <c:pt idx="739">
                  <c:v>1163.5747670921644</c:v>
                </c:pt>
                <c:pt idx="740">
                  <c:v>1166.9143518016649</c:v>
                </c:pt>
                <c:pt idx="741">
                  <c:v>1170.2477957951323</c:v>
                </c:pt>
                <c:pt idx="742">
                  <c:v>1173.5750447930041</c:v>
                </c:pt>
                <c:pt idx="743">
                  <c:v>1176.896044741379</c:v>
                </c:pt>
                <c:pt idx="744">
                  <c:v>1180.2107418234871</c:v>
                </c:pt>
                <c:pt idx="745">
                  <c:v>1183.5190824707938</c:v>
                </c:pt>
                <c:pt idx="746">
                  <c:v>1186.8210133737502</c:v>
                </c:pt>
                <c:pt idx="747">
                  <c:v>1190.1164814922031</c:v>
                </c:pt>
                <c:pt idx="748">
                  <c:v>1193.4054340654773</c:v>
                </c:pt>
                <c:pt idx="749">
                  <c:v>1196.68781862214</c:v>
                </c:pt>
                <c:pt idx="750">
                  <c:v>1199.9635829894601</c:v>
                </c:pt>
                <c:pt idx="751">
                  <c:v>1203.2326753025711</c:v>
                </c:pt>
                <c:pt idx="752">
                  <c:v>1206.4950440133489</c:v>
                </c:pt>
                <c:pt idx="753">
                  <c:v>1209.750637899012</c:v>
                </c:pt>
                <c:pt idx="754">
                  <c:v>1212.9994060704544</c:v>
                </c:pt>
                <c:pt idx="755">
                  <c:v>1216.2412979803196</c:v>
                </c:pt>
                <c:pt idx="756">
                  <c:v>1219.4762634308231</c:v>
                </c:pt>
                <c:pt idx="757">
                  <c:v>1222.7042525813306</c:v>
                </c:pt>
                <c:pt idx="758">
                  <c:v>1225.9252159556995</c:v>
                </c:pt>
                <c:pt idx="759">
                  <c:v>1229.1391044493926</c:v>
                </c:pt>
                <c:pt idx="760">
                  <c:v>1232.3458693363655</c:v>
                </c:pt>
                <c:pt idx="761">
                  <c:v>1235.5454622757406</c:v>
                </c:pt>
                <c:pt idx="762">
                  <c:v>1238.7378353182673</c:v>
                </c:pt>
                <c:pt idx="763">
                  <c:v>1241.9229409125783</c:v>
                </c:pt>
                <c:pt idx="764">
                  <c:v>1245.1007319112448</c:v>
                </c:pt>
                <c:pt idx="765">
                  <c:v>1248.2711615766389</c:v>
                </c:pt>
                <c:pt idx="766">
                  <c:v>1251.434183586603</c:v>
                </c:pt>
                <c:pt idx="767">
                  <c:v>1254.5897520399369</c:v>
                </c:pt>
                <c:pt idx="768">
                  <c:v>1257.7378214617015</c:v>
                </c:pt>
                <c:pt idx="769">
                  <c:v>1260.8783468083475</c:v>
                </c:pt>
                <c:pt idx="770">
                  <c:v>1264.011283472671</c:v>
                </c:pt>
                <c:pt idx="771">
                  <c:v>1267.1365872885999</c:v>
                </c:pt>
                <c:pt idx="772">
                  <c:v>1270.2542145358161</c:v>
                </c:pt>
                <c:pt idx="773">
                  <c:v>1273.3641219442159</c:v>
                </c:pt>
                <c:pt idx="774">
                  <c:v>1276.4662666982119</c:v>
                </c:pt>
                <c:pt idx="775">
                  <c:v>1279.5606064408814</c:v>
                </c:pt>
                <c:pt idx="776">
                  <c:v>1282.6470992779616</c:v>
                </c:pt>
                <c:pt idx="777">
                  <c:v>1285.7257037816969</c:v>
                </c:pt>
                <c:pt idx="778">
                  <c:v>1288.7963789945406</c:v>
                </c:pt>
                <c:pt idx="779">
                  <c:v>1291.8590844327139</c:v>
                </c:pt>
                <c:pt idx="780">
                  <c:v>1294.9137800896231</c:v>
                </c:pt>
                <c:pt idx="781">
                  <c:v>1297.9604264391407</c:v>
                </c:pt>
                <c:pt idx="782">
                  <c:v>1300.9989844387505</c:v>
                </c:pt>
                <c:pt idx="783">
                  <c:v>1304.0294155325596</c:v>
                </c:pt>
                <c:pt idx="784">
                  <c:v>1307.0516816541799</c:v>
                </c:pt>
                <c:pt idx="785">
                  <c:v>1310.0657452294818</c:v>
                </c:pt>
                <c:pt idx="786">
                  <c:v>1313.0715691792211</c:v>
                </c:pt>
                <c:pt idx="787">
                  <c:v>1316.0691169215418</c:v>
                </c:pt>
                <c:pt idx="788">
                  <c:v>1319.0583523743567</c:v>
                </c:pt>
                <c:pt idx="789">
                  <c:v>1322.0392399576085</c:v>
                </c:pt>
                <c:pt idx="790">
                  <c:v>1325.0117445954118</c:v>
                </c:pt>
                <c:pt idx="791">
                  <c:v>1327.9758317180786</c:v>
                </c:pt>
                <c:pt idx="792">
                  <c:v>1330.9314672640298</c:v>
                </c:pt>
                <c:pt idx="793">
                  <c:v>1333.8786176815936</c:v>
                </c:pt>
                <c:pt idx="794">
                  <c:v>1336.8172499306925</c:v>
                </c:pt>
                <c:pt idx="795">
                  <c:v>1339.7473314844201</c:v>
                </c:pt>
                <c:pt idx="796">
                  <c:v>1342.6688303305116</c:v>
                </c:pt>
                <c:pt idx="797">
                  <c:v>1345.5817149727061</c:v>
                </c:pt>
                <c:pt idx="798">
                  <c:v>1348.4859544320052</c:v>
                </c:pt>
                <c:pt idx="799">
                  <c:v>1351.3815182478274</c:v>
                </c:pt>
                <c:pt idx="800">
                  <c:v>1354.2683764790618</c:v>
                </c:pt>
                <c:pt idx="801">
                  <c:v>1357.1464997050196</c:v>
                </c:pt>
                <c:pt idx="802">
                  <c:v>1360.0158590262886</c:v>
                </c:pt>
                <c:pt idx="803">
                  <c:v>1362.8764260654884</c:v>
                </c:pt>
                <c:pt idx="804">
                  <c:v>1365.7281729679303</c:v>
                </c:pt>
                <c:pt idx="805">
                  <c:v>1368.571072402181</c:v>
                </c:pt>
                <c:pt idx="806">
                  <c:v>1371.4050975605348</c:v>
                </c:pt>
                <c:pt idx="807">
                  <c:v>1374.2302221593914</c:v>
                </c:pt>
                <c:pt idx="808">
                  <c:v>1377.0464204395437</c:v>
                </c:pt>
                <c:pt idx="809">
                  <c:v>1379.8536671663755</c:v>
                </c:pt>
                <c:pt idx="810">
                  <c:v>1382.6519376299709</c:v>
                </c:pt>
                <c:pt idx="811">
                  <c:v>1385.441207645136</c:v>
                </c:pt>
                <c:pt idx="812">
                  <c:v>1388.2214535513349</c:v>
                </c:pt>
                <c:pt idx="813">
                  <c:v>1390.9926522125404</c:v>
                </c:pt>
                <c:pt idx="814">
                  <c:v>1393.7547810170013</c:v>
                </c:pt>
                <c:pt idx="815">
                  <c:v>1396.5078178769272</c:v>
                </c:pt>
                <c:pt idx="816">
                  <c:v>1399.2517412280913</c:v>
                </c:pt>
                <c:pt idx="817">
                  <c:v>1401.9865300293538</c:v>
                </c:pt>
                <c:pt idx="818">
                  <c:v>1404.712163762106</c:v>
                </c:pt>
                <c:pt idx="819">
                  <c:v>1407.4286224296359</c:v>
                </c:pt>
                <c:pt idx="820">
                  <c:v>1410.135886556418</c:v>
                </c:pt>
                <c:pt idx="821">
                  <c:v>1412.833937187326</c:v>
                </c:pt>
                <c:pt idx="822">
                  <c:v>1415.5227558867725</c:v>
                </c:pt>
                <c:pt idx="823">
                  <c:v>1418.2023247377742</c:v>
                </c:pt>
                <c:pt idx="824">
                  <c:v>1420.8726263409446</c:v>
                </c:pt>
                <c:pt idx="825">
                  <c:v>1423.5336438134159</c:v>
                </c:pt>
                <c:pt idx="826">
                  <c:v>1426.185360787691</c:v>
                </c:pt>
                <c:pt idx="827">
                  <c:v>1428.8277614104256</c:v>
                </c:pt>
                <c:pt idx="828">
                  <c:v>1431.4608303411421</c:v>
                </c:pt>
                <c:pt idx="829">
                  <c:v>1434.0845527508775</c:v>
                </c:pt>
                <c:pt idx="830">
                  <c:v>1436.6989143207645</c:v>
                </c:pt>
                <c:pt idx="831">
                  <c:v>1439.3039012405482</c:v>
                </c:pt>
                <c:pt idx="832">
                  <c:v>1441.8995002070387</c:v>
                </c:pt>
                <c:pt idx="833">
                  <c:v>1444.4856984225012</c:v>
                </c:pt>
                <c:pt idx="834">
                  <c:v>1447.0624835929834</c:v>
                </c:pt>
                <c:pt idx="835">
                  <c:v>1449.6298439265843</c:v>
                </c:pt>
                <c:pt idx="836">
                  <c:v>1452.187768131661</c:v>
                </c:pt>
                <c:pt idx="837">
                  <c:v>1454.7362454149784</c:v>
                </c:pt>
                <c:pt idx="838">
                  <c:v>1457.2752654798007</c:v>
                </c:pt>
                <c:pt idx="839">
                  <c:v>1459.8048185239265</c:v>
                </c:pt>
                <c:pt idx="840">
                  <c:v>1462.3248952376687</c:v>
                </c:pt>
                <c:pt idx="841">
                  <c:v>1464.8354868017784</c:v>
                </c:pt>
                <c:pt idx="842">
                  <c:v>1467.336584885318</c:v>
                </c:pt>
                <c:pt idx="843">
                  <c:v>1469.828181643479</c:v>
                </c:pt>
                <c:pt idx="844">
                  <c:v>1472.3102697153502</c:v>
                </c:pt>
                <c:pt idx="845">
                  <c:v>1474.7828422216344</c:v>
                </c:pt>
                <c:pt idx="846">
                  <c:v>1477.2458927623161</c:v>
                </c:pt>
                <c:pt idx="847">
                  <c:v>1479.6994154142808</c:v>
                </c:pt>
                <c:pt idx="848">
                  <c:v>1482.1434047288867</c:v>
                </c:pt>
                <c:pt idx="849">
                  <c:v>1484.5778557294893</c:v>
                </c:pt>
                <c:pt idx="850">
                  <c:v>1487.0027639089217</c:v>
                </c:pt>
                <c:pt idx="851">
                  <c:v>1489.4181252269291</c:v>
                </c:pt>
                <c:pt idx="852">
                  <c:v>1491.8239361075612</c:v>
                </c:pt>
                <c:pt idx="853">
                  <c:v>1494.2201934365207</c:v>
                </c:pt>
                <c:pt idx="854">
                  <c:v>1496.6068945584709</c:v>
                </c:pt>
                <c:pt idx="855">
                  <c:v>1498.9840372743024</c:v>
                </c:pt>
                <c:pt idx="856">
                  <c:v>1501.3516198383606</c:v>
                </c:pt>
                <c:pt idx="857">
                  <c:v>1503.7096409556341</c:v>
                </c:pt>
                <c:pt idx="858">
                  <c:v>1506.0580997789054</c:v>
                </c:pt>
                <c:pt idx="859">
                  <c:v>1508.3969959058652</c:v>
                </c:pt>
                <c:pt idx="860">
                  <c:v>1510.7263293761901</c:v>
                </c:pt>
                <c:pt idx="861">
                  <c:v>1513.0461006685864</c:v>
                </c:pt>
                <c:pt idx="862">
                  <c:v>1515.3563106977992</c:v>
                </c:pt>
                <c:pt idx="863">
                  <c:v>1517.6569608115888</c:v>
                </c:pt>
                <c:pt idx="864">
                  <c:v>1519.9480527876751</c:v>
                </c:pt>
                <c:pt idx="865">
                  <c:v>1522.2295888306508</c:v>
                </c:pt>
                <c:pt idx="866">
                  <c:v>1524.5015715688637</c:v>
                </c:pt>
                <c:pt idx="867">
                  <c:v>1526.7640040512715</c:v>
                </c:pt>
                <c:pt idx="868">
                  <c:v>1529.0168897442657</c:v>
                </c:pt>
                <c:pt idx="869">
                  <c:v>1531.2602325284697</c:v>
                </c:pt>
                <c:pt idx="870">
                  <c:v>1533.4940366955107</c:v>
                </c:pt>
                <c:pt idx="871">
                  <c:v>1535.7183069447638</c:v>
                </c:pt>
                <c:pt idx="872">
                  <c:v>1537.9330483800734</c:v>
                </c:pt>
                <c:pt idx="873">
                  <c:v>1540.1382665064498</c:v>
                </c:pt>
                <c:pt idx="874">
                  <c:v>1542.3339672267421</c:v>
                </c:pt>
                <c:pt idx="875">
                  <c:v>1544.5201568382904</c:v>
                </c:pt>
                <c:pt idx="876">
                  <c:v>1546.6968420295552</c:v>
                </c:pt>
                <c:pt idx="877">
                  <c:v>1548.8640298767275</c:v>
                </c:pt>
                <c:pt idx="878">
                  <c:v>1551.0217278403186</c:v>
                </c:pt>
                <c:pt idx="879">
                  <c:v>1553.1699437617308</c:v>
                </c:pt>
                <c:pt idx="880">
                  <c:v>1555.3086858598115</c:v>
                </c:pt>
                <c:pt idx="881">
                  <c:v>1557.4379627273888</c:v>
                </c:pt>
                <c:pt idx="882">
                  <c:v>1559.5577833277914</c:v>
                </c:pt>
                <c:pt idx="883">
                  <c:v>1561.6681569913533</c:v>
                </c:pt>
                <c:pt idx="884">
                  <c:v>1563.769093411903</c:v>
                </c:pt>
                <c:pt idx="885">
                  <c:v>1565.8606026432401</c:v>
                </c:pt>
                <c:pt idx="886">
                  <c:v>1567.9426950955976</c:v>
                </c:pt>
                <c:pt idx="887">
                  <c:v>1570.0153815320932</c:v>
                </c:pt>
                <c:pt idx="888">
                  <c:v>1572.0786730651673</c:v>
                </c:pt>
                <c:pt idx="889">
                  <c:v>1574.1325811530126</c:v>
                </c:pt>
                <c:pt idx="890">
                  <c:v>1576.1771175959916</c:v>
                </c:pt>
                <c:pt idx="891">
                  <c:v>1578.2122945330466</c:v>
                </c:pt>
                <c:pt idx="892">
                  <c:v>1580.2381244380999</c:v>
                </c:pt>
                <c:pt idx="893">
                  <c:v>1582.2546201164478</c:v>
                </c:pt>
                <c:pt idx="894">
                  <c:v>1584.2617947011456</c:v>
                </c:pt>
                <c:pt idx="895">
                  <c:v>1586.2596616493886</c:v>
                </c:pt>
                <c:pt idx="896">
                  <c:v>1588.2482347388859</c:v>
                </c:pt>
                <c:pt idx="897">
                  <c:v>1590.2275280642305</c:v>
                </c:pt>
                <c:pt idx="898">
                  <c:v>1592.1975560332642</c:v>
                </c:pt>
                <c:pt idx="899">
                  <c:v>1594.1583333634405</c:v>
                </c:pt>
                <c:pt idx="900">
                  <c:v>1596.1098750781832</c:v>
                </c:pt>
                <c:pt idx="901">
                  <c:v>1598.0521965032442</c:v>
                </c:pt>
                <c:pt idx="902">
                  <c:v>1599.9853132630592</c:v>
                </c:pt>
                <c:pt idx="903">
                  <c:v>1601.9092412771031</c:v>
                </c:pt>
                <c:pt idx="904">
                  <c:v>1603.8239967562452</c:v>
                </c:pt>
                <c:pt idx="905">
                  <c:v>1605.729596199104</c:v>
                </c:pt>
                <c:pt idx="906">
                  <c:v>1607.6260563884055</c:v>
                </c:pt>
                <c:pt idx="907">
                  <c:v>1609.5133943873409</c:v>
                </c:pt>
                <c:pt idx="908">
                  <c:v>1611.3916275359281</c:v>
                </c:pt>
                <c:pt idx="909">
                  <c:v>1613.2607734473756</c:v>
                </c:pt>
                <c:pt idx="910">
                  <c:v>1615.1208500044504</c:v>
                </c:pt>
                <c:pt idx="911">
                  <c:v>1616.9718753558502</c:v>
                </c:pt>
                <c:pt idx="912">
                  <c:v>1618.8138679125802</c:v>
                </c:pt>
                <c:pt idx="913">
                  <c:v>1620.6468463443348</c:v>
                </c:pt>
                <c:pt idx="914">
                  <c:v>1622.4708295758862</c:v>
                </c:pt>
                <c:pt idx="915">
                  <c:v>1624.285836783479</c:v>
                </c:pt>
                <c:pt idx="916">
                  <c:v>1626.091887391231</c:v>
                </c:pt>
                <c:pt idx="917">
                  <c:v>1627.8890010675436</c:v>
                </c:pt>
                <c:pt idx="918">
                  <c:v>1629.6771977215183</c:v>
                </c:pt>
                <c:pt idx="919">
                  <c:v>1629.6771977215183</c:v>
                </c:pt>
                <c:pt idx="920">
                  <c:v>1629.6771977215183</c:v>
                </c:pt>
                <c:pt idx="921">
                  <c:v>1629.6771977215183</c:v>
                </c:pt>
                <c:pt idx="922">
                  <c:v>1629.6771977215183</c:v>
                </c:pt>
                <c:pt idx="923">
                  <c:v>1629.6771977215183</c:v>
                </c:pt>
                <c:pt idx="924">
                  <c:v>1629.6771977215183</c:v>
                </c:pt>
                <c:pt idx="925">
                  <c:v>1629.6771977215183</c:v>
                </c:pt>
                <c:pt idx="926">
                  <c:v>1629.6771977215183</c:v>
                </c:pt>
                <c:pt idx="927">
                  <c:v>1629.6771977215183</c:v>
                </c:pt>
                <c:pt idx="928">
                  <c:v>1629.6771977215183</c:v>
                </c:pt>
                <c:pt idx="929">
                  <c:v>1629.6771977215183</c:v>
                </c:pt>
                <c:pt idx="930">
                  <c:v>1629.6771977215183</c:v>
                </c:pt>
                <c:pt idx="931">
                  <c:v>1629.6771977215183</c:v>
                </c:pt>
                <c:pt idx="932">
                  <c:v>1629.6771977215183</c:v>
                </c:pt>
                <c:pt idx="933">
                  <c:v>1629.6771977215183</c:v>
                </c:pt>
                <c:pt idx="934">
                  <c:v>1629.6771977215183</c:v>
                </c:pt>
                <c:pt idx="935">
                  <c:v>1629.6771977215183</c:v>
                </c:pt>
                <c:pt idx="936">
                  <c:v>1629.6771977215183</c:v>
                </c:pt>
                <c:pt idx="937">
                  <c:v>1629.6771977215183</c:v>
                </c:pt>
                <c:pt idx="938">
                  <c:v>1629.6771977215183</c:v>
                </c:pt>
                <c:pt idx="939">
                  <c:v>1629.6771977215183</c:v>
                </c:pt>
                <c:pt idx="940">
                  <c:v>1629.6771977215183</c:v>
                </c:pt>
                <c:pt idx="941">
                  <c:v>1629.6771977215183</c:v>
                </c:pt>
                <c:pt idx="942">
                  <c:v>1629.6771977215183</c:v>
                </c:pt>
                <c:pt idx="943">
                  <c:v>1629.6771977215183</c:v>
                </c:pt>
                <c:pt idx="944">
                  <c:v>1629.6771977215183</c:v>
                </c:pt>
                <c:pt idx="945">
                  <c:v>1629.6771977215183</c:v>
                </c:pt>
                <c:pt idx="946">
                  <c:v>1629.6771977215183</c:v>
                </c:pt>
                <c:pt idx="947">
                  <c:v>1629.6771977215183</c:v>
                </c:pt>
                <c:pt idx="948">
                  <c:v>1629.6771977215183</c:v>
                </c:pt>
                <c:pt idx="949">
                  <c:v>1629.6771977215183</c:v>
                </c:pt>
                <c:pt idx="950">
                  <c:v>1629.6771977215183</c:v>
                </c:pt>
                <c:pt idx="951">
                  <c:v>1629.6771977215183</c:v>
                </c:pt>
                <c:pt idx="952">
                  <c:v>1629.6771977215183</c:v>
                </c:pt>
                <c:pt idx="953">
                  <c:v>1629.6771977215183</c:v>
                </c:pt>
                <c:pt idx="954">
                  <c:v>1629.6771977215183</c:v>
                </c:pt>
                <c:pt idx="955">
                  <c:v>1629.6771977215183</c:v>
                </c:pt>
                <c:pt idx="956">
                  <c:v>1629.6771977215183</c:v>
                </c:pt>
                <c:pt idx="957">
                  <c:v>1629.6771977215183</c:v>
                </c:pt>
                <c:pt idx="958">
                  <c:v>1629.6771977215183</c:v>
                </c:pt>
                <c:pt idx="959">
                  <c:v>1629.6771977215183</c:v>
                </c:pt>
                <c:pt idx="960">
                  <c:v>1629.6771977215183</c:v>
                </c:pt>
                <c:pt idx="961">
                  <c:v>1629.6771977215183</c:v>
                </c:pt>
                <c:pt idx="962">
                  <c:v>1629.6771977215183</c:v>
                </c:pt>
                <c:pt idx="963">
                  <c:v>1629.6771977215183</c:v>
                </c:pt>
                <c:pt idx="964">
                  <c:v>1629.6771977215183</c:v>
                </c:pt>
                <c:pt idx="965">
                  <c:v>1629.6771977215183</c:v>
                </c:pt>
                <c:pt idx="966">
                  <c:v>1629.6771977215183</c:v>
                </c:pt>
                <c:pt idx="967">
                  <c:v>1629.6771977215183</c:v>
                </c:pt>
                <c:pt idx="968">
                  <c:v>1629.6771977215183</c:v>
                </c:pt>
                <c:pt idx="969">
                  <c:v>1629.6771977215183</c:v>
                </c:pt>
                <c:pt idx="970">
                  <c:v>1629.6771977215183</c:v>
                </c:pt>
                <c:pt idx="971">
                  <c:v>1629.6771977215183</c:v>
                </c:pt>
                <c:pt idx="972">
                  <c:v>1629.6771977215183</c:v>
                </c:pt>
                <c:pt idx="973">
                  <c:v>1629.6771977215183</c:v>
                </c:pt>
                <c:pt idx="974">
                  <c:v>1629.6771977215183</c:v>
                </c:pt>
                <c:pt idx="975">
                  <c:v>1629.6771977215183</c:v>
                </c:pt>
                <c:pt idx="976">
                  <c:v>1629.6771977215183</c:v>
                </c:pt>
                <c:pt idx="977">
                  <c:v>1629.6771977215183</c:v>
                </c:pt>
                <c:pt idx="978">
                  <c:v>1629.6771977215183</c:v>
                </c:pt>
                <c:pt idx="979">
                  <c:v>1629.6771977215183</c:v>
                </c:pt>
                <c:pt idx="980">
                  <c:v>1629.6771977215183</c:v>
                </c:pt>
                <c:pt idx="981">
                  <c:v>1629.6771977215183</c:v>
                </c:pt>
                <c:pt idx="982">
                  <c:v>1629.6771977215183</c:v>
                </c:pt>
                <c:pt idx="983">
                  <c:v>1629.6771977215183</c:v>
                </c:pt>
                <c:pt idx="984">
                  <c:v>1629.6771977215183</c:v>
                </c:pt>
                <c:pt idx="985">
                  <c:v>1629.6771977215183</c:v>
                </c:pt>
                <c:pt idx="986">
                  <c:v>1629.6771977215183</c:v>
                </c:pt>
                <c:pt idx="987">
                  <c:v>1629.6771977215183</c:v>
                </c:pt>
                <c:pt idx="988">
                  <c:v>1629.6771977215183</c:v>
                </c:pt>
                <c:pt idx="989">
                  <c:v>1629.6771977215183</c:v>
                </c:pt>
                <c:pt idx="990">
                  <c:v>1629.6771977215183</c:v>
                </c:pt>
                <c:pt idx="991">
                  <c:v>1629.6771977215183</c:v>
                </c:pt>
                <c:pt idx="992">
                  <c:v>1629.6771977215183</c:v>
                </c:pt>
                <c:pt idx="993">
                  <c:v>1629.6771977215183</c:v>
                </c:pt>
                <c:pt idx="994">
                  <c:v>1629.6771977215183</c:v>
                </c:pt>
                <c:pt idx="995">
                  <c:v>1629.6771977215183</c:v>
                </c:pt>
                <c:pt idx="996">
                  <c:v>1629.6771977215183</c:v>
                </c:pt>
                <c:pt idx="997">
                  <c:v>1629.6771977215183</c:v>
                </c:pt>
                <c:pt idx="998">
                  <c:v>1629.6771977215183</c:v>
                </c:pt>
                <c:pt idx="999">
                  <c:v>1629.6771977215183</c:v>
                </c:pt>
                <c:pt idx="1000">
                  <c:v>1629.6771977215183</c:v>
                </c:pt>
              </c:numCache>
            </c:numRef>
          </c:xVal>
          <c:yVal>
            <c:numRef>
              <c:f>Calculs!$AE$4:$AE$1004</c:f>
              <c:numCache>
                <c:formatCode>0</c:formatCode>
                <c:ptCount val="1001"/>
                <c:pt idx="0">
                  <c:v>0</c:v>
                </c:pt>
                <c:pt idx="1">
                  <c:v>3.915580316539649E-4</c:v>
                </c:pt>
                <c:pt idx="2">
                  <c:v>2.5230648545707455E-3</c:v>
                </c:pt>
                <c:pt idx="3">
                  <c:v>7.7485102766930141E-3</c:v>
                </c:pt>
                <c:pt idx="4">
                  <c:v>1.6862490381308194E-2</c:v>
                </c:pt>
                <c:pt idx="5">
                  <c:v>3.0660211255860173E-2</c:v>
                </c:pt>
                <c:pt idx="6">
                  <c:v>4.9937580931280312E-2</c:v>
                </c:pt>
                <c:pt idx="7">
                  <c:v>7.5491300585879134E-2</c:v>
                </c:pt>
                <c:pt idx="8">
                  <c:v>0.10811895504539271</c:v>
                </c:pt>
                <c:pt idx="9">
                  <c:v>0.14861910260986161</c:v>
                </c:pt>
                <c:pt idx="10">
                  <c:v>0.19779136423713575</c:v>
                </c:pt>
                <c:pt idx="11">
                  <c:v>0.25620797563453229</c:v>
                </c:pt>
                <c:pt idx="12">
                  <c:v>0.32398482566753656</c:v>
                </c:pt>
                <c:pt idx="13">
                  <c:v>0.40100754429590302</c:v>
                </c:pt>
                <c:pt idx="14">
                  <c:v>0.48715805800330947</c:v>
                </c:pt>
                <c:pt idx="15">
                  <c:v>0.58231632839138958</c:v>
                </c:pt>
                <c:pt idx="16">
                  <c:v>0.68636209438461449</c:v>
                </c:pt>
                <c:pt idx="17">
                  <c:v>0.79917487594077707</c:v>
                </c:pt>
                <c:pt idx="18">
                  <c:v>0.92063397775810452</c:v>
                </c:pt>
                <c:pt idx="19">
                  <c:v>1.0506184929785058</c:v>
                </c:pt>
                <c:pt idx="20">
                  <c:v>1.1890073068864653</c:v>
                </c:pt>
                <c:pt idx="21">
                  <c:v>1.3356791006030952</c:v>
                </c:pt>
                <c:pt idx="22">
                  <c:v>1.490512354774866</c:v>
                </c:pt>
                <c:pt idx="23">
                  <c:v>1.6533853532565312</c:v>
                </c:pt>
                <c:pt idx="24">
                  <c:v>1.824176186787775</c:v>
                </c:pt>
                <c:pt idx="25">
                  <c:v>2.0027627566631061</c:v>
                </c:pt>
                <c:pt idx="26">
                  <c:v>2.1890227783945311</c:v>
                </c:pt>
                <c:pt idx="27">
                  <c:v>2.3828644863962136</c:v>
                </c:pt>
                <c:pt idx="28">
                  <c:v>2.5842573876916211</c:v>
                </c:pt>
                <c:pt idx="29">
                  <c:v>2.7932016351616111</c:v>
                </c:pt>
                <c:pt idx="30">
                  <c:v>3.0096973499225426</c:v>
                </c:pt>
                <c:pt idx="31">
                  <c:v>3.2337446212905627</c:v>
                </c:pt>
                <c:pt idx="32">
                  <c:v>3.4653435067465179</c:v>
                </c:pt>
                <c:pt idx="33">
                  <c:v>3.7044940319014943</c:v>
                </c:pt>
                <c:pt idx="34">
                  <c:v>3.9511961904629862</c:v>
                </c:pt>
                <c:pt idx="35">
                  <c:v>4.2054351474071705</c:v>
                </c:pt>
                <c:pt idx="36">
                  <c:v>4.4671955544889022</c:v>
                </c:pt>
                <c:pt idx="37">
                  <c:v>4.7364763504230787</c:v>
                </c:pt>
                <c:pt idx="38">
                  <c:v>5.0132764552207947</c:v>
                </c:pt>
                <c:pt idx="39">
                  <c:v>5.2975947761881068</c:v>
                </c:pt>
                <c:pt idx="40">
                  <c:v>5.5894302070057575</c:v>
                </c:pt>
                <c:pt idx="41">
                  <c:v>5.8887816268731044</c:v>
                </c:pt>
                <c:pt idx="42">
                  <c:v>6.1956478997102433</c:v>
                </c:pt>
                <c:pt idx="43">
                  <c:v>6.5100278734130104</c:v>
                </c:pt>
                <c:pt idx="44">
                  <c:v>6.8319203791561574</c:v>
                </c:pt>
                <c:pt idx="45">
                  <c:v>7.1613242307405223</c:v>
                </c:pt>
                <c:pt idx="46">
                  <c:v>7.498238223980465</c:v>
                </c:pt>
                <c:pt idx="47">
                  <c:v>7.8426611361282417</c:v>
                </c:pt>
                <c:pt idx="48">
                  <c:v>8.1945917253323373</c:v>
                </c:pt>
                <c:pt idx="49">
                  <c:v>8.5540287301270777</c:v>
                </c:pt>
                <c:pt idx="50">
                  <c:v>8.9209708689510983</c:v>
                </c:pt>
                <c:pt idx="51">
                  <c:v>9.295416839692523</c:v>
                </c:pt>
                <c:pt idx="52">
                  <c:v>9.6773653192588451</c:v>
                </c:pt>
                <c:pt idx="53">
                  <c:v>10.066814963169772</c:v>
                </c:pt>
                <c:pt idx="54">
                  <c:v>10.463764405171375</c:v>
                </c:pt>
                <c:pt idx="55">
                  <c:v>10.868212256870102</c:v>
                </c:pt>
                <c:pt idx="56">
                  <c:v>11.280157107385296</c:v>
                </c:pt>
                <c:pt idx="57">
                  <c:v>11.699597523019003</c:v>
                </c:pt>
                <c:pt idx="58">
                  <c:v>12.126532046941932</c:v>
                </c:pt>
                <c:pt idx="59">
                  <c:v>12.560959198894571</c:v>
                </c:pt>
                <c:pt idx="60">
                  <c:v>13.002877474902483</c:v>
                </c:pt>
                <c:pt idx="61">
                  <c:v>13.452285347004951</c:v>
                </c:pt>
                <c:pt idx="62">
                  <c:v>13.909181262996137</c:v>
                </c:pt>
                <c:pt idx="63">
                  <c:v>14.373563646178063</c:v>
                </c:pt>
                <c:pt idx="64">
                  <c:v>14.845430895124707</c:v>
                </c:pt>
                <c:pt idx="65">
                  <c:v>15.3247813834566</c:v>
                </c:pt>
                <c:pt idx="66">
                  <c:v>15.811613459625335</c:v>
                </c:pt>
                <c:pt idx="67">
                  <c:v>16.305925446707477</c:v>
                </c:pt>
                <c:pt idx="68">
                  <c:v>16.807715642207341</c:v>
                </c:pt>
                <c:pt idx="69">
                  <c:v>17.316982317868209</c:v>
                </c:pt>
                <c:pt idx="70">
                  <c:v>17.833723719491523</c:v>
                </c:pt>
                <c:pt idx="71">
                  <c:v>18.357938066763701</c:v>
                </c:pt>
                <c:pt idx="72">
                  <c:v>18.889623203253596</c:v>
                </c:pt>
                <c:pt idx="73">
                  <c:v>19.428776245982075</c:v>
                </c:pt>
                <c:pt idx="74">
                  <c:v>19.97539393449842</c:v>
                </c:pt>
                <c:pt idx="75">
                  <c:v>20.529472980404371</c:v>
                </c:pt>
                <c:pt idx="76">
                  <c:v>21.091010067227092</c:v>
                </c:pt>
                <c:pt idx="77">
                  <c:v>21.66000185029808</c:v>
                </c:pt>
                <c:pt idx="78">
                  <c:v>22.236444956637683</c:v>
                </c:pt>
                <c:pt idx="79">
                  <c:v>22.820335984845059</c:v>
                </c:pt>
                <c:pt idx="80">
                  <c:v>23.411671504993294</c:v>
                </c:pt>
                <c:pt idx="81">
                  <c:v>24.010448058529484</c:v>
                </c:pt>
                <c:pt idx="82">
                  <c:v>24.616662158179601</c:v>
                </c:pt>
                <c:pt idx="83">
                  <c:v>25.230310287857897</c:v>
                </c:pt>
                <c:pt idx="84">
                  <c:v>25.851388902580737</c:v>
                </c:pt>
                <c:pt idx="85">
                  <c:v>26.47989442838464</c:v>
                </c:pt>
                <c:pt idx="86">
                  <c:v>27.115823262248387</c:v>
                </c:pt>
                <c:pt idx="87">
                  <c:v>27.759171772019062</c:v>
                </c:pt>
                <c:pt idx="88">
                  <c:v>28.409936296341844</c:v>
                </c:pt>
                <c:pt idx="89">
                  <c:v>29.068113144593472</c:v>
                </c:pt>
                <c:pt idx="90">
                  <c:v>29.733698596819206</c:v>
                </c:pt>
                <c:pt idx="91">
                  <c:v>30.406688903673189</c:v>
                </c:pt>
                <c:pt idx="92">
                  <c:v>31.087080286362095</c:v>
                </c:pt>
                <c:pt idx="93">
                  <c:v>31.77486893659195</c:v>
                </c:pt>
                <c:pt idx="94">
                  <c:v>32.470051016518028</c:v>
                </c:pt>
                <c:pt idx="95">
                  <c:v>33.172622658697726</c:v>
                </c:pt>
                <c:pt idx="96">
                  <c:v>33.882579966046322</c:v>
                </c:pt>
                <c:pt idx="97">
                  <c:v>34.599919011795528</c:v>
                </c:pt>
                <c:pt idx="98">
                  <c:v>35.32463583945475</c:v>
                </c:pt>
                <c:pt idx="99">
                  <c:v>36.056726462775018</c:v>
                </c:pt>
                <c:pt idx="100">
                  <c:v>36.796186865715434</c:v>
                </c:pt>
                <c:pt idx="101">
                  <c:v>37.543013002412124</c:v>
                </c:pt>
                <c:pt idx="102">
                  <c:v>38.297200797149628</c:v>
                </c:pt>
                <c:pt idx="103">
                  <c:v>39.05874614433462</c:v>
                </c:pt>
                <c:pt idx="104">
                  <c:v>39.827644908471925</c:v>
                </c:pt>
                <c:pt idx="105">
                  <c:v>40.603892924142791</c:v>
                </c:pt>
                <c:pt idx="106">
                  <c:v>41.387485995985315</c:v>
                </c:pt>
                <c:pt idx="107">
                  <c:v>42.178419898676999</c:v>
                </c:pt>
                <c:pt idx="108">
                  <c:v>42.976690376919386</c:v>
                </c:pt>
                <c:pt idx="109">
                  <c:v>43.782293145424688</c:v>
                </c:pt>
                <c:pt idx="110">
                  <c:v>44.595223888904442</c:v>
                </c:pt>
                <c:pt idx="111">
                  <c:v>45.415478262060027</c:v>
                </c:pt>
                <c:pt idx="112">
                  <c:v>46.243051889575128</c:v>
                </c:pt>
                <c:pt idx="113">
                  <c:v>47.077940366109999</c:v>
                </c:pt>
                <c:pt idx="114">
                  <c:v>47.92013925629756</c:v>
                </c:pt>
                <c:pt idx="115">
                  <c:v>48.769644094741231</c:v>
                </c:pt>
                <c:pt idx="116">
                  <c:v>49.626450386014518</c:v>
                </c:pt>
                <c:pt idx="117">
                  <c:v>50.490553604662274</c:v>
                </c:pt>
                <c:pt idx="118">
                  <c:v>51.361949195203621</c:v>
                </c:pt>
                <c:pt idx="119">
                  <c:v>52.240632572136505</c:v>
                </c:pt>
                <c:pt idx="120">
                  <c:v>53.126599119943855</c:v>
                </c:pt>
                <c:pt idx="121">
                  <c:v>54.019844193101264</c:v>
                </c:pt>
                <c:pt idx="122">
                  <c:v>54.920363116086243</c:v>
                </c:pt>
                <c:pt idx="123">
                  <c:v>55.828151183388982</c:v>
                </c:pt>
                <c:pt idx="124">
                  <c:v>56.743203659524546</c:v>
                </c:pt>
                <c:pt idx="125">
                  <c:v>57.665515779046586</c:v>
                </c:pt>
                <c:pt idx="126">
                  <c:v>58.595082746562426</c:v>
                </c:pt>
                <c:pt idx="127">
                  <c:v>59.531899736749558</c:v>
                </c:pt>
                <c:pt idx="128">
                  <c:v>60.475961894373569</c:v>
                </c:pt>
                <c:pt idx="129">
                  <c:v>61.427262725291449</c:v>
                </c:pt>
                <c:pt idx="130">
                  <c:v>62.385792485764604</c:v>
                </c:pt>
                <c:pt idx="131">
                  <c:v>63.351539789394714</c:v>
                </c:pt>
                <c:pt idx="132">
                  <c:v>64.324493215794277</c:v>
                </c:pt>
                <c:pt idx="133">
                  <c:v>65.304641310694365</c:v>
                </c:pt>
                <c:pt idx="134">
                  <c:v>66.291972586053902</c:v>
                </c:pt>
                <c:pt idx="135">
                  <c:v>67.286475520170299</c:v>
                </c:pt>
                <c:pt idx="136">
                  <c:v>68.288138557791484</c:v>
                </c:pt>
                <c:pt idx="137">
                  <c:v>69.296950110229275</c:v>
                </c:pt>
                <c:pt idx="138">
                  <c:v>70.312898555474121</c:v>
                </c:pt>
                <c:pt idx="139">
                  <c:v>71.335972238311086</c:v>
                </c:pt>
                <c:pt idx="140">
                  <c:v>72.366159470437168</c:v>
                </c:pt>
                <c:pt idx="141">
                  <c:v>73.403448530579809</c:v>
                </c:pt>
                <c:pt idx="142">
                  <c:v>74.44782766461671</c:v>
                </c:pt>
                <c:pt idx="143">
                  <c:v>75.499285085696755</c:v>
                </c:pt>
                <c:pt idx="144">
                  <c:v>76.557808974362217</c:v>
                </c:pt>
                <c:pt idx="145">
                  <c:v>77.623387478672043</c:v>
                </c:pt>
                <c:pt idx="146">
                  <c:v>78.696008714326325</c:v>
                </c:pt>
                <c:pt idx="147">
                  <c:v>79.77566076479188</c:v>
                </c:pt>
                <c:pt idx="148">
                  <c:v>80.862331681428913</c:v>
                </c:pt>
                <c:pt idx="149">
                  <c:v>81.956009483618757</c:v>
                </c:pt>
                <c:pt idx="150">
                  <c:v>83.056682158892684</c:v>
                </c:pt>
                <c:pt idx="151">
                  <c:v>84.164337663061758</c:v>
                </c:pt>
                <c:pt idx="152">
                  <c:v>85.278963920347664</c:v>
                </c:pt>
                <c:pt idx="153">
                  <c:v>86.400548823514583</c:v>
                </c:pt>
                <c:pt idx="154">
                  <c:v>87.529080234002038</c:v>
                </c:pt>
                <c:pt idx="155">
                  <c:v>88.664545982058684</c:v>
                </c:pt>
                <c:pt idx="156">
                  <c:v>89.806933866877031</c:v>
                </c:pt>
                <c:pt idx="157">
                  <c:v>90.956231656729187</c:v>
                </c:pt>
                <c:pt idx="158">
                  <c:v>92.112427089103377</c:v>
                </c:pt>
                <c:pt idx="159">
                  <c:v>93.275507870841452</c:v>
                </c:pt>
                <c:pt idx="160">
                  <c:v>94.44546167827724</c:v>
                </c:pt>
                <c:pt idx="161">
                  <c:v>95.622276157375808</c:v>
                </c:pt>
                <c:pt idx="162">
                  <c:v>96.805938923873455</c:v>
                </c:pt>
                <c:pt idx="163">
                  <c:v>97.996437563418695</c:v>
                </c:pt>
                <c:pt idx="164">
                  <c:v>99.193759631713903</c:v>
                </c:pt>
                <c:pt idx="165">
                  <c:v>100.39789265465788</c:v>
                </c:pt>
                <c:pt idx="166">
                  <c:v>101.60882412848913</c:v>
                </c:pt>
                <c:pt idx="167">
                  <c:v>102.82654151992995</c:v>
                </c:pt>
                <c:pt idx="168">
                  <c:v>104.05103226633125</c:v>
                </c:pt>
                <c:pt idx="169">
                  <c:v>105.28228377581812</c:v>
                </c:pt>
                <c:pt idx="170">
                  <c:v>106.52028342743613</c:v>
                </c:pt>
                <c:pt idx="171">
                  <c:v>107.76501857129838</c:v>
                </c:pt>
                <c:pt idx="172">
                  <c:v>109.01647652873321</c:v>
                </c:pt>
                <c:pt idx="173">
                  <c:v>110.27464459243255</c:v>
                </c:pt>
                <c:pt idx="174">
                  <c:v>111.53951002660109</c:v>
                </c:pt>
                <c:pt idx="175">
                  <c:v>112.81106006710596</c:v>
                </c:pt>
                <c:pt idx="176">
                  <c:v>114.08928192162713</c:v>
                </c:pt>
                <c:pt idx="177">
                  <c:v>115.37416276980848</c:v>
                </c:pt>
                <c:pt idx="178">
                  <c:v>116.6656897634094</c:v>
                </c:pt>
                <c:pt idx="179">
                  <c:v>117.9638500264571</c:v>
                </c:pt>
                <c:pt idx="180">
                  <c:v>119.26863065539942</c:v>
                </c:pt>
                <c:pt idx="181">
                  <c:v>120.58001871925833</c:v>
                </c:pt>
                <c:pt idx="182">
                  <c:v>121.89800125978392</c:v>
                </c:pt>
                <c:pt idx="183">
                  <c:v>123.22256529160902</c:v>
                </c:pt>
                <c:pt idx="184">
                  <c:v>124.55369780240427</c:v>
                </c:pt>
                <c:pt idx="185">
                  <c:v>125.8913857530339</c:v>
                </c:pt>
                <c:pt idx="186">
                  <c:v>127.23561607771184</c:v>
                </c:pt>
                <c:pt idx="187">
                  <c:v>128.5863756841585</c:v>
                </c:pt>
                <c:pt idx="188">
                  <c:v>129.94365145375795</c:v>
                </c:pt>
                <c:pt idx="189">
                  <c:v>131.30743024171571</c:v>
                </c:pt>
                <c:pt idx="190">
                  <c:v>132.67769887721687</c:v>
                </c:pt>
                <c:pt idx="191">
                  <c:v>134.05444416358483</c:v>
                </c:pt>
                <c:pt idx="192">
                  <c:v>135.43765287844042</c:v>
                </c:pt>
                <c:pt idx="193">
                  <c:v>136.82731177386145</c:v>
                </c:pt>
                <c:pt idx="194">
                  <c:v>138.2234075765428</c:v>
                </c:pt>
                <c:pt idx="195">
                  <c:v>139.6259269879568</c:v>
                </c:pt>
                <c:pt idx="196">
                  <c:v>141.03485668451421</c:v>
                </c:pt>
                <c:pt idx="197">
                  <c:v>142.45018331772542</c:v>
                </c:pt>
                <c:pt idx="198">
                  <c:v>143.87189351436211</c:v>
                </c:pt>
                <c:pt idx="199">
                  <c:v>145.29997387661945</c:v>
                </c:pt>
                <c:pt idx="200">
                  <c:v>146.73441098227838</c:v>
                </c:pt>
                <c:pt idx="201">
                  <c:v>148.17519138486853</c:v>
                </c:pt>
                <c:pt idx="202">
                  <c:v>149.62230161383138</c:v>
                </c:pt>
                <c:pt idx="203">
                  <c:v>151.0757281746838</c:v>
                </c:pt>
                <c:pt idx="204">
                  <c:v>152.53545754918181</c:v>
                </c:pt>
                <c:pt idx="205">
                  <c:v>154.00147619548488</c:v>
                </c:pt>
                <c:pt idx="206">
                  <c:v>155.47377015669466</c:v>
                </c:pt>
                <c:pt idx="207">
                  <c:v>156.95232466914635</c:v>
                </c:pt>
                <c:pt idx="208">
                  <c:v>158.43712455400222</c:v>
                </c:pt>
                <c:pt idx="209">
                  <c:v>159.9281546091043</c:v>
                </c:pt>
                <c:pt idx="210">
                  <c:v>161.42539960916173</c:v>
                </c:pt>
                <c:pt idx="211">
                  <c:v>162.9288443059387</c:v>
                </c:pt>
                <c:pt idx="212">
                  <c:v>164.43847342844222</c:v>
                </c:pt>
                <c:pt idx="213">
                  <c:v>165.95427168311039</c:v>
                </c:pt>
                <c:pt idx="214">
                  <c:v>167.47622375400073</c:v>
                </c:pt>
                <c:pt idx="215">
                  <c:v>169.00431430297863</c:v>
                </c:pt>
                <c:pt idx="216">
                  <c:v>170.53852796990608</c:v>
                </c:pt>
                <c:pt idx="217">
                  <c:v>172.0788493728306</c:v>
                </c:pt>
                <c:pt idx="218">
                  <c:v>173.62526310817412</c:v>
                </c:pt>
                <c:pt idx="219">
                  <c:v>175.17775375092219</c:v>
                </c:pt>
                <c:pt idx="220">
                  <c:v>176.73630585481322</c:v>
                </c:pt>
                <c:pt idx="221">
                  <c:v>178.30090395252793</c:v>
                </c:pt>
                <c:pt idx="222">
                  <c:v>179.87153255587882</c:v>
                </c:pt>
                <c:pt idx="223">
                  <c:v>181.44817615599973</c:v>
                </c:pt>
                <c:pt idx="224">
                  <c:v>183.03081922353562</c:v>
                </c:pt>
                <c:pt idx="225">
                  <c:v>184.61944620883227</c:v>
                </c:pt>
                <c:pt idx="226">
                  <c:v>186.21404154212621</c:v>
                </c:pt>
                <c:pt idx="227">
                  <c:v>187.81458963373453</c:v>
                </c:pt>
                <c:pt idx="228">
                  <c:v>189.42107487424494</c:v>
                </c:pt>
                <c:pt idx="229">
                  <c:v>191.03348163470574</c:v>
                </c:pt>
                <c:pt idx="230">
                  <c:v>192.65179426681587</c:v>
                </c:pt>
                <c:pt idx="231">
                  <c:v>194.275997103115</c:v>
                </c:pt>
                <c:pt idx="232">
                  <c:v>195.90607445717359</c:v>
                </c:pt>
                <c:pt idx="233">
                  <c:v>197.54201062378294</c:v>
                </c:pt>
                <c:pt idx="234">
                  <c:v>199.18378987914545</c:v>
                </c:pt>
                <c:pt idx="235">
                  <c:v>200.8313964810645</c:v>
                </c:pt>
                <c:pt idx="236">
                  <c:v>202.48481466913466</c:v>
                </c:pt>
                <c:pt idx="237">
                  <c:v>204.14402866493168</c:v>
                </c:pt>
                <c:pt idx="238">
                  <c:v>205.80902267220247</c:v>
                </c:pt>
                <c:pt idx="239">
                  <c:v>207.47978087705513</c:v>
                </c:pt>
                <c:pt idx="240">
                  <c:v>209.15628744814879</c:v>
                </c:pt>
                <c:pt idx="241">
                  <c:v>210.83852653688342</c:v>
                </c:pt>
                <c:pt idx="242">
                  <c:v>212.5264809240567</c:v>
                </c:pt>
                <c:pt idx="243">
                  <c:v>214.22013066594701</c:v>
                </c:pt>
                <c:pt idx="244">
                  <c:v>215.91945444787939</c:v>
                </c:pt>
                <c:pt idx="245">
                  <c:v>217.62443093840375</c:v>
                </c:pt>
                <c:pt idx="246">
                  <c:v>219.33503878956171</c:v>
                </c:pt>
                <c:pt idx="247">
                  <c:v>221.05125663715296</c:v>
                </c:pt>
                <c:pt idx="248">
                  <c:v>222.77306310100136</c:v>
                </c:pt>
                <c:pt idx="249">
                  <c:v>224.50043678522027</c:v>
                </c:pt>
                <c:pt idx="250">
                  <c:v>226.23335627847786</c:v>
                </c:pt>
                <c:pt idx="251">
                  <c:v>227.97180015426147</c:v>
                </c:pt>
                <c:pt idx="252">
                  <c:v>229.7157469711419</c:v>
                </c:pt>
                <c:pt idx="253">
                  <c:v>231.46517527303689</c:v>
                </c:pt>
                <c:pt idx="254">
                  <c:v>233.22006358947436</c:v>
                </c:pt>
                <c:pt idx="255">
                  <c:v>234.98039043585487</c:v>
                </c:pt>
                <c:pt idx="256">
                  <c:v>236.74613431371381</c:v>
                </c:pt>
                <c:pt idx="257">
                  <c:v>238.51727371098286</c:v>
                </c:pt>
                <c:pt idx="258">
                  <c:v>240.29378710225095</c:v>
                </c:pt>
                <c:pt idx="259">
                  <c:v>242.07565294902471</c:v>
                </c:pt>
                <c:pt idx="260">
                  <c:v>243.86284969998832</c:v>
                </c:pt>
                <c:pt idx="261">
                  <c:v>245.65535579126274</c:v>
                </c:pt>
                <c:pt idx="262">
                  <c:v>247.45314964666443</c:v>
                </c:pt>
                <c:pt idx="263">
                  <c:v>249.25620967796343</c:v>
                </c:pt>
                <c:pt idx="264">
                  <c:v>251.06451428514072</c:v>
                </c:pt>
                <c:pt idx="265">
                  <c:v>252.87804185664515</c:v>
                </c:pt>
                <c:pt idx="266">
                  <c:v>254.6967707696497</c:v>
                </c:pt>
                <c:pt idx="267">
                  <c:v>256.5206793903069</c:v>
                </c:pt>
                <c:pt idx="268">
                  <c:v>258.3497460740038</c:v>
                </c:pt>
                <c:pt idx="269">
                  <c:v>260.18394916561635</c:v>
                </c:pt>
                <c:pt idx="270">
                  <c:v>262.02326699976288</c:v>
                </c:pt>
                <c:pt idx="271">
                  <c:v>263.86767790105688</c:v>
                </c:pt>
                <c:pt idx="272">
                  <c:v>265.7171601843595</c:v>
                </c:pt>
                <c:pt idx="273">
                  <c:v>267.57169215503086</c:v>
                </c:pt>
                <c:pt idx="274">
                  <c:v>269.43125210918095</c:v>
                </c:pt>
                <c:pt idx="275">
                  <c:v>271.29581833391973</c:v>
                </c:pt>
                <c:pt idx="276">
                  <c:v>273.16536910760647</c:v>
                </c:pt>
                <c:pt idx="277">
                  <c:v>275.03988270009847</c:v>
                </c:pt>
                <c:pt idx="278">
                  <c:v>276.91933737299883</c:v>
                </c:pt>
                <c:pt idx="279">
                  <c:v>278.80371137990375</c:v>
                </c:pt>
                <c:pt idx="280">
                  <c:v>280.69298296664886</c:v>
                </c:pt>
                <c:pt idx="281">
                  <c:v>282.58713037155479</c:v>
                </c:pt>
                <c:pt idx="282">
                  <c:v>284.4861318256722</c:v>
                </c:pt>
                <c:pt idx="283">
                  <c:v>286.38996555302572</c:v>
                </c:pt>
                <c:pt idx="284">
                  <c:v>288.29861135962921</c:v>
                </c:pt>
                <c:pt idx="285">
                  <c:v>290.21205222272948</c:v>
                </c:pt>
                <c:pt idx="286">
                  <c:v>292.13027270167458</c:v>
                </c:pt>
                <c:pt idx="287">
                  <c:v>294.05325734851226</c:v>
                </c:pt>
                <c:pt idx="288">
                  <c:v>295.98099070814931</c:v>
                </c:pt>
                <c:pt idx="289">
                  <c:v>297.91345731851055</c:v>
                </c:pt>
                <c:pt idx="290">
                  <c:v>299.85064171069763</c:v>
                </c:pt>
                <c:pt idx="291">
                  <c:v>301.79252840914728</c:v>
                </c:pt>
                <c:pt idx="292">
                  <c:v>303.73910193178921</c:v>
                </c:pt>
                <c:pt idx="293">
                  <c:v>305.69034679020359</c:v>
                </c:pt>
                <c:pt idx="294">
                  <c:v>307.64624748977826</c:v>
                </c:pt>
                <c:pt idx="295">
                  <c:v>309.60678852986524</c:v>
                </c:pt>
                <c:pt idx="296">
                  <c:v>311.57195440393718</c:v>
                </c:pt>
                <c:pt idx="297">
                  <c:v>313.54172959974323</c:v>
                </c:pt>
                <c:pt idx="298">
                  <c:v>315.51609859946444</c:v>
                </c:pt>
                <c:pt idx="299">
                  <c:v>317.49504587986883</c:v>
                </c:pt>
                <c:pt idx="300">
                  <c:v>319.47855591246605</c:v>
                </c:pt>
                <c:pt idx="301">
                  <c:v>321.46661316366152</c:v>
                </c:pt>
                <c:pt idx="302">
                  <c:v>323.45920209491021</c:v>
                </c:pt>
                <c:pt idx="303">
                  <c:v>325.4563071628699</c:v>
                </c:pt>
                <c:pt idx="304">
                  <c:v>327.45791281955411</c:v>
                </c:pt>
                <c:pt idx="305">
                  <c:v>329.46400351248457</c:v>
                </c:pt>
                <c:pt idx="306">
                  <c:v>331.47456368484308</c:v>
                </c:pt>
                <c:pt idx="307">
                  <c:v>333.4895777756231</c:v>
                </c:pt>
                <c:pt idx="308">
                  <c:v>335.50903021978093</c:v>
                </c:pt>
                <c:pt idx="309">
                  <c:v>337.53290544838603</c:v>
                </c:pt>
                <c:pt idx="310">
                  <c:v>339.56118788877137</c:v>
                </c:pt>
                <c:pt idx="311">
                  <c:v>341.59386196468313</c:v>
                </c:pt>
                <c:pt idx="312">
                  <c:v>343.63091209642982</c:v>
                </c:pt>
                <c:pt idx="313">
                  <c:v>345.67232270103091</c:v>
                </c:pt>
                <c:pt idx="314">
                  <c:v>347.71807819236523</c:v>
                </c:pt>
                <c:pt idx="315">
                  <c:v>349.76816298131865</c:v>
                </c:pt>
                <c:pt idx="316">
                  <c:v>351.82256147593142</c:v>
                </c:pt>
                <c:pt idx="317">
                  <c:v>353.88125808154479</c:v>
                </c:pt>
                <c:pt idx="318">
                  <c:v>355.94423720094744</c:v>
                </c:pt>
                <c:pt idx="319">
                  <c:v>358.01148323452122</c:v>
                </c:pt>
                <c:pt idx="320">
                  <c:v>360.08298058038645</c:v>
                </c:pt>
                <c:pt idx="321">
                  <c:v>362.1587136345467</c:v>
                </c:pt>
                <c:pt idx="322">
                  <c:v>364.23866679103304</c:v>
                </c:pt>
                <c:pt idx="323">
                  <c:v>366.32282444204782</c:v>
                </c:pt>
                <c:pt idx="324">
                  <c:v>368.41117097810798</c:v>
                </c:pt>
                <c:pt idx="325">
                  <c:v>370.50369078818767</c:v>
                </c:pt>
                <c:pt idx="326">
                  <c:v>372.60036835743222</c:v>
                </c:pt>
                <c:pt idx="327">
                  <c:v>374.70118836486489</c:v>
                </c:pt>
                <c:pt idx="328">
                  <c:v>376.80613558588249</c:v>
                </c:pt>
                <c:pt idx="329">
                  <c:v>378.91519479475488</c:v>
                </c:pt>
                <c:pt idx="330">
                  <c:v>381.02835076476094</c:v>
                </c:pt>
                <c:pt idx="331">
                  <c:v>383.14558826832422</c:v>
                </c:pt>
                <c:pt idx="332">
                  <c:v>385.26689207714782</c:v>
                </c:pt>
                <c:pt idx="333">
                  <c:v>387.39224696234902</c:v>
                </c:pt>
                <c:pt idx="334">
                  <c:v>389.52163769459327</c:v>
                </c:pt>
                <c:pt idx="335">
                  <c:v>391.6550490442275</c:v>
                </c:pt>
                <c:pt idx="336">
                  <c:v>393.79246578141328</c:v>
                </c:pt>
                <c:pt idx="337">
                  <c:v>395.93387267625906</c:v>
                </c:pt>
                <c:pt idx="338">
                  <c:v>398.0792544989522</c:v>
                </c:pt>
                <c:pt idx="339">
                  <c:v>400.22859601989029</c:v>
                </c:pt>
                <c:pt idx="340">
                  <c:v>402.38188200981199</c:v>
                </c:pt>
                <c:pt idx="341">
                  <c:v>404.53909723992734</c:v>
                </c:pt>
                <c:pt idx="342">
                  <c:v>406.70022648204753</c:v>
                </c:pt>
                <c:pt idx="343">
                  <c:v>408.86525450871409</c:v>
                </c:pt>
                <c:pt idx="344">
                  <c:v>411.03416609332771</c:v>
                </c:pt>
                <c:pt idx="345">
                  <c:v>413.20694601027623</c:v>
                </c:pt>
                <c:pt idx="346">
                  <c:v>415.38357903506238</c:v>
                </c:pt>
                <c:pt idx="347">
                  <c:v>417.56404994443074</c:v>
                </c:pt>
                <c:pt idx="348">
                  <c:v>419.74834351649429</c:v>
                </c:pt>
                <c:pt idx="349">
                  <c:v>421.93644453086034</c:v>
                </c:pt>
                <c:pt idx="350">
                  <c:v>424.12833776875601</c:v>
                </c:pt>
                <c:pt idx="351">
                  <c:v>426.32400801315299</c:v>
                </c:pt>
                <c:pt idx="352">
                  <c:v>428.52344004889193</c:v>
                </c:pt>
                <c:pt idx="353">
                  <c:v>430.72661866280606</c:v>
                </c:pt>
                <c:pt idx="354">
                  <c:v>432.93352864384445</c:v>
                </c:pt>
                <c:pt idx="355">
                  <c:v>435.14415478319467</c:v>
                </c:pt>
                <c:pt idx="356">
                  <c:v>437.35848187440467</c:v>
                </c:pt>
                <c:pt idx="357">
                  <c:v>439.57649471350442</c:v>
                </c:pt>
                <c:pt idx="358">
                  <c:v>441.79817809912674</c:v>
                </c:pt>
                <c:pt idx="359">
                  <c:v>444.02351683262776</c:v>
                </c:pt>
                <c:pt idx="360">
                  <c:v>446.25249571820655</c:v>
                </c:pt>
                <c:pt idx="361">
                  <c:v>448.48509956302439</c:v>
                </c:pt>
                <c:pt idx="362">
                  <c:v>450.72131317732345</c:v>
                </c:pt>
                <c:pt idx="363">
                  <c:v>452.9611213745448</c:v>
                </c:pt>
                <c:pt idx="364">
                  <c:v>455.20450897144588</c:v>
                </c:pt>
                <c:pt idx="365">
                  <c:v>457.45146078821733</c:v>
                </c:pt>
                <c:pt idx="366">
                  <c:v>459.70196412126273</c:v>
                </c:pt>
                <c:pt idx="367">
                  <c:v>461.95601121535447</c:v>
                </c:pt>
                <c:pt idx="368">
                  <c:v>464.21359678839877</c:v>
                </c:pt>
                <c:pt idx="369">
                  <c:v>466.4747155567855</c:v>
                </c:pt>
                <c:pt idx="370">
                  <c:v>468.73936223542671</c:v>
                </c:pt>
                <c:pt idx="371">
                  <c:v>471.00753153779561</c:v>
                </c:pt>
                <c:pt idx="372">
                  <c:v>473.27921817596496</c:v>
                </c:pt>
                <c:pt idx="373">
                  <c:v>475.55441686064563</c:v>
                </c:pt>
                <c:pt idx="374">
                  <c:v>477.8331223012251</c:v>
                </c:pt>
                <c:pt idx="375">
                  <c:v>480.11532920580584</c:v>
                </c:pt>
                <c:pt idx="376">
                  <c:v>482.40103228124354</c:v>
                </c:pt>
                <c:pt idx="377">
                  <c:v>484.69022623318534</c:v>
                </c:pt>
                <c:pt idx="378">
                  <c:v>486.98290576610799</c:v>
                </c:pt>
                <c:pt idx="379">
                  <c:v>489.2790655833557</c:v>
                </c:pt>
                <c:pt idx="380">
                  <c:v>491.5787003871784</c:v>
                </c:pt>
                <c:pt idx="381">
                  <c:v>493.88180221036515</c:v>
                </c:pt>
                <c:pt idx="382">
                  <c:v>496.18835774864999</c:v>
                </c:pt>
                <c:pt idx="383">
                  <c:v>498.49835103225337</c:v>
                </c:pt>
                <c:pt idx="384">
                  <c:v>500.81176609669143</c:v>
                </c:pt>
                <c:pt idx="385">
                  <c:v>503.12858698289398</c:v>
                </c:pt>
                <c:pt idx="386">
                  <c:v>505.44879773732129</c:v>
                </c:pt>
                <c:pt idx="387">
                  <c:v>507.77238241208079</c:v>
                </c:pt>
                <c:pt idx="388">
                  <c:v>510.09932506504271</c:v>
                </c:pt>
                <c:pt idx="389">
                  <c:v>512.42960975995527</c:v>
                </c:pt>
                <c:pt idx="390">
                  <c:v>514.76322056655886</c:v>
                </c:pt>
                <c:pt idx="391">
                  <c:v>517.10014156070019</c:v>
                </c:pt>
                <c:pt idx="392">
                  <c:v>519.44035682444508</c:v>
                </c:pt>
                <c:pt idx="393">
                  <c:v>521.7838504461912</c:v>
                </c:pt>
                <c:pt idx="394">
                  <c:v>524.13060652077968</c:v>
                </c:pt>
                <c:pt idx="395">
                  <c:v>526.48060914960615</c:v>
                </c:pt>
                <c:pt idx="396">
                  <c:v>528.83384244073136</c:v>
                </c:pt>
                <c:pt idx="397">
                  <c:v>531.19029050899098</c:v>
                </c:pt>
                <c:pt idx="398">
                  <c:v>533.54993747610456</c:v>
                </c:pt>
                <c:pt idx="399">
                  <c:v>535.91276747078393</c:v>
                </c:pt>
                <c:pt idx="400">
                  <c:v>538.27876462884137</c:v>
                </c:pt>
                <c:pt idx="401">
                  <c:v>540.64791099932518</c:v>
                </c:pt>
                <c:pt idx="402">
                  <c:v>543.02018445146189</c:v>
                </c:pt>
                <c:pt idx="403">
                  <c:v>545.39556077152326</c:v>
                </c:pt>
                <c:pt idx="404">
                  <c:v>547.77401575892577</c:v>
                </c:pt>
                <c:pt idx="405">
                  <c:v>550.15552522641656</c:v>
                </c:pt>
                <c:pt idx="406">
                  <c:v>552.5400650002573</c:v>
                </c:pt>
                <c:pt idx="407">
                  <c:v>554.92761092040701</c:v>
                </c:pt>
                <c:pt idx="408">
                  <c:v>557.31813884070334</c:v>
                </c:pt>
                <c:pt idx="409">
                  <c:v>559.71162462904215</c:v>
                </c:pt>
                <c:pt idx="410">
                  <c:v>562.10804416755593</c:v>
                </c:pt>
                <c:pt idx="411">
                  <c:v>564.50736179721912</c:v>
                </c:pt>
                <c:pt idx="412">
                  <c:v>566.90951876775989</c:v>
                </c:pt>
                <c:pt idx="413">
                  <c:v>569.31444481034043</c:v>
                </c:pt>
                <c:pt idx="414">
                  <c:v>571.72206970533125</c:v>
                </c:pt>
                <c:pt idx="415">
                  <c:v>574.13232328328581</c:v>
                </c:pt>
                <c:pt idx="416">
                  <c:v>576.54513542590519</c:v>
                </c:pt>
                <c:pt idx="417">
                  <c:v>578.96043606699072</c:v>
                </c:pt>
                <c:pt idx="418">
                  <c:v>581.37815519338687</c:v>
                </c:pt>
                <c:pt idx="419">
                  <c:v>583.79822284591285</c:v>
                </c:pt>
                <c:pt idx="420">
                  <c:v>586.2205625543952</c:v>
                </c:pt>
                <c:pt idx="421">
                  <c:v>588.64508477672791</c:v>
                </c:pt>
                <c:pt idx="422">
                  <c:v>591.07169347695822</c:v>
                </c:pt>
                <c:pt idx="423">
                  <c:v>593.50029269968024</c:v>
                </c:pt>
                <c:pt idx="424">
                  <c:v>595.93078657162096</c:v>
                </c:pt>
                <c:pt idx="425">
                  <c:v>598.36307930320584</c:v>
                </c:pt>
                <c:pt idx="426">
                  <c:v>600.79707519010469</c:v>
                </c:pt>
                <c:pt idx="427">
                  <c:v>603.23267861475676</c:v>
                </c:pt>
                <c:pt idx="428">
                  <c:v>605.66979404787605</c:v>
                </c:pt>
                <c:pt idx="429">
                  <c:v>608.10832604993652</c:v>
                </c:pt>
                <c:pt idx="430">
                  <c:v>610.54817927263684</c:v>
                </c:pt>
                <c:pt idx="431">
                  <c:v>612.98925846034535</c:v>
                </c:pt>
                <c:pt idx="432">
                  <c:v>615.43145788614493</c:v>
                </c:pt>
                <c:pt idx="433">
                  <c:v>617.87465079709727</c:v>
                </c:pt>
                <c:pt idx="434">
                  <c:v>620.31870000349306</c:v>
                </c:pt>
                <c:pt idx="435">
                  <c:v>622.76346845958358</c:v>
                </c:pt>
                <c:pt idx="436">
                  <c:v>625.20881926639561</c:v>
                </c:pt>
                <c:pt idx="437">
                  <c:v>627.65461567450416</c:v>
                </c:pt>
                <c:pt idx="438">
                  <c:v>630.10072108676366</c:v>
                </c:pt>
                <c:pt idx="439">
                  <c:v>632.54699906099745</c:v>
                </c:pt>
                <c:pt idx="440">
                  <c:v>634.99331331264591</c:v>
                </c:pt>
                <c:pt idx="441">
                  <c:v>637.43952771737293</c:v>
                </c:pt>
                <c:pt idx="442">
                  <c:v>639.88551272392851</c:v>
                </c:pt>
                <c:pt idx="443">
                  <c:v>642.33115175953048</c:v>
                </c:pt>
                <c:pt idx="444">
                  <c:v>644.77633480565453</c:v>
                </c:pt>
                <c:pt idx="445">
                  <c:v>647.22095198077989</c:v>
                </c:pt>
                <c:pt idx="446">
                  <c:v>649.66489354191231</c:v>
                </c:pt>
                <c:pt idx="447">
                  <c:v>652.10804988607913</c:v>
                </c:pt>
                <c:pt idx="448">
                  <c:v>654.55031155179825</c:v>
                </c:pt>
                <c:pt idx="449">
                  <c:v>656.99156922052009</c:v>
                </c:pt>
                <c:pt idx="450">
                  <c:v>659.43171371804306</c:v>
                </c:pt>
                <c:pt idx="451">
                  <c:v>661.87063601590216</c:v>
                </c:pt>
                <c:pt idx="452">
                  <c:v>664.30822723273161</c:v>
                </c:pt>
                <c:pt idx="453">
                  <c:v>666.74438780690446</c:v>
                </c:pt>
                <c:pt idx="454">
                  <c:v>669.17903665640404</c:v>
                </c:pt>
                <c:pt idx="455">
                  <c:v>671.61210198240155</c:v>
                </c:pt>
                <c:pt idx="456">
                  <c:v>674.0435120851414</c:v>
                </c:pt>
                <c:pt idx="457">
                  <c:v>676.47319536436294</c:v>
                </c:pt>
                <c:pt idx="458">
                  <c:v>678.90108031971101</c:v>
                </c:pt>
                <c:pt idx="459">
                  <c:v>681.32709555113649</c:v>
                </c:pt>
                <c:pt idx="460">
                  <c:v>683.75116975928552</c:v>
                </c:pt>
                <c:pt idx="461">
                  <c:v>686.1732399953147</c:v>
                </c:pt>
                <c:pt idx="462">
                  <c:v>688.59325989844592</c:v>
                </c:pt>
                <c:pt idx="463">
                  <c:v>691.01119142214486</c:v>
                </c:pt>
                <c:pt idx="464">
                  <c:v>693.42699657236653</c:v>
                </c:pt>
                <c:pt idx="465">
                  <c:v>695.84063740755198</c:v>
                </c:pt>
                <c:pt idx="466">
                  <c:v>698.2520691101472</c:v>
                </c:pt>
                <c:pt idx="467">
                  <c:v>700.66123306863972</c:v>
                </c:pt>
                <c:pt idx="468">
                  <c:v>703.06798667639907</c:v>
                </c:pt>
                <c:pt idx="469">
                  <c:v>705.47212765306358</c:v>
                </c:pt>
                <c:pt idx="470">
                  <c:v>707.87356569676729</c:v>
                </c:pt>
                <c:pt idx="471">
                  <c:v>710.2723050481128</c:v>
                </c:pt>
                <c:pt idx="472">
                  <c:v>712.66834993500254</c:v>
                </c:pt>
                <c:pt idx="473">
                  <c:v>715.06170457268922</c:v>
                </c:pt>
                <c:pt idx="474">
                  <c:v>717.45237316382611</c:v>
                </c:pt>
                <c:pt idx="475">
                  <c:v>719.84035989851679</c:v>
                </c:pt>
                <c:pt idx="476">
                  <c:v>722.22566895436501</c:v>
                </c:pt>
                <c:pt idx="477">
                  <c:v>724.6083044965236</c:v>
                </c:pt>
                <c:pt idx="478">
                  <c:v>726.98827067774425</c:v>
                </c:pt>
                <c:pt idx="479">
                  <c:v>729.3655716384261</c:v>
                </c:pt>
                <c:pt idx="480">
                  <c:v>731.74021150666442</c:v>
                </c:pt>
                <c:pt idx="481">
                  <c:v>734.11219439829904</c:v>
                </c:pt>
                <c:pt idx="482">
                  <c:v>736.48152441696243</c:v>
                </c:pt>
                <c:pt idx="483">
                  <c:v>738.84820565412804</c:v>
                </c:pt>
                <c:pt idx="484">
                  <c:v>741.21224218915745</c:v>
                </c:pt>
                <c:pt idx="485">
                  <c:v>743.57363808934838</c:v>
                </c:pt>
                <c:pt idx="486">
                  <c:v>745.93239740998149</c:v>
                </c:pt>
                <c:pt idx="487">
                  <c:v>748.28852419436771</c:v>
                </c:pt>
                <c:pt idx="488">
                  <c:v>750.6420224738946</c:v>
                </c:pt>
                <c:pt idx="489">
                  <c:v>752.99289626807331</c:v>
                </c:pt>
                <c:pt idx="490">
                  <c:v>755.34114958458474</c:v>
                </c:pt>
                <c:pt idx="491">
                  <c:v>757.68678641932547</c:v>
                </c:pt>
                <c:pt idx="492">
                  <c:v>760.02981075645368</c:v>
                </c:pt>
                <c:pt idx="493">
                  <c:v>762.3702265684351</c:v>
                </c:pt>
                <c:pt idx="494">
                  <c:v>764.70803781608777</c:v>
                </c:pt>
                <c:pt idx="495">
                  <c:v>767.04324844862776</c:v>
                </c:pt>
                <c:pt idx="496">
                  <c:v>769.375862403714</c:v>
                </c:pt>
                <c:pt idx="497">
                  <c:v>771.70588360749275</c:v>
                </c:pt>
                <c:pt idx="498">
                  <c:v>774.03331597464239</c:v>
                </c:pt>
                <c:pt idx="499">
                  <c:v>776.35816340841779</c:v>
                </c:pt>
                <c:pt idx="500">
                  <c:v>778.68042980069401</c:v>
                </c:pt>
                <c:pt idx="501">
                  <c:v>801.76143705552875</c:v>
                </c:pt>
                <c:pt idx="502">
                  <c:v>824.58684038674517</c:v>
                </c:pt>
                <c:pt idx="503">
                  <c:v>847.16042161005862</c:v>
                </c:pt>
                <c:pt idx="504">
                  <c:v>869.4858545311406</c:v>
                </c:pt>
                <c:pt idx="505">
                  <c:v>891.56670899046901</c:v>
                </c:pt>
                <c:pt idx="506">
                  <c:v>913.40645471769005</c:v>
                </c:pt>
                <c:pt idx="507">
                  <c:v>935.00846500621617</c:v>
                </c:pt>
                <c:pt idx="508">
                  <c:v>956.37602021808334</c:v>
                </c:pt>
                <c:pt idx="509">
                  <c:v>977.51231112844164</c:v>
                </c:pt>
                <c:pt idx="510">
                  <c:v>998.42044211845007</c:v>
                </c:pt>
                <c:pt idx="511">
                  <c:v>1019.1034342247915</c:v>
                </c:pt>
                <c:pt idx="512">
                  <c:v>1039.5642280535042</c:v>
                </c:pt>
                <c:pt idx="513">
                  <c:v>1059.8056865653471</c:v>
                </c:pt>
                <c:pt idx="514">
                  <c:v>1079.8305977394687</c:v>
                </c:pt>
                <c:pt idx="515">
                  <c:v>1099.6416771217366</c:v>
                </c:pt>
                <c:pt idx="516">
                  <c:v>1119.2415702636965</c:v>
                </c:pt>
                <c:pt idx="517">
                  <c:v>1138.6328550577714</c:v>
                </c:pt>
                <c:pt idx="518">
                  <c:v>1157.8180439739765</c:v>
                </c:pt>
                <c:pt idx="519">
                  <c:v>1176.799586203115</c:v>
                </c:pt>
                <c:pt idx="520">
                  <c:v>1195.5798697111247</c:v>
                </c:pt>
                <c:pt idx="521">
                  <c:v>1214.1612232089794</c:v>
                </c:pt>
                <c:pt idx="522">
                  <c:v>1232.5459180422911</c:v>
                </c:pt>
                <c:pt idx="523">
                  <c:v>1250.7361700045228</c:v>
                </c:pt>
                <c:pt idx="524">
                  <c:v>1268.734141077503</c:v>
                </c:pt>
                <c:pt idx="525">
                  <c:v>1286.5419411027208</c:v>
                </c:pt>
                <c:pt idx="526">
                  <c:v>1304.1616293866909</c:v>
                </c:pt>
                <c:pt idx="527">
                  <c:v>1321.5952162434921</c:v>
                </c:pt>
                <c:pt idx="528">
                  <c:v>1338.8446644774176</c:v>
                </c:pt>
                <c:pt idx="529">
                  <c:v>1355.9118908085095</c:v>
                </c:pt>
                <c:pt idx="530">
                  <c:v>1372.7987672436059</c:v>
                </c:pt>
                <c:pt idx="531">
                  <c:v>1389.5071223953835</c:v>
                </c:pt>
                <c:pt idx="532">
                  <c:v>1406.0387427517514</c:v>
                </c:pt>
                <c:pt idx="533">
                  <c:v>1422.3953738978228</c:v>
                </c:pt>
                <c:pt idx="534">
                  <c:v>1438.5787216925783</c:v>
                </c:pt>
                <c:pt idx="535">
                  <c:v>1454.5904534022234</c:v>
                </c:pt>
                <c:pt idx="536">
                  <c:v>1470.4321987921408</c:v>
                </c:pt>
                <c:pt idx="537">
                  <c:v>1486.1055511792376</c:v>
                </c:pt>
                <c:pt idx="538">
                  <c:v>1501.6120684464013</c:v>
                </c:pt>
                <c:pt idx="539">
                  <c:v>1516.9532740206862</c:v>
                </c:pt>
                <c:pt idx="540">
                  <c:v>1532.130657816778</c:v>
                </c:pt>
                <c:pt idx="541">
                  <c:v>1547.1456771471994</c:v>
                </c:pt>
                <c:pt idx="542">
                  <c:v>1561.9997576006535</c:v>
                </c:pt>
                <c:pt idx="543">
                  <c:v>1576.6942938898321</c:v>
                </c:pt>
                <c:pt idx="544">
                  <c:v>1591.2306506699479</c:v>
                </c:pt>
                <c:pt idx="545">
                  <c:v>1605.610163329196</c:v>
                </c:pt>
                <c:pt idx="546">
                  <c:v>1619.8341387522844</c:v>
                </c:pt>
                <c:pt idx="547">
                  <c:v>1633.9038560581253</c:v>
                </c:pt>
                <c:pt idx="548">
                  <c:v>1647.8205673127236</c:v>
                </c:pt>
                <c:pt idx="549">
                  <c:v>1661.5854982182527</c:v>
                </c:pt>
                <c:pt idx="550">
                  <c:v>1675.19984877926</c:v>
                </c:pt>
                <c:pt idx="551">
                  <c:v>1688.6647939469019</c:v>
                </c:pt>
                <c:pt idx="552">
                  <c:v>1701.9814842420658</c:v>
                </c:pt>
                <c:pt idx="553">
                  <c:v>1715.1510463581999</c:v>
                </c:pt>
                <c:pt idx="554">
                  <c:v>1728.1745837446304</c:v>
                </c:pt>
                <c:pt idx="555">
                  <c:v>1741.0531771711135</c:v>
                </c:pt>
                <c:pt idx="556">
                  <c:v>1753.7878852743372</c:v>
                </c:pt>
                <c:pt idx="557">
                  <c:v>1766.379745087052</c:v>
                </c:pt>
                <c:pt idx="558">
                  <c:v>1778.8297725504831</c:v>
                </c:pt>
                <c:pt idx="559">
                  <c:v>1791.1389630106482</c:v>
                </c:pt>
                <c:pt idx="560">
                  <c:v>1803.308291699175</c:v>
                </c:pt>
                <c:pt idx="561">
                  <c:v>1815.3387141991891</c:v>
                </c:pt>
                <c:pt idx="562">
                  <c:v>1827.2311668968184</c:v>
                </c:pt>
                <c:pt idx="563">
                  <c:v>1838.9865674188366</c:v>
                </c:pt>
                <c:pt idx="564">
                  <c:v>1850.6058150569438</c:v>
                </c:pt>
                <c:pt idx="565">
                  <c:v>1862.0897911791672</c:v>
                </c:pt>
                <c:pt idx="566">
                  <c:v>1873.4393596288357</c:v>
                </c:pt>
                <c:pt idx="567">
                  <c:v>1884.6553671115748</c:v>
                </c:pt>
                <c:pt idx="568">
                  <c:v>1895.7386435707369</c:v>
                </c:pt>
                <c:pt idx="569">
                  <c:v>1906.6900025516777</c:v>
                </c:pt>
                <c:pt idx="570">
                  <c:v>1917.5102415552617</c:v>
                </c:pt>
                <c:pt idx="571">
                  <c:v>1928.2001423809727</c:v>
                </c:pt>
                <c:pt idx="572">
                  <c:v>1938.7604714599845</c:v>
                </c:pt>
                <c:pt idx="573">
                  <c:v>1949.1919801785366</c:v>
                </c:pt>
                <c:pt idx="574">
                  <c:v>1959.4954051919433</c:v>
                </c:pt>
                <c:pt idx="575">
                  <c:v>1969.671468729553</c:v>
                </c:pt>
                <c:pt idx="576">
                  <c:v>1979.7208788909627</c:v>
                </c:pt>
                <c:pt idx="577">
                  <c:v>1989.6443299337791</c:v>
                </c:pt>
                <c:pt idx="578">
                  <c:v>1999.442502553208</c:v>
                </c:pt>
                <c:pt idx="579">
                  <c:v>2009.1160641537438</c:v>
                </c:pt>
                <c:pt idx="580">
                  <c:v>2018.6656691132162</c:v>
                </c:pt>
                <c:pt idx="581">
                  <c:v>2028.0919590394483</c:v>
                </c:pt>
                <c:pt idx="582">
                  <c:v>2037.3955630197652</c:v>
                </c:pt>
                <c:pt idx="583">
                  <c:v>2046.5770978635849</c:v>
                </c:pt>
                <c:pt idx="584">
                  <c:v>2055.6371683383186</c:v>
                </c:pt>
                <c:pt idx="585">
                  <c:v>2064.5763673987913</c:v>
                </c:pt>
                <c:pt idx="586">
                  <c:v>2073.3952764103969</c:v>
                </c:pt>
                <c:pt idx="587">
                  <c:v>2082.0944653661818</c:v>
                </c:pt>
                <c:pt idx="588">
                  <c:v>2090.6744930980567</c:v>
                </c:pt>
                <c:pt idx="589">
                  <c:v>2099.1359074823204</c:v>
                </c:pt>
                <c:pt idx="590">
                  <c:v>2107.4792456396781</c:v>
                </c:pt>
                <c:pt idx="591">
                  <c:v>2115.7050341299264</c:v>
                </c:pt>
                <c:pt idx="592">
                  <c:v>2123.8137891414781</c:v>
                </c:pt>
                <c:pt idx="593">
                  <c:v>2131.8060166758869</c:v>
                </c:pt>
                <c:pt idx="594">
                  <c:v>2139.6822127275314</c:v>
                </c:pt>
                <c:pt idx="595">
                  <c:v>2147.4428634586125</c:v>
                </c:pt>
                <c:pt idx="596">
                  <c:v>2155.088445369614</c:v>
                </c:pt>
                <c:pt idx="597">
                  <c:v>2162.6194254653669</c:v>
                </c:pt>
                <c:pt idx="598">
                  <c:v>2170.0362614168635</c:v>
                </c:pt>
                <c:pt idx="599">
                  <c:v>2177.3394017189512</c:v>
                </c:pt>
                <c:pt idx="600">
                  <c:v>2184.5292858440471</c:v>
                </c:pt>
                <c:pt idx="601">
                  <c:v>2191.6063443919929</c:v>
                </c:pt>
                <c:pt idx="602">
                  <c:v>2198.5709992361863</c:v>
                </c:pt>
                <c:pt idx="603">
                  <c:v>2205.4236636661026</c:v>
                </c:pt>
                <c:pt idx="604">
                  <c:v>2212.1647425263359</c:v>
                </c:pt>
                <c:pt idx="605">
                  <c:v>2218.7946323522724</c:v>
                </c:pt>
                <c:pt idx="606">
                  <c:v>2225.3137215025117</c:v>
                </c:pt>
                <c:pt idx="607">
                  <c:v>2231.7223902881528</c:v>
                </c:pt>
                <c:pt idx="608">
                  <c:v>2238.0210110990561</c:v>
                </c:pt>
                <c:pt idx="609">
                  <c:v>2244.2099485271883</c:v>
                </c:pt>
                <c:pt idx="610">
                  <c:v>2250.2895594871643</c:v>
                </c:pt>
                <c:pt idx="611">
                  <c:v>2256.2601933340907</c:v>
                </c:pt>
                <c:pt idx="612">
                  <c:v>2262.1221919788195</c:v>
                </c:pt>
                <c:pt idx="613">
                  <c:v>2267.8758900007188</c:v>
                </c:pt>
                <c:pt idx="614">
                  <c:v>2273.521614758065</c:v>
                </c:pt>
                <c:pt idx="615">
                  <c:v>2279.0596864961658</c:v>
                </c:pt>
                <c:pt idx="616">
                  <c:v>2284.4904184533189</c:v>
                </c:pt>
                <c:pt idx="617">
                  <c:v>2289.8141169647115</c:v>
                </c:pt>
                <c:pt idx="618">
                  <c:v>2295.031081564372</c:v>
                </c:pt>
                <c:pt idx="619">
                  <c:v>2300.1416050852818</c:v>
                </c:pt>
                <c:pt idx="620">
                  <c:v>2305.1459737577552</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183.63594351285332</c:v>
                </c:pt>
              </c:numCache>
            </c:numRef>
          </c:xVal>
          <c:yVal>
            <c:numRef>
              <c:f>Trajecto!$C$158</c:f>
              <c:numCache>
                <c:formatCode>0</c:formatCode>
                <c:ptCount val="1"/>
                <c:pt idx="0">
                  <c:v>1152.5729868788776</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1391.1426533797444</c:v>
                </c:pt>
              </c:numCache>
            </c:numRef>
          </c:xVal>
          <c:yVal>
            <c:numRef>
              <c:f>Trajecto!$C$159</c:f>
              <c:numCache>
                <c:formatCode>0</c:formatCode>
                <c:ptCount val="1"/>
                <c:pt idx="0">
                  <c:v>1212.3587503756642</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{F55C0D41-2EEE-49EB-981E-62ED4A0AD62F}</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914.07356469619629</c:v>
                </c:pt>
                <c:pt idx="1">
                  <c:v>937.07356469619629</c:v>
                </c:pt>
                <c:pt idx="2">
                  <c:v>937.07356469619629</c:v>
                </c:pt>
                <c:pt idx="3">
                  <c:v>914.07356469619629</c:v>
                </c:pt>
                <c:pt idx="4">
                  <c:v>937.07356469619629</c:v>
                </c:pt>
                <c:pt idx="5">
                  <c:v>937.07356469619629</c:v>
                </c:pt>
                <c:pt idx="6">
                  <c:v>922.07356469619629</c:v>
                </c:pt>
                <c:pt idx="7">
                  <c:v>922.07356469619629</c:v>
                </c:pt>
                <c:pt idx="8">
                  <c:v>937.07356469619629</c:v>
                </c:pt>
                <c:pt idx="9">
                  <c:v>922.07356469619629</c:v>
                </c:pt>
                <c:pt idx="10">
                  <c:v>921.67356469619631</c:v>
                </c:pt>
                <c:pt idx="11">
                  <c:v>920.87356469619624</c:v>
                </c:pt>
                <c:pt idx="12">
                  <c:v>920.07356469619629</c:v>
                </c:pt>
                <c:pt idx="13">
                  <c:v>919.07356469619629</c:v>
                </c:pt>
                <c:pt idx="14">
                  <c:v>917.87356469619624</c:v>
                </c:pt>
                <c:pt idx="15">
                  <c:v>914.07356469619629</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914.07356469619629</c:v>
                </c:pt>
                <c:pt idx="1">
                  <c:v>891.07356469619629</c:v>
                </c:pt>
                <c:pt idx="2">
                  <c:v>891.07356469619629</c:v>
                </c:pt>
                <c:pt idx="3">
                  <c:v>914.07356469619629</c:v>
                </c:pt>
                <c:pt idx="4">
                  <c:v>891.07356469619629</c:v>
                </c:pt>
                <c:pt idx="5">
                  <c:v>891.07356469619629</c:v>
                </c:pt>
                <c:pt idx="6">
                  <c:v>906.07356469619629</c:v>
                </c:pt>
                <c:pt idx="7">
                  <c:v>906.07356469619629</c:v>
                </c:pt>
                <c:pt idx="8">
                  <c:v>891.07356469619629</c:v>
                </c:pt>
                <c:pt idx="9">
                  <c:v>906.07356469619629</c:v>
                </c:pt>
                <c:pt idx="10">
                  <c:v>906.47356469619626</c:v>
                </c:pt>
                <c:pt idx="11">
                  <c:v>907.27356469619633</c:v>
                </c:pt>
                <c:pt idx="12">
                  <c:v>908.07356469619629</c:v>
                </c:pt>
                <c:pt idx="13">
                  <c:v>909.07356469619629</c:v>
                </c:pt>
                <c:pt idx="14">
                  <c:v>910.27356469619633</c:v>
                </c:pt>
                <c:pt idx="15">
                  <c:v>914.07356469619629</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{E25628F6-9A40-4251-958C-AB308EBB3C6A}</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914.07356469619629</c:v>
                </c:pt>
                <c:pt idx="1">
                  <c:v>914.07356469619629</c:v>
                </c:pt>
                <c:pt idx="2">
                  <c:v>924.07356469619629</c:v>
                </c:pt>
                <c:pt idx="3">
                  <c:v>914.07356469619629</c:v>
                </c:pt>
                <c:pt idx="4">
                  <c:v>924.07356469619629</c:v>
                </c:pt>
                <c:pt idx="5">
                  <c:v>927.07356469619629</c:v>
                </c:pt>
                <c:pt idx="6">
                  <c:v>931.07356469619629</c:v>
                </c:pt>
                <c:pt idx="7">
                  <c:v>934.07356469619629</c:v>
                </c:pt>
                <c:pt idx="8">
                  <c:v>939.07356469619629</c:v>
                </c:pt>
                <c:pt idx="9">
                  <c:v>944.07356469619629</c:v>
                </c:pt>
                <c:pt idx="10">
                  <c:v>950.07356469619629</c:v>
                </c:pt>
                <c:pt idx="11">
                  <c:v>962.07356469619629</c:v>
                </c:pt>
                <c:pt idx="12">
                  <c:v>976.07356469619629</c:v>
                </c:pt>
                <c:pt idx="13">
                  <c:v>951.07356469619629</c:v>
                </c:pt>
                <c:pt idx="14">
                  <c:v>944.07356469619629</c:v>
                </c:pt>
                <c:pt idx="15">
                  <c:v>929.07356469619629</c:v>
                </c:pt>
                <c:pt idx="16">
                  <c:v>914.07356469619629</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914.07356469619629</c:v>
                </c:pt>
                <c:pt idx="1">
                  <c:v>914.07356469619629</c:v>
                </c:pt>
                <c:pt idx="2">
                  <c:v>904.07356469619629</c:v>
                </c:pt>
                <c:pt idx="3">
                  <c:v>914.07356469619629</c:v>
                </c:pt>
                <c:pt idx="4">
                  <c:v>904.07356469619629</c:v>
                </c:pt>
                <c:pt idx="5">
                  <c:v>901.07356469619629</c:v>
                </c:pt>
                <c:pt idx="6">
                  <c:v>897.07356469619629</c:v>
                </c:pt>
                <c:pt idx="7">
                  <c:v>894.07356469619629</c:v>
                </c:pt>
                <c:pt idx="8">
                  <c:v>889.07356469619629</c:v>
                </c:pt>
                <c:pt idx="9">
                  <c:v>884.07356469619629</c:v>
                </c:pt>
                <c:pt idx="10">
                  <c:v>878.07356469619629</c:v>
                </c:pt>
                <c:pt idx="11">
                  <c:v>866.07356469619629</c:v>
                </c:pt>
                <c:pt idx="12">
                  <c:v>852.07356469619629</c:v>
                </c:pt>
                <c:pt idx="13">
                  <c:v>877.07356469619629</c:v>
                </c:pt>
                <c:pt idx="14">
                  <c:v>884.07356469619629</c:v>
                </c:pt>
                <c:pt idx="15">
                  <c:v>899.07356469619629</c:v>
                </c:pt>
                <c:pt idx="16">
                  <c:v>914.07356469619629</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914.07356469619629</c:v>
                </c:pt>
                <c:pt idx="1">
                  <c:v>931.07356469619629</c:v>
                </c:pt>
                <c:pt idx="2">
                  <c:v>925.07356469619629</c:v>
                </c:pt>
                <c:pt idx="3">
                  <c:v>914.07356469619629</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914.07356469619629</c:v>
                </c:pt>
                <c:pt idx="1">
                  <c:v>897.07356469619629</c:v>
                </c:pt>
                <c:pt idx="2">
                  <c:v>903.07356469619629</c:v>
                </c:pt>
                <c:pt idx="3">
                  <c:v>914.07356469619629</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{0A8FCCD7-4AB2-4CA2-94AB-08F9497F8DDC}</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734.54377405141327</c:v>
                </c:pt>
                <c:pt idx="1">
                  <c:v>734.54377405141327</c:v>
                </c:pt>
                <c:pt idx="2">
                  <c:v>734.54377405141327</c:v>
                </c:pt>
                <c:pt idx="3">
                  <c:v>792.1724233953571</c:v>
                </c:pt>
                <c:pt idx="4">
                  <c:v>734.54377405141327</c:v>
                </c:pt>
                <c:pt idx="5">
                  <c:v>676.91512470746943</c:v>
                </c:pt>
                <c:pt idx="6">
                  <c:v>734.54377405141327</c:v>
                </c:pt>
              </c:numCache>
            </c:numRef>
          </c:xVal>
          <c:yVal>
            <c:numRef>
              <c:f>Trajecto!$C$124:$C$130</c:f>
              <c:numCache>
                <c:formatCode>0</c:formatCode>
                <c:ptCount val="7"/>
                <c:pt idx="0">
                  <c:v>2305.1459737577552</c:v>
                </c:pt>
                <c:pt idx="1">
                  <c:v>1152.5729868788776</c:v>
                </c:pt>
                <c:pt idx="2">
                  <c:v>0</c:v>
                </c:pt>
                <c:pt idx="3">
                  <c:v>115.25729868788775</c:v>
                </c:pt>
                <c:pt idx="4">
                  <c:v>0</c:v>
                </c:pt>
                <c:pt idx="5">
                  <c:v>115.25729868788775</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2424.7175007513283</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2.99999999999998</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3.9999999999999587</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4.9999999999999378</c:v>
                </c:pt>
                <c:pt idx="501">
                  <c:v>#N/A</c:v>
                </c:pt>
                <c:pt idx="502">
                  <c:v>#N/A</c:v>
                </c:pt>
                <c:pt idx="503">
                  <c:v>#N/A</c:v>
                </c:pt>
                <c:pt idx="504">
                  <c:v>#N/A</c:v>
                </c:pt>
                <c:pt idx="505">
                  <c:v>#N/A</c:v>
                </c:pt>
                <c:pt idx="506">
                  <c:v>#N/A</c:v>
                </c:pt>
                <c:pt idx="507">
                  <c:v>#N/A</c:v>
                </c:pt>
                <c:pt idx="508">
                  <c:v>#N/A</c:v>
                </c:pt>
                <c:pt idx="509">
                  <c:v>#N/A</c:v>
                </c:pt>
                <c:pt idx="510">
                  <c:v>5.9999999999999343</c:v>
                </c:pt>
                <c:pt idx="511">
                  <c:v>#N/A</c:v>
                </c:pt>
                <c:pt idx="512">
                  <c:v>#N/A</c:v>
                </c:pt>
                <c:pt idx="513">
                  <c:v>#N/A</c:v>
                </c:pt>
                <c:pt idx="514">
                  <c:v>#N/A</c:v>
                </c:pt>
                <c:pt idx="515">
                  <c:v>#N/A</c:v>
                </c:pt>
                <c:pt idx="516">
                  <c:v>#N/A</c:v>
                </c:pt>
                <c:pt idx="517">
                  <c:v>#N/A</c:v>
                </c:pt>
                <c:pt idx="518">
                  <c:v>#N/A</c:v>
                </c:pt>
                <c:pt idx="519">
                  <c:v>#N/A</c:v>
                </c:pt>
                <c:pt idx="520">
                  <c:v>6.9999999999999307</c:v>
                </c:pt>
                <c:pt idx="521">
                  <c:v>#N/A</c:v>
                </c:pt>
                <c:pt idx="522">
                  <c:v>#N/A</c:v>
                </c:pt>
                <c:pt idx="523">
                  <c:v>#N/A</c:v>
                </c:pt>
                <c:pt idx="524">
                  <c:v>#N/A</c:v>
                </c:pt>
                <c:pt idx="525">
                  <c:v>#N/A</c:v>
                </c:pt>
                <c:pt idx="526">
                  <c:v>#N/A</c:v>
                </c:pt>
                <c:pt idx="527">
                  <c:v>#N/A</c:v>
                </c:pt>
                <c:pt idx="528">
                  <c:v>#N/A</c:v>
                </c:pt>
                <c:pt idx="529">
                  <c:v>#N/A</c:v>
                </c:pt>
                <c:pt idx="530">
                  <c:v>7.9999999999999272</c:v>
                </c:pt>
                <c:pt idx="531">
                  <c:v>#N/A</c:v>
                </c:pt>
                <c:pt idx="532">
                  <c:v>#N/A</c:v>
                </c:pt>
                <c:pt idx="533">
                  <c:v>#N/A</c:v>
                </c:pt>
                <c:pt idx="534">
                  <c:v>#N/A</c:v>
                </c:pt>
                <c:pt idx="535">
                  <c:v>#N/A</c:v>
                </c:pt>
                <c:pt idx="536">
                  <c:v>#N/A</c:v>
                </c:pt>
                <c:pt idx="537">
                  <c:v>#N/A</c:v>
                </c:pt>
                <c:pt idx="538">
                  <c:v>#N/A</c:v>
                </c:pt>
                <c:pt idx="539">
                  <c:v>#N/A</c:v>
                </c:pt>
                <c:pt idx="540">
                  <c:v>8.9999999999999236</c:v>
                </c:pt>
                <c:pt idx="541">
                  <c:v>#N/A</c:v>
                </c:pt>
                <c:pt idx="542">
                  <c:v>#N/A</c:v>
                </c:pt>
                <c:pt idx="543">
                  <c:v>#N/A</c:v>
                </c:pt>
                <c:pt idx="544">
                  <c:v>#N/A</c:v>
                </c:pt>
                <c:pt idx="545">
                  <c:v>#N/A</c:v>
                </c:pt>
                <c:pt idx="546">
                  <c:v>#N/A</c:v>
                </c:pt>
                <c:pt idx="547">
                  <c:v>#N/A</c:v>
                </c:pt>
                <c:pt idx="548">
                  <c:v>#N/A</c:v>
                </c:pt>
                <c:pt idx="549">
                  <c:v>#N/A</c:v>
                </c:pt>
                <c:pt idx="550">
                  <c:v>9.9999999999999201</c:v>
                </c:pt>
                <c:pt idx="551">
                  <c:v>#N/A</c:v>
                </c:pt>
                <c:pt idx="552">
                  <c:v>#N/A</c:v>
                </c:pt>
                <c:pt idx="553">
                  <c:v>#N/A</c:v>
                </c:pt>
                <c:pt idx="554">
                  <c:v>#N/A</c:v>
                </c:pt>
                <c:pt idx="555">
                  <c:v>#N/A</c:v>
                </c:pt>
                <c:pt idx="556">
                  <c:v>#N/A</c:v>
                </c:pt>
                <c:pt idx="557">
                  <c:v>#N/A</c:v>
                </c:pt>
                <c:pt idx="558">
                  <c:v>#N/A</c:v>
                </c:pt>
                <c:pt idx="559">
                  <c:v>#N/A</c:v>
                </c:pt>
                <c:pt idx="560">
                  <c:v>10.999999999999917</c:v>
                </c:pt>
                <c:pt idx="561">
                  <c:v>#N/A</c:v>
                </c:pt>
                <c:pt idx="562">
                  <c:v>#N/A</c:v>
                </c:pt>
                <c:pt idx="563">
                  <c:v>#N/A</c:v>
                </c:pt>
                <c:pt idx="564">
                  <c:v>#N/A</c:v>
                </c:pt>
                <c:pt idx="565">
                  <c:v>#N/A</c:v>
                </c:pt>
                <c:pt idx="566">
                  <c:v>#N/A</c:v>
                </c:pt>
                <c:pt idx="567">
                  <c:v>#N/A</c:v>
                </c:pt>
                <c:pt idx="568">
                  <c:v>#N/A</c:v>
                </c:pt>
                <c:pt idx="569">
                  <c:v>#N/A</c:v>
                </c:pt>
                <c:pt idx="570">
                  <c:v>11.999999999999913</c:v>
                </c:pt>
                <c:pt idx="571">
                  <c:v>#N/A</c:v>
                </c:pt>
                <c:pt idx="572">
                  <c:v>#N/A</c:v>
                </c:pt>
                <c:pt idx="573">
                  <c:v>#N/A</c:v>
                </c:pt>
                <c:pt idx="574">
                  <c:v>#N/A</c:v>
                </c:pt>
                <c:pt idx="575">
                  <c:v>#N/A</c:v>
                </c:pt>
                <c:pt idx="576">
                  <c:v>#N/A</c:v>
                </c:pt>
                <c:pt idx="577">
                  <c:v>#N/A</c:v>
                </c:pt>
                <c:pt idx="578">
                  <c:v>#N/A</c:v>
                </c:pt>
                <c:pt idx="579">
                  <c:v>#N/A</c:v>
                </c:pt>
                <c:pt idx="580">
                  <c:v>12.999999999999909</c:v>
                </c:pt>
                <c:pt idx="581">
                  <c:v>#N/A</c:v>
                </c:pt>
                <c:pt idx="582">
                  <c:v>#N/A</c:v>
                </c:pt>
                <c:pt idx="583">
                  <c:v>#N/A</c:v>
                </c:pt>
                <c:pt idx="584">
                  <c:v>#N/A</c:v>
                </c:pt>
                <c:pt idx="585">
                  <c:v>#N/A</c:v>
                </c:pt>
                <c:pt idx="586">
                  <c:v>#N/A</c:v>
                </c:pt>
                <c:pt idx="587">
                  <c:v>#N/A</c:v>
                </c:pt>
                <c:pt idx="588">
                  <c:v>#N/A</c:v>
                </c:pt>
                <c:pt idx="589">
                  <c:v>#N/A</c:v>
                </c:pt>
                <c:pt idx="590">
                  <c:v>13.999999999999906</c:v>
                </c:pt>
                <c:pt idx="591">
                  <c:v>#N/A</c:v>
                </c:pt>
                <c:pt idx="592">
                  <c:v>#N/A</c:v>
                </c:pt>
                <c:pt idx="593">
                  <c:v>#N/A</c:v>
                </c:pt>
                <c:pt idx="594">
                  <c:v>#N/A</c:v>
                </c:pt>
                <c:pt idx="595">
                  <c:v>#N/A</c:v>
                </c:pt>
                <c:pt idx="596">
                  <c:v>#N/A</c:v>
                </c:pt>
                <c:pt idx="597">
                  <c:v>#N/A</c:v>
                </c:pt>
                <c:pt idx="598">
                  <c:v>#N/A</c:v>
                </c:pt>
                <c:pt idx="599">
                  <c:v>#N/A</c:v>
                </c:pt>
                <c:pt idx="600">
                  <c:v>14.999999999999902</c:v>
                </c:pt>
                <c:pt idx="601">
                  <c:v>#N/A</c:v>
                </c:pt>
                <c:pt idx="602">
                  <c:v>#N/A</c:v>
                </c:pt>
                <c:pt idx="603">
                  <c:v>#N/A</c:v>
                </c:pt>
                <c:pt idx="604">
                  <c:v>#N/A</c:v>
                </c:pt>
                <c:pt idx="605">
                  <c:v>#N/A</c:v>
                </c:pt>
                <c:pt idx="606">
                  <c:v>#N/A</c:v>
                </c:pt>
                <c:pt idx="607">
                  <c:v>#N/A</c:v>
                </c:pt>
                <c:pt idx="608">
                  <c:v>#N/A</c:v>
                </c:pt>
                <c:pt idx="609">
                  <c:v>#N/A</c:v>
                </c:pt>
                <c:pt idx="610">
                  <c:v>15.999999999999899</c:v>
                </c:pt>
                <c:pt idx="611">
                  <c:v>#N/A</c:v>
                </c:pt>
                <c:pt idx="612">
                  <c:v>#N/A</c:v>
                </c:pt>
                <c:pt idx="613">
                  <c:v>#N/A</c:v>
                </c:pt>
                <c:pt idx="614">
                  <c:v>#N/A</c:v>
                </c:pt>
                <c:pt idx="615">
                  <c:v>#N/A</c:v>
                </c:pt>
                <c:pt idx="616">
                  <c:v>#N/A</c:v>
                </c:pt>
                <c:pt idx="617">
                  <c:v>#N/A</c:v>
                </c:pt>
                <c:pt idx="618">
                  <c:v>#N/A</c:v>
                </c:pt>
                <c:pt idx="619">
                  <c:v>#N/A</c:v>
                </c:pt>
                <c:pt idx="620">
                  <c:v>16.999999999999911</c:v>
                </c:pt>
                <c:pt idx="621">
                  <c:v>#N/A</c:v>
                </c:pt>
                <c:pt idx="622">
                  <c:v>#N/A</c:v>
                </c:pt>
                <c:pt idx="623">
                  <c:v>#N/A</c:v>
                </c:pt>
                <c:pt idx="624">
                  <c:v>#N/A</c:v>
                </c:pt>
                <c:pt idx="625">
                  <c:v>#N/A</c:v>
                </c:pt>
                <c:pt idx="626">
                  <c:v>#N/A</c:v>
                </c:pt>
                <c:pt idx="627">
                  <c:v>#N/A</c:v>
                </c:pt>
                <c:pt idx="628">
                  <c:v>#N/A</c:v>
                </c:pt>
                <c:pt idx="629">
                  <c:v>#N/A</c:v>
                </c:pt>
                <c:pt idx="630">
                  <c:v>17.999999999999925</c:v>
                </c:pt>
                <c:pt idx="631">
                  <c:v>#N/A</c:v>
                </c:pt>
                <c:pt idx="632">
                  <c:v>#N/A</c:v>
                </c:pt>
                <c:pt idx="633">
                  <c:v>#N/A</c:v>
                </c:pt>
                <c:pt idx="634">
                  <c:v>#N/A</c:v>
                </c:pt>
                <c:pt idx="635">
                  <c:v>#N/A</c:v>
                </c:pt>
                <c:pt idx="636">
                  <c:v>#N/A</c:v>
                </c:pt>
                <c:pt idx="637">
                  <c:v>#N/A</c:v>
                </c:pt>
                <c:pt idx="638">
                  <c:v>#N/A</c:v>
                </c:pt>
                <c:pt idx="639">
                  <c:v>#N/A</c:v>
                </c:pt>
                <c:pt idx="640">
                  <c:v>18.99999999999994</c:v>
                </c:pt>
                <c:pt idx="641">
                  <c:v>#N/A</c:v>
                </c:pt>
                <c:pt idx="642">
                  <c:v>#N/A</c:v>
                </c:pt>
                <c:pt idx="643">
                  <c:v>#N/A</c:v>
                </c:pt>
                <c:pt idx="644">
                  <c:v>#N/A</c:v>
                </c:pt>
                <c:pt idx="645">
                  <c:v>#N/A</c:v>
                </c:pt>
                <c:pt idx="646">
                  <c:v>#N/A</c:v>
                </c:pt>
                <c:pt idx="647">
                  <c:v>#N/A</c:v>
                </c:pt>
                <c:pt idx="648">
                  <c:v>#N/A</c:v>
                </c:pt>
                <c:pt idx="649">
                  <c:v>#N/A</c:v>
                </c:pt>
                <c:pt idx="650">
                  <c:v>19.999999999999954</c:v>
                </c:pt>
                <c:pt idx="651">
                  <c:v>#N/A</c:v>
                </c:pt>
                <c:pt idx="652">
                  <c:v>#N/A</c:v>
                </c:pt>
                <c:pt idx="653">
                  <c:v>#N/A</c:v>
                </c:pt>
                <c:pt idx="654">
                  <c:v>#N/A</c:v>
                </c:pt>
                <c:pt idx="655">
                  <c:v>#N/A</c:v>
                </c:pt>
                <c:pt idx="656">
                  <c:v>#N/A</c:v>
                </c:pt>
                <c:pt idx="657">
                  <c:v>#N/A</c:v>
                </c:pt>
                <c:pt idx="658">
                  <c:v>#N/A</c:v>
                </c:pt>
                <c:pt idx="659">
                  <c:v>#N/A</c:v>
                </c:pt>
                <c:pt idx="660">
                  <c:v>20.999999999999968</c:v>
                </c:pt>
                <c:pt idx="661">
                  <c:v>#N/A</c:v>
                </c:pt>
                <c:pt idx="662">
                  <c:v>#N/A</c:v>
                </c:pt>
                <c:pt idx="663">
                  <c:v>#N/A</c:v>
                </c:pt>
                <c:pt idx="664">
                  <c:v>#N/A</c:v>
                </c:pt>
                <c:pt idx="665">
                  <c:v>#N/A</c:v>
                </c:pt>
                <c:pt idx="666">
                  <c:v>#N/A</c:v>
                </c:pt>
                <c:pt idx="667">
                  <c:v>#N/A</c:v>
                </c:pt>
                <c:pt idx="668">
                  <c:v>#N/A</c:v>
                </c:pt>
                <c:pt idx="669">
                  <c:v>#N/A</c:v>
                </c:pt>
                <c:pt idx="670">
                  <c:v>21.999999999999982</c:v>
                </c:pt>
                <c:pt idx="671">
                  <c:v>#N/A</c:v>
                </c:pt>
                <c:pt idx="672">
                  <c:v>#N/A</c:v>
                </c:pt>
                <c:pt idx="673">
                  <c:v>#N/A</c:v>
                </c:pt>
                <c:pt idx="674">
                  <c:v>#N/A</c:v>
                </c:pt>
                <c:pt idx="675">
                  <c:v>#N/A</c:v>
                </c:pt>
                <c:pt idx="676">
                  <c:v>#N/A</c:v>
                </c:pt>
                <c:pt idx="677">
                  <c:v>#N/A</c:v>
                </c:pt>
                <c:pt idx="678">
                  <c:v>#N/A</c:v>
                </c:pt>
                <c:pt idx="679">
                  <c:v>#N/A</c:v>
                </c:pt>
                <c:pt idx="680">
                  <c:v>22.999999999999996</c:v>
                </c:pt>
                <c:pt idx="681">
                  <c:v>#N/A</c:v>
                </c:pt>
                <c:pt idx="682">
                  <c:v>#N/A</c:v>
                </c:pt>
                <c:pt idx="683">
                  <c:v>#N/A</c:v>
                </c:pt>
                <c:pt idx="684">
                  <c:v>#N/A</c:v>
                </c:pt>
                <c:pt idx="685">
                  <c:v>#N/A</c:v>
                </c:pt>
                <c:pt idx="686">
                  <c:v>#N/A</c:v>
                </c:pt>
                <c:pt idx="687">
                  <c:v>#N/A</c:v>
                </c:pt>
                <c:pt idx="688">
                  <c:v>#N/A</c:v>
                </c:pt>
                <c:pt idx="689">
                  <c:v>#N/A</c:v>
                </c:pt>
                <c:pt idx="690">
                  <c:v>24.000000000000011</c:v>
                </c:pt>
                <c:pt idx="691">
                  <c:v>#N/A</c:v>
                </c:pt>
                <c:pt idx="692">
                  <c:v>#N/A</c:v>
                </c:pt>
                <c:pt idx="693">
                  <c:v>#N/A</c:v>
                </c:pt>
                <c:pt idx="694">
                  <c:v>#N/A</c:v>
                </c:pt>
                <c:pt idx="695">
                  <c:v>#N/A</c:v>
                </c:pt>
                <c:pt idx="696">
                  <c:v>#N/A</c:v>
                </c:pt>
                <c:pt idx="697">
                  <c:v>#N/A</c:v>
                </c:pt>
                <c:pt idx="698">
                  <c:v>#N/A</c:v>
                </c:pt>
                <c:pt idx="699">
                  <c:v>#N/A</c:v>
                </c:pt>
                <c:pt idx="700">
                  <c:v>25.000000000000025</c:v>
                </c:pt>
                <c:pt idx="701">
                  <c:v>#N/A</c:v>
                </c:pt>
                <c:pt idx="702">
                  <c:v>#N/A</c:v>
                </c:pt>
                <c:pt idx="703">
                  <c:v>#N/A</c:v>
                </c:pt>
                <c:pt idx="704">
                  <c:v>#N/A</c:v>
                </c:pt>
                <c:pt idx="705">
                  <c:v>#N/A</c:v>
                </c:pt>
                <c:pt idx="706">
                  <c:v>#N/A</c:v>
                </c:pt>
                <c:pt idx="707">
                  <c:v>#N/A</c:v>
                </c:pt>
                <c:pt idx="708">
                  <c:v>#N/A</c:v>
                </c:pt>
                <c:pt idx="709">
                  <c:v>#N/A</c:v>
                </c:pt>
                <c:pt idx="710">
                  <c:v>26.000000000000039</c:v>
                </c:pt>
                <c:pt idx="711">
                  <c:v>#N/A</c:v>
                </c:pt>
                <c:pt idx="712">
                  <c:v>#N/A</c:v>
                </c:pt>
                <c:pt idx="713">
                  <c:v>#N/A</c:v>
                </c:pt>
                <c:pt idx="714">
                  <c:v>#N/A</c:v>
                </c:pt>
                <c:pt idx="715">
                  <c:v>#N/A</c:v>
                </c:pt>
                <c:pt idx="716">
                  <c:v>#N/A</c:v>
                </c:pt>
                <c:pt idx="717">
                  <c:v>#N/A</c:v>
                </c:pt>
                <c:pt idx="718">
                  <c:v>#N/A</c:v>
                </c:pt>
                <c:pt idx="719">
                  <c:v>#N/A</c:v>
                </c:pt>
                <c:pt idx="720">
                  <c:v>27.000000000000053</c:v>
                </c:pt>
                <c:pt idx="721">
                  <c:v>#N/A</c:v>
                </c:pt>
                <c:pt idx="722">
                  <c:v>#N/A</c:v>
                </c:pt>
                <c:pt idx="723">
                  <c:v>#N/A</c:v>
                </c:pt>
                <c:pt idx="724">
                  <c:v>#N/A</c:v>
                </c:pt>
                <c:pt idx="725">
                  <c:v>#N/A</c:v>
                </c:pt>
                <c:pt idx="726">
                  <c:v>#N/A</c:v>
                </c:pt>
                <c:pt idx="727">
                  <c:v>#N/A</c:v>
                </c:pt>
                <c:pt idx="728">
                  <c:v>#N/A</c:v>
                </c:pt>
                <c:pt idx="729">
                  <c:v>#N/A</c:v>
                </c:pt>
                <c:pt idx="730">
                  <c:v>28.000000000000068</c:v>
                </c:pt>
                <c:pt idx="731">
                  <c:v>#N/A</c:v>
                </c:pt>
                <c:pt idx="732">
                  <c:v>#N/A</c:v>
                </c:pt>
                <c:pt idx="733">
                  <c:v>#N/A</c:v>
                </c:pt>
                <c:pt idx="734">
                  <c:v>#N/A</c:v>
                </c:pt>
                <c:pt idx="735">
                  <c:v>#N/A</c:v>
                </c:pt>
                <c:pt idx="736">
                  <c:v>#N/A</c:v>
                </c:pt>
                <c:pt idx="737">
                  <c:v>#N/A</c:v>
                </c:pt>
                <c:pt idx="738">
                  <c:v>#N/A</c:v>
                </c:pt>
                <c:pt idx="739">
                  <c:v>#N/A</c:v>
                </c:pt>
                <c:pt idx="740">
                  <c:v>29.000000000000082</c:v>
                </c:pt>
                <c:pt idx="741">
                  <c:v>#N/A</c:v>
                </c:pt>
                <c:pt idx="742">
                  <c:v>#N/A</c:v>
                </c:pt>
                <c:pt idx="743">
                  <c:v>#N/A</c:v>
                </c:pt>
                <c:pt idx="744">
                  <c:v>#N/A</c:v>
                </c:pt>
                <c:pt idx="745">
                  <c:v>#N/A</c:v>
                </c:pt>
                <c:pt idx="746">
                  <c:v>#N/A</c:v>
                </c:pt>
                <c:pt idx="747">
                  <c:v>#N/A</c:v>
                </c:pt>
                <c:pt idx="748">
                  <c:v>#N/A</c:v>
                </c:pt>
                <c:pt idx="749">
                  <c:v>#N/A</c:v>
                </c:pt>
                <c:pt idx="750">
                  <c:v>30.000000000000096</c:v>
                </c:pt>
                <c:pt idx="751">
                  <c:v>#N/A</c:v>
                </c:pt>
                <c:pt idx="752">
                  <c:v>#N/A</c:v>
                </c:pt>
                <c:pt idx="753">
                  <c:v>#N/A</c:v>
                </c:pt>
                <c:pt idx="754">
                  <c:v>#N/A</c:v>
                </c:pt>
                <c:pt idx="755">
                  <c:v>#N/A</c:v>
                </c:pt>
                <c:pt idx="756">
                  <c:v>#N/A</c:v>
                </c:pt>
                <c:pt idx="757">
                  <c:v>#N/A</c:v>
                </c:pt>
                <c:pt idx="758">
                  <c:v>#N/A</c:v>
                </c:pt>
                <c:pt idx="759">
                  <c:v>#N/A</c:v>
                </c:pt>
                <c:pt idx="760">
                  <c:v>31.00000000000011</c:v>
                </c:pt>
                <c:pt idx="761">
                  <c:v>#N/A</c:v>
                </c:pt>
                <c:pt idx="762">
                  <c:v>#N/A</c:v>
                </c:pt>
                <c:pt idx="763">
                  <c:v>#N/A</c:v>
                </c:pt>
                <c:pt idx="764">
                  <c:v>#N/A</c:v>
                </c:pt>
                <c:pt idx="765">
                  <c:v>#N/A</c:v>
                </c:pt>
                <c:pt idx="766">
                  <c:v>#N/A</c:v>
                </c:pt>
                <c:pt idx="767">
                  <c:v>#N/A</c:v>
                </c:pt>
                <c:pt idx="768">
                  <c:v>#N/A</c:v>
                </c:pt>
                <c:pt idx="769">
                  <c:v>#N/A</c:v>
                </c:pt>
                <c:pt idx="770">
                  <c:v>32.000000000000121</c:v>
                </c:pt>
                <c:pt idx="771">
                  <c:v>#N/A</c:v>
                </c:pt>
                <c:pt idx="772">
                  <c:v>#N/A</c:v>
                </c:pt>
                <c:pt idx="773">
                  <c:v>#N/A</c:v>
                </c:pt>
                <c:pt idx="774">
                  <c:v>#N/A</c:v>
                </c:pt>
                <c:pt idx="775">
                  <c:v>#N/A</c:v>
                </c:pt>
                <c:pt idx="776">
                  <c:v>#N/A</c:v>
                </c:pt>
                <c:pt idx="777">
                  <c:v>#N/A</c:v>
                </c:pt>
                <c:pt idx="778">
                  <c:v>#N/A</c:v>
                </c:pt>
                <c:pt idx="779">
                  <c:v>#N/A</c:v>
                </c:pt>
                <c:pt idx="780">
                  <c:v>33.000000000000135</c:v>
                </c:pt>
                <c:pt idx="781">
                  <c:v>#N/A</c:v>
                </c:pt>
                <c:pt idx="782">
                  <c:v>#N/A</c:v>
                </c:pt>
                <c:pt idx="783">
                  <c:v>#N/A</c:v>
                </c:pt>
                <c:pt idx="784">
                  <c:v>#N/A</c:v>
                </c:pt>
                <c:pt idx="785">
                  <c:v>#N/A</c:v>
                </c:pt>
                <c:pt idx="786">
                  <c:v>#N/A</c:v>
                </c:pt>
                <c:pt idx="787">
                  <c:v>#N/A</c:v>
                </c:pt>
                <c:pt idx="788">
                  <c:v>#N/A</c:v>
                </c:pt>
                <c:pt idx="789">
                  <c:v>#N/A</c:v>
                </c:pt>
                <c:pt idx="790">
                  <c:v>34.000000000000149</c:v>
                </c:pt>
                <c:pt idx="791">
                  <c:v>#N/A</c:v>
                </c:pt>
                <c:pt idx="792">
                  <c:v>#N/A</c:v>
                </c:pt>
                <c:pt idx="793">
                  <c:v>#N/A</c:v>
                </c:pt>
                <c:pt idx="794">
                  <c:v>#N/A</c:v>
                </c:pt>
                <c:pt idx="795">
                  <c:v>#N/A</c:v>
                </c:pt>
                <c:pt idx="796">
                  <c:v>#N/A</c:v>
                </c:pt>
                <c:pt idx="797">
                  <c:v>#N/A</c:v>
                </c:pt>
                <c:pt idx="798">
                  <c:v>#N/A</c:v>
                </c:pt>
                <c:pt idx="799">
                  <c:v>#N/A</c:v>
                </c:pt>
                <c:pt idx="800">
                  <c:v>35.000000000000163</c:v>
                </c:pt>
                <c:pt idx="801">
                  <c:v>#N/A</c:v>
                </c:pt>
                <c:pt idx="802">
                  <c:v>#N/A</c:v>
                </c:pt>
                <c:pt idx="803">
                  <c:v>#N/A</c:v>
                </c:pt>
                <c:pt idx="804">
                  <c:v>#N/A</c:v>
                </c:pt>
                <c:pt idx="805">
                  <c:v>#N/A</c:v>
                </c:pt>
                <c:pt idx="806">
                  <c:v>#N/A</c:v>
                </c:pt>
                <c:pt idx="807">
                  <c:v>#N/A</c:v>
                </c:pt>
                <c:pt idx="808">
                  <c:v>#N/A</c:v>
                </c:pt>
                <c:pt idx="809">
                  <c:v>#N/A</c:v>
                </c:pt>
                <c:pt idx="810">
                  <c:v>36.000000000000178</c:v>
                </c:pt>
                <c:pt idx="811">
                  <c:v>#N/A</c:v>
                </c:pt>
                <c:pt idx="812">
                  <c:v>#N/A</c:v>
                </c:pt>
                <c:pt idx="813">
                  <c:v>#N/A</c:v>
                </c:pt>
                <c:pt idx="814">
                  <c:v>#N/A</c:v>
                </c:pt>
                <c:pt idx="815">
                  <c:v>#N/A</c:v>
                </c:pt>
                <c:pt idx="816">
                  <c:v>#N/A</c:v>
                </c:pt>
                <c:pt idx="817">
                  <c:v>#N/A</c:v>
                </c:pt>
                <c:pt idx="818">
                  <c:v>#N/A</c:v>
                </c:pt>
                <c:pt idx="819">
                  <c:v>#N/A</c:v>
                </c:pt>
                <c:pt idx="820">
                  <c:v>37.000000000000192</c:v>
                </c:pt>
                <c:pt idx="821">
                  <c:v>#N/A</c:v>
                </c:pt>
                <c:pt idx="822">
                  <c:v>#N/A</c:v>
                </c:pt>
                <c:pt idx="823">
                  <c:v>#N/A</c:v>
                </c:pt>
                <c:pt idx="824">
                  <c:v>#N/A</c:v>
                </c:pt>
                <c:pt idx="825">
                  <c:v>#N/A</c:v>
                </c:pt>
                <c:pt idx="826">
                  <c:v>#N/A</c:v>
                </c:pt>
                <c:pt idx="827">
                  <c:v>#N/A</c:v>
                </c:pt>
                <c:pt idx="828">
                  <c:v>#N/A</c:v>
                </c:pt>
                <c:pt idx="829">
                  <c:v>#N/A</c:v>
                </c:pt>
                <c:pt idx="830">
                  <c:v>38.000000000000206</c:v>
                </c:pt>
                <c:pt idx="831">
                  <c:v>#N/A</c:v>
                </c:pt>
                <c:pt idx="832">
                  <c:v>#N/A</c:v>
                </c:pt>
                <c:pt idx="833">
                  <c:v>#N/A</c:v>
                </c:pt>
                <c:pt idx="834">
                  <c:v>#N/A</c:v>
                </c:pt>
                <c:pt idx="835">
                  <c:v>#N/A</c:v>
                </c:pt>
                <c:pt idx="836">
                  <c:v>#N/A</c:v>
                </c:pt>
                <c:pt idx="837">
                  <c:v>#N/A</c:v>
                </c:pt>
                <c:pt idx="838">
                  <c:v>#N/A</c:v>
                </c:pt>
                <c:pt idx="839">
                  <c:v>#N/A</c:v>
                </c:pt>
                <c:pt idx="840">
                  <c:v>39.00000000000022</c:v>
                </c:pt>
                <c:pt idx="841">
                  <c:v>#N/A</c:v>
                </c:pt>
                <c:pt idx="842">
                  <c:v>#N/A</c:v>
                </c:pt>
                <c:pt idx="843">
                  <c:v>#N/A</c:v>
                </c:pt>
                <c:pt idx="844">
                  <c:v>#N/A</c:v>
                </c:pt>
                <c:pt idx="845">
                  <c:v>#N/A</c:v>
                </c:pt>
                <c:pt idx="846">
                  <c:v>#N/A</c:v>
                </c:pt>
                <c:pt idx="847">
                  <c:v>#N/A</c:v>
                </c:pt>
                <c:pt idx="848">
                  <c:v>#N/A</c:v>
                </c:pt>
                <c:pt idx="849">
                  <c:v>#N/A</c:v>
                </c:pt>
                <c:pt idx="850">
                  <c:v>40.000000000000234</c:v>
                </c:pt>
                <c:pt idx="851">
                  <c:v>#N/A</c:v>
                </c:pt>
                <c:pt idx="852">
                  <c:v>#N/A</c:v>
                </c:pt>
                <c:pt idx="853">
                  <c:v>#N/A</c:v>
                </c:pt>
                <c:pt idx="854">
                  <c:v>#N/A</c:v>
                </c:pt>
                <c:pt idx="855">
                  <c:v>#N/A</c:v>
                </c:pt>
                <c:pt idx="856">
                  <c:v>#N/A</c:v>
                </c:pt>
                <c:pt idx="857">
                  <c:v>#N/A</c:v>
                </c:pt>
                <c:pt idx="858">
                  <c:v>#N/A</c:v>
                </c:pt>
                <c:pt idx="859">
                  <c:v>#N/A</c:v>
                </c:pt>
                <c:pt idx="860">
                  <c:v>41.000000000000249</c:v>
                </c:pt>
                <c:pt idx="861">
                  <c:v>#N/A</c:v>
                </c:pt>
                <c:pt idx="862">
                  <c:v>#N/A</c:v>
                </c:pt>
                <c:pt idx="863">
                  <c:v>#N/A</c:v>
                </c:pt>
                <c:pt idx="864">
                  <c:v>#N/A</c:v>
                </c:pt>
                <c:pt idx="865">
                  <c:v>#N/A</c:v>
                </c:pt>
                <c:pt idx="866">
                  <c:v>#N/A</c:v>
                </c:pt>
                <c:pt idx="867">
                  <c:v>#N/A</c:v>
                </c:pt>
                <c:pt idx="868">
                  <c:v>#N/A</c:v>
                </c:pt>
                <c:pt idx="869">
                  <c:v>#N/A</c:v>
                </c:pt>
                <c:pt idx="870">
                  <c:v>42.000000000000263</c:v>
                </c:pt>
                <c:pt idx="871">
                  <c:v>#N/A</c:v>
                </c:pt>
                <c:pt idx="872">
                  <c:v>#N/A</c:v>
                </c:pt>
                <c:pt idx="873">
                  <c:v>#N/A</c:v>
                </c:pt>
                <c:pt idx="874">
                  <c:v>#N/A</c:v>
                </c:pt>
                <c:pt idx="875">
                  <c:v>#N/A</c:v>
                </c:pt>
                <c:pt idx="876">
                  <c:v>#N/A</c:v>
                </c:pt>
                <c:pt idx="877">
                  <c:v>#N/A</c:v>
                </c:pt>
                <c:pt idx="878">
                  <c:v>#N/A</c:v>
                </c:pt>
                <c:pt idx="879">
                  <c:v>#N/A</c:v>
                </c:pt>
                <c:pt idx="880">
                  <c:v>43.000000000000277</c:v>
                </c:pt>
                <c:pt idx="881">
                  <c:v>#N/A</c:v>
                </c:pt>
                <c:pt idx="882">
                  <c:v>#N/A</c:v>
                </c:pt>
                <c:pt idx="883">
                  <c:v>#N/A</c:v>
                </c:pt>
                <c:pt idx="884">
                  <c:v>#N/A</c:v>
                </c:pt>
                <c:pt idx="885">
                  <c:v>#N/A</c:v>
                </c:pt>
                <c:pt idx="886">
                  <c:v>#N/A</c:v>
                </c:pt>
                <c:pt idx="887">
                  <c:v>#N/A</c:v>
                </c:pt>
                <c:pt idx="888">
                  <c:v>#N/A</c:v>
                </c:pt>
                <c:pt idx="889">
                  <c:v>#N/A</c:v>
                </c:pt>
                <c:pt idx="890">
                  <c:v>44.000000000000291</c:v>
                </c:pt>
                <c:pt idx="891">
                  <c:v>#N/A</c:v>
                </c:pt>
                <c:pt idx="892">
                  <c:v>#N/A</c:v>
                </c:pt>
                <c:pt idx="893">
                  <c:v>#N/A</c:v>
                </c:pt>
                <c:pt idx="894">
                  <c:v>#N/A</c:v>
                </c:pt>
                <c:pt idx="895">
                  <c:v>#N/A</c:v>
                </c:pt>
                <c:pt idx="896">
                  <c:v>#N/A</c:v>
                </c:pt>
                <c:pt idx="897">
                  <c:v>#N/A</c:v>
                </c:pt>
                <c:pt idx="898">
                  <c:v>#N/A</c:v>
                </c:pt>
                <c:pt idx="899">
                  <c:v>#N/A</c:v>
                </c:pt>
                <c:pt idx="900">
                  <c:v>45.000000000000306</c:v>
                </c:pt>
                <c:pt idx="901">
                  <c:v>#N/A</c:v>
                </c:pt>
                <c:pt idx="902">
                  <c:v>#N/A</c:v>
                </c:pt>
                <c:pt idx="903">
                  <c:v>#N/A</c:v>
                </c:pt>
                <c:pt idx="904">
                  <c:v>#N/A</c:v>
                </c:pt>
                <c:pt idx="905">
                  <c:v>#N/A</c:v>
                </c:pt>
                <c:pt idx="906">
                  <c:v>#N/A</c:v>
                </c:pt>
                <c:pt idx="907">
                  <c:v>#N/A</c:v>
                </c:pt>
                <c:pt idx="908">
                  <c:v>#N/A</c:v>
                </c:pt>
                <c:pt idx="909">
                  <c:v>#N/A</c:v>
                </c:pt>
                <c:pt idx="910">
                  <c:v>46.00000000000032</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3.915580316539649E-4</c:v>
                </c:pt>
                <c:pt idx="2">
                  <c:v>2.5230648545707455E-3</c:v>
                </c:pt>
                <c:pt idx="3">
                  <c:v>7.7485102766930141E-3</c:v>
                </c:pt>
                <c:pt idx="4">
                  <c:v>1.6862490381308194E-2</c:v>
                </c:pt>
                <c:pt idx="5">
                  <c:v>3.0660211255860173E-2</c:v>
                </c:pt>
                <c:pt idx="6">
                  <c:v>4.9937580931280312E-2</c:v>
                </c:pt>
                <c:pt idx="7">
                  <c:v>7.5491300585879134E-2</c:v>
                </c:pt>
                <c:pt idx="8">
                  <c:v>0.10811895504539271</c:v>
                </c:pt>
                <c:pt idx="9">
                  <c:v>0.14861910260986161</c:v>
                </c:pt>
                <c:pt idx="10">
                  <c:v>0.19779136423713575</c:v>
                </c:pt>
                <c:pt idx="11">
                  <c:v>0.25620797563453229</c:v>
                </c:pt>
                <c:pt idx="12">
                  <c:v>0.32398482566753656</c:v>
                </c:pt>
                <c:pt idx="13">
                  <c:v>0.40100754429590302</c:v>
                </c:pt>
                <c:pt idx="14">
                  <c:v>0.48715805800330947</c:v>
                </c:pt>
                <c:pt idx="15">
                  <c:v>0.58231632839138958</c:v>
                </c:pt>
                <c:pt idx="16">
                  <c:v>0.68636209438461449</c:v>
                </c:pt>
                <c:pt idx="17">
                  <c:v>0.79917487594077707</c:v>
                </c:pt>
                <c:pt idx="18">
                  <c:v>0.92063397775810452</c:v>
                </c:pt>
                <c:pt idx="19">
                  <c:v>1.0506184929785058</c:v>
                </c:pt>
                <c:pt idx="20">
                  <c:v>1.1890073068864653</c:v>
                </c:pt>
                <c:pt idx="21">
                  <c:v>1.3356791006030952</c:v>
                </c:pt>
                <c:pt idx="22">
                  <c:v>1.490512354774866</c:v>
                </c:pt>
                <c:pt idx="23">
                  <c:v>1.6533853532565312</c:v>
                </c:pt>
                <c:pt idx="24">
                  <c:v>1.824176186787775</c:v>
                </c:pt>
                <c:pt idx="25">
                  <c:v>2.0027627566631061</c:v>
                </c:pt>
                <c:pt idx="26">
                  <c:v>2.1890227783945311</c:v>
                </c:pt>
                <c:pt idx="27">
                  <c:v>2.3828644863962136</c:v>
                </c:pt>
                <c:pt idx="28">
                  <c:v>2.5842573876916211</c:v>
                </c:pt>
                <c:pt idx="29">
                  <c:v>2.7932016351616111</c:v>
                </c:pt>
                <c:pt idx="30">
                  <c:v>3.0096973499225426</c:v>
                </c:pt>
                <c:pt idx="31">
                  <c:v>3.2337446212905627</c:v>
                </c:pt>
                <c:pt idx="32">
                  <c:v>3.4653435067465179</c:v>
                </c:pt>
                <c:pt idx="33">
                  <c:v>3.7044940319014943</c:v>
                </c:pt>
                <c:pt idx="34">
                  <c:v>3.9511961904629862</c:v>
                </c:pt>
                <c:pt idx="35">
                  <c:v>4.2054351474071705</c:v>
                </c:pt>
                <c:pt idx="36">
                  <c:v>4.4671955544889022</c:v>
                </c:pt>
                <c:pt idx="37">
                  <c:v>4.7364763504230787</c:v>
                </c:pt>
                <c:pt idx="38">
                  <c:v>5.0132764552207947</c:v>
                </c:pt>
                <c:pt idx="39">
                  <c:v>5.2975947761881068</c:v>
                </c:pt>
                <c:pt idx="40">
                  <c:v>5.5894302070057575</c:v>
                </c:pt>
                <c:pt idx="41">
                  <c:v>5.8887816268731044</c:v>
                </c:pt>
                <c:pt idx="42">
                  <c:v>6.1956478997102433</c:v>
                </c:pt>
                <c:pt idx="43">
                  <c:v>6.5100278734130104</c:v>
                </c:pt>
                <c:pt idx="44">
                  <c:v>6.8319203791561574</c:v>
                </c:pt>
                <c:pt idx="45">
                  <c:v>7.1613242307405223</c:v>
                </c:pt>
                <c:pt idx="46">
                  <c:v>7.498238223980465</c:v>
                </c:pt>
                <c:pt idx="47">
                  <c:v>7.8426611361282417</c:v>
                </c:pt>
                <c:pt idx="48">
                  <c:v>8.1945917253323373</c:v>
                </c:pt>
                <c:pt idx="49">
                  <c:v>8.5540287301270777</c:v>
                </c:pt>
                <c:pt idx="50">
                  <c:v>8.9209708689510983</c:v>
                </c:pt>
                <c:pt idx="51">
                  <c:v>9.295416839692523</c:v>
                </c:pt>
                <c:pt idx="52">
                  <c:v>9.6773653192588451</c:v>
                </c:pt>
                <c:pt idx="53">
                  <c:v>10.066814963169772</c:v>
                </c:pt>
                <c:pt idx="54">
                  <c:v>10.463764405171375</c:v>
                </c:pt>
                <c:pt idx="55">
                  <c:v>10.868212256870102</c:v>
                </c:pt>
                <c:pt idx="56">
                  <c:v>11.280157107385296</c:v>
                </c:pt>
                <c:pt idx="57">
                  <c:v>11.699597523019003</c:v>
                </c:pt>
                <c:pt idx="58">
                  <c:v>12.126532046941932</c:v>
                </c:pt>
                <c:pt idx="59">
                  <c:v>12.560959198894571</c:v>
                </c:pt>
                <c:pt idx="60">
                  <c:v>13.002877474902483</c:v>
                </c:pt>
                <c:pt idx="61">
                  <c:v>13.452285347004951</c:v>
                </c:pt>
                <c:pt idx="62">
                  <c:v>13.909181262996137</c:v>
                </c:pt>
                <c:pt idx="63">
                  <c:v>14.373563646178063</c:v>
                </c:pt>
                <c:pt idx="64">
                  <c:v>14.845430895124707</c:v>
                </c:pt>
                <c:pt idx="65">
                  <c:v>15.3247813834566</c:v>
                </c:pt>
                <c:pt idx="66">
                  <c:v>15.811613459625335</c:v>
                </c:pt>
                <c:pt idx="67">
                  <c:v>16.305925446707477</c:v>
                </c:pt>
                <c:pt idx="68">
                  <c:v>16.807715642207341</c:v>
                </c:pt>
                <c:pt idx="69">
                  <c:v>17.316982317868209</c:v>
                </c:pt>
                <c:pt idx="70">
                  <c:v>17.833723719491523</c:v>
                </c:pt>
                <c:pt idx="71">
                  <c:v>18.357938066763701</c:v>
                </c:pt>
                <c:pt idx="72">
                  <c:v>18.889623203253596</c:v>
                </c:pt>
                <c:pt idx="73">
                  <c:v>19.428776245982075</c:v>
                </c:pt>
                <c:pt idx="74">
                  <c:v>19.97539393449842</c:v>
                </c:pt>
                <c:pt idx="75">
                  <c:v>20.529472980404371</c:v>
                </c:pt>
                <c:pt idx="76">
                  <c:v>21.091010067227092</c:v>
                </c:pt>
                <c:pt idx="77">
                  <c:v>21.66000185029808</c:v>
                </c:pt>
                <c:pt idx="78">
                  <c:v>22.236444956637683</c:v>
                </c:pt>
                <c:pt idx="79">
                  <c:v>22.820335984845059</c:v>
                </c:pt>
                <c:pt idx="80">
                  <c:v>23.411671504993294</c:v>
                </c:pt>
                <c:pt idx="81">
                  <c:v>24.010448058529484</c:v>
                </c:pt>
                <c:pt idx="82">
                  <c:v>24.616662158179601</c:v>
                </c:pt>
                <c:pt idx="83">
                  <c:v>25.230310287857897</c:v>
                </c:pt>
                <c:pt idx="84">
                  <c:v>25.851388902580737</c:v>
                </c:pt>
                <c:pt idx="85">
                  <c:v>26.47989442838464</c:v>
                </c:pt>
                <c:pt idx="86">
                  <c:v>27.115823262248387</c:v>
                </c:pt>
                <c:pt idx="87">
                  <c:v>27.759171772019062</c:v>
                </c:pt>
                <c:pt idx="88">
                  <c:v>28.409936296341844</c:v>
                </c:pt>
                <c:pt idx="89">
                  <c:v>29.068113144593472</c:v>
                </c:pt>
                <c:pt idx="90">
                  <c:v>29.733698596819206</c:v>
                </c:pt>
                <c:pt idx="91">
                  <c:v>30.406688903673189</c:v>
                </c:pt>
                <c:pt idx="92">
                  <c:v>31.087080286362095</c:v>
                </c:pt>
                <c:pt idx="93">
                  <c:v>31.77486893659195</c:v>
                </c:pt>
                <c:pt idx="94">
                  <c:v>32.470051016518028</c:v>
                </c:pt>
                <c:pt idx="95">
                  <c:v>33.172622658697726</c:v>
                </c:pt>
                <c:pt idx="96">
                  <c:v>33.882579966046322</c:v>
                </c:pt>
                <c:pt idx="97">
                  <c:v>34.599919011795528</c:v>
                </c:pt>
                <c:pt idx="98">
                  <c:v>35.32463583945475</c:v>
                </c:pt>
                <c:pt idx="99">
                  <c:v>36.056726462775018</c:v>
                </c:pt>
                <c:pt idx="100">
                  <c:v>36.796186865715434</c:v>
                </c:pt>
                <c:pt idx="101">
                  <c:v>37.543013002412124</c:v>
                </c:pt>
                <c:pt idx="102">
                  <c:v>38.297200797149628</c:v>
                </c:pt>
                <c:pt idx="103">
                  <c:v>39.05874614433462</c:v>
                </c:pt>
                <c:pt idx="104">
                  <c:v>39.827644908471925</c:v>
                </c:pt>
                <c:pt idx="105">
                  <c:v>40.603892924142791</c:v>
                </c:pt>
                <c:pt idx="106">
                  <c:v>41.387485995985315</c:v>
                </c:pt>
                <c:pt idx="107">
                  <c:v>42.178419898676999</c:v>
                </c:pt>
                <c:pt idx="108">
                  <c:v>42.976690376919386</c:v>
                </c:pt>
                <c:pt idx="109">
                  <c:v>43.782293145424688</c:v>
                </c:pt>
                <c:pt idx="110">
                  <c:v>44.595223888904442</c:v>
                </c:pt>
                <c:pt idx="111">
                  <c:v>45.415478262060027</c:v>
                </c:pt>
                <c:pt idx="112">
                  <c:v>46.243051889575128</c:v>
                </c:pt>
                <c:pt idx="113">
                  <c:v>47.077940366109999</c:v>
                </c:pt>
                <c:pt idx="114">
                  <c:v>47.92013925629756</c:v>
                </c:pt>
                <c:pt idx="115">
                  <c:v>48.769644094741231</c:v>
                </c:pt>
                <c:pt idx="116">
                  <c:v>49.626450386014518</c:v>
                </c:pt>
                <c:pt idx="117">
                  <c:v>50.490553604662274</c:v>
                </c:pt>
                <c:pt idx="118">
                  <c:v>51.361949195203621</c:v>
                </c:pt>
                <c:pt idx="119">
                  <c:v>52.240632572136505</c:v>
                </c:pt>
                <c:pt idx="120">
                  <c:v>53.126599119943855</c:v>
                </c:pt>
                <c:pt idx="121">
                  <c:v>54.019844193101264</c:v>
                </c:pt>
                <c:pt idx="122">
                  <c:v>54.920363116086243</c:v>
                </c:pt>
                <c:pt idx="123">
                  <c:v>55.828151183388982</c:v>
                </c:pt>
                <c:pt idx="124">
                  <c:v>56.743203659524546</c:v>
                </c:pt>
                <c:pt idx="125">
                  <c:v>57.665515779046586</c:v>
                </c:pt>
                <c:pt idx="126">
                  <c:v>58.595082746562426</c:v>
                </c:pt>
                <c:pt idx="127">
                  <c:v>59.531899736749558</c:v>
                </c:pt>
                <c:pt idx="128">
                  <c:v>60.475961894373569</c:v>
                </c:pt>
                <c:pt idx="129">
                  <c:v>61.427262725291449</c:v>
                </c:pt>
                <c:pt idx="130">
                  <c:v>62.385792485764604</c:v>
                </c:pt>
                <c:pt idx="131">
                  <c:v>63.351539789394714</c:v>
                </c:pt>
                <c:pt idx="132">
                  <c:v>64.324493215794277</c:v>
                </c:pt>
                <c:pt idx="133">
                  <c:v>65.304641310694365</c:v>
                </c:pt>
                <c:pt idx="134">
                  <c:v>66.291972586053902</c:v>
                </c:pt>
                <c:pt idx="135">
                  <c:v>67.286475520170299</c:v>
                </c:pt>
                <c:pt idx="136">
                  <c:v>68.288138557791484</c:v>
                </c:pt>
                <c:pt idx="137">
                  <c:v>69.296950110229275</c:v>
                </c:pt>
                <c:pt idx="138">
                  <c:v>70.312898555474121</c:v>
                </c:pt>
                <c:pt idx="139">
                  <c:v>71.335972238311086</c:v>
                </c:pt>
                <c:pt idx="140">
                  <c:v>72.366159470437168</c:v>
                </c:pt>
                <c:pt idx="141">
                  <c:v>73.403448530579809</c:v>
                </c:pt>
                <c:pt idx="142">
                  <c:v>74.44782766461671</c:v>
                </c:pt>
                <c:pt idx="143">
                  <c:v>75.499285085696755</c:v>
                </c:pt>
                <c:pt idx="144">
                  <c:v>76.557808974362217</c:v>
                </c:pt>
                <c:pt idx="145">
                  <c:v>77.623387478672043</c:v>
                </c:pt>
                <c:pt idx="146">
                  <c:v>78.696008714326325</c:v>
                </c:pt>
                <c:pt idx="147">
                  <c:v>79.77566076479188</c:v>
                </c:pt>
                <c:pt idx="148">
                  <c:v>80.862331681428913</c:v>
                </c:pt>
                <c:pt idx="149">
                  <c:v>81.956009483618757</c:v>
                </c:pt>
                <c:pt idx="150">
                  <c:v>83.056682158892684</c:v>
                </c:pt>
                <c:pt idx="151">
                  <c:v>84.164337663061758</c:v>
                </c:pt>
                <c:pt idx="152">
                  <c:v>85.278963920347664</c:v>
                </c:pt>
                <c:pt idx="153">
                  <c:v>86.400548823514583</c:v>
                </c:pt>
                <c:pt idx="154">
                  <c:v>87.529080234002038</c:v>
                </c:pt>
                <c:pt idx="155">
                  <c:v>88.664545982058684</c:v>
                </c:pt>
                <c:pt idx="156">
                  <c:v>89.806933866877031</c:v>
                </c:pt>
                <c:pt idx="157">
                  <c:v>90.956231656729187</c:v>
                </c:pt>
                <c:pt idx="158">
                  <c:v>92.112427089103377</c:v>
                </c:pt>
                <c:pt idx="159">
                  <c:v>93.275507870841452</c:v>
                </c:pt>
                <c:pt idx="160">
                  <c:v>94.44546167827724</c:v>
                </c:pt>
                <c:pt idx="161">
                  <c:v>95.622276157375808</c:v>
                </c:pt>
                <c:pt idx="162">
                  <c:v>96.805938923873455</c:v>
                </c:pt>
                <c:pt idx="163">
                  <c:v>97.996437563418695</c:v>
                </c:pt>
                <c:pt idx="164">
                  <c:v>99.193759631713903</c:v>
                </c:pt>
                <c:pt idx="165">
                  <c:v>100.39789265465788</c:v>
                </c:pt>
                <c:pt idx="166">
                  <c:v>101.60882412848913</c:v>
                </c:pt>
                <c:pt idx="167">
                  <c:v>102.82654151992995</c:v>
                </c:pt>
                <c:pt idx="168">
                  <c:v>104.05103226633125</c:v>
                </c:pt>
                <c:pt idx="169">
                  <c:v>105.28228377581812</c:v>
                </c:pt>
                <c:pt idx="170">
                  <c:v>106.52028342743613</c:v>
                </c:pt>
                <c:pt idx="171">
                  <c:v>107.76501857129838</c:v>
                </c:pt>
                <c:pt idx="172">
                  <c:v>109.01647652873321</c:v>
                </c:pt>
                <c:pt idx="173">
                  <c:v>110.27464459243255</c:v>
                </c:pt>
                <c:pt idx="174">
                  <c:v>111.53951002660109</c:v>
                </c:pt>
                <c:pt idx="175">
                  <c:v>112.81106006710596</c:v>
                </c:pt>
                <c:pt idx="176">
                  <c:v>114.08928192162713</c:v>
                </c:pt>
                <c:pt idx="177">
                  <c:v>115.37416276980848</c:v>
                </c:pt>
                <c:pt idx="178">
                  <c:v>116.6656897634094</c:v>
                </c:pt>
                <c:pt idx="179">
                  <c:v>117.9638500264571</c:v>
                </c:pt>
                <c:pt idx="180">
                  <c:v>119.26863065539942</c:v>
                </c:pt>
                <c:pt idx="181">
                  <c:v>120.58001871925833</c:v>
                </c:pt>
                <c:pt idx="182">
                  <c:v>121.89800125978392</c:v>
                </c:pt>
                <c:pt idx="183">
                  <c:v>123.22256529160902</c:v>
                </c:pt>
                <c:pt idx="184">
                  <c:v>124.55369780240427</c:v>
                </c:pt>
                <c:pt idx="185">
                  <c:v>125.8913857530339</c:v>
                </c:pt>
                <c:pt idx="186">
                  <c:v>127.23561607771184</c:v>
                </c:pt>
                <c:pt idx="187">
                  <c:v>128.5863756841585</c:v>
                </c:pt>
                <c:pt idx="188">
                  <c:v>129.94365145375795</c:v>
                </c:pt>
                <c:pt idx="189">
                  <c:v>131.30743024171571</c:v>
                </c:pt>
                <c:pt idx="190">
                  <c:v>132.67769887721687</c:v>
                </c:pt>
                <c:pt idx="191">
                  <c:v>134.05444416358483</c:v>
                </c:pt>
                <c:pt idx="192">
                  <c:v>135.43765287844042</c:v>
                </c:pt>
                <c:pt idx="193">
                  <c:v>136.82731177386145</c:v>
                </c:pt>
                <c:pt idx="194">
                  <c:v>138.2234075765428</c:v>
                </c:pt>
                <c:pt idx="195">
                  <c:v>139.6259269879568</c:v>
                </c:pt>
                <c:pt idx="196">
                  <c:v>141.03485668451421</c:v>
                </c:pt>
                <c:pt idx="197">
                  <c:v>142.45018331772542</c:v>
                </c:pt>
                <c:pt idx="198">
                  <c:v>143.87189351436211</c:v>
                </c:pt>
                <c:pt idx="199">
                  <c:v>145.29997387661945</c:v>
                </c:pt>
                <c:pt idx="200">
                  <c:v>146.73441098227838</c:v>
                </c:pt>
                <c:pt idx="201">
                  <c:v>148.17519138486853</c:v>
                </c:pt>
                <c:pt idx="202">
                  <c:v>149.62230161383138</c:v>
                </c:pt>
                <c:pt idx="203">
                  <c:v>151.0757281746838</c:v>
                </c:pt>
                <c:pt idx="204">
                  <c:v>152.53545754918181</c:v>
                </c:pt>
                <c:pt idx="205">
                  <c:v>154.00147619548488</c:v>
                </c:pt>
                <c:pt idx="206">
                  <c:v>155.47377015669466</c:v>
                </c:pt>
                <c:pt idx="207">
                  <c:v>156.95232466914635</c:v>
                </c:pt>
                <c:pt idx="208">
                  <c:v>158.43712455400222</c:v>
                </c:pt>
                <c:pt idx="209">
                  <c:v>159.9281546091043</c:v>
                </c:pt>
                <c:pt idx="210">
                  <c:v>161.42539960916173</c:v>
                </c:pt>
                <c:pt idx="211">
                  <c:v>162.9288443059387</c:v>
                </c:pt>
                <c:pt idx="212">
                  <c:v>164.43847342844222</c:v>
                </c:pt>
                <c:pt idx="213">
                  <c:v>165.95427168311039</c:v>
                </c:pt>
                <c:pt idx="214">
                  <c:v>167.47622375400073</c:v>
                </c:pt>
                <c:pt idx="215">
                  <c:v>169.00431430297863</c:v>
                </c:pt>
                <c:pt idx="216">
                  <c:v>170.53852796990608</c:v>
                </c:pt>
                <c:pt idx="217">
                  <c:v>172.0788493728306</c:v>
                </c:pt>
                <c:pt idx="218">
                  <c:v>173.62526310817412</c:v>
                </c:pt>
                <c:pt idx="219">
                  <c:v>175.17775375092219</c:v>
                </c:pt>
                <c:pt idx="220">
                  <c:v>176.73630585481322</c:v>
                </c:pt>
                <c:pt idx="221">
                  <c:v>178.30090395252793</c:v>
                </c:pt>
                <c:pt idx="222">
                  <c:v>179.87153255587882</c:v>
                </c:pt>
                <c:pt idx="223">
                  <c:v>181.44817615599973</c:v>
                </c:pt>
                <c:pt idx="224">
                  <c:v>183.03081922353562</c:v>
                </c:pt>
                <c:pt idx="225">
                  <c:v>184.61944620883227</c:v>
                </c:pt>
                <c:pt idx="226">
                  <c:v>186.21404154212621</c:v>
                </c:pt>
                <c:pt idx="227">
                  <c:v>187.81458963373453</c:v>
                </c:pt>
                <c:pt idx="228">
                  <c:v>189.42107487424494</c:v>
                </c:pt>
                <c:pt idx="229">
                  <c:v>191.03348163470574</c:v>
                </c:pt>
                <c:pt idx="230">
                  <c:v>192.65179426681587</c:v>
                </c:pt>
                <c:pt idx="231">
                  <c:v>194.275997103115</c:v>
                </c:pt>
                <c:pt idx="232">
                  <c:v>195.90607445717359</c:v>
                </c:pt>
                <c:pt idx="233">
                  <c:v>197.54201062378294</c:v>
                </c:pt>
                <c:pt idx="234">
                  <c:v>199.18378987914545</c:v>
                </c:pt>
                <c:pt idx="235">
                  <c:v>200.8313964810645</c:v>
                </c:pt>
                <c:pt idx="236">
                  <c:v>202.48481466913466</c:v>
                </c:pt>
                <c:pt idx="237">
                  <c:v>204.14402866493168</c:v>
                </c:pt>
                <c:pt idx="238">
                  <c:v>205.80902267220247</c:v>
                </c:pt>
                <c:pt idx="239">
                  <c:v>207.47978087705513</c:v>
                </c:pt>
                <c:pt idx="240">
                  <c:v>209.15628744814879</c:v>
                </c:pt>
                <c:pt idx="241">
                  <c:v>210.83852653688342</c:v>
                </c:pt>
                <c:pt idx="242">
                  <c:v>212.5264809240567</c:v>
                </c:pt>
                <c:pt idx="243">
                  <c:v>214.22013066594701</c:v>
                </c:pt>
                <c:pt idx="244">
                  <c:v>215.91945444787939</c:v>
                </c:pt>
                <c:pt idx="245">
                  <c:v>217.62443093840375</c:v>
                </c:pt>
                <c:pt idx="246">
                  <c:v>219.33503878956171</c:v>
                </c:pt>
                <c:pt idx="247">
                  <c:v>221.05125663715296</c:v>
                </c:pt>
                <c:pt idx="248">
                  <c:v>222.77306310100136</c:v>
                </c:pt>
                <c:pt idx="249">
                  <c:v>224.50043678522027</c:v>
                </c:pt>
                <c:pt idx="250">
                  <c:v>226.23335627847786</c:v>
                </c:pt>
                <c:pt idx="251">
                  <c:v>227.97180015426147</c:v>
                </c:pt>
                <c:pt idx="252">
                  <c:v>229.7157469711419</c:v>
                </c:pt>
                <c:pt idx="253">
                  <c:v>231.46517527303689</c:v>
                </c:pt>
                <c:pt idx="254">
                  <c:v>233.22006358947436</c:v>
                </c:pt>
                <c:pt idx="255">
                  <c:v>234.98039043585487</c:v>
                </c:pt>
                <c:pt idx="256">
                  <c:v>236.74613431371381</c:v>
                </c:pt>
                <c:pt idx="257">
                  <c:v>238.51727371098286</c:v>
                </c:pt>
                <c:pt idx="258">
                  <c:v>240.29378710225095</c:v>
                </c:pt>
                <c:pt idx="259">
                  <c:v>242.07565294902471</c:v>
                </c:pt>
                <c:pt idx="260">
                  <c:v>243.86284969998832</c:v>
                </c:pt>
                <c:pt idx="261">
                  <c:v>245.65535579126274</c:v>
                </c:pt>
                <c:pt idx="262">
                  <c:v>247.45314964666443</c:v>
                </c:pt>
                <c:pt idx="263">
                  <c:v>249.25620967796343</c:v>
                </c:pt>
                <c:pt idx="264">
                  <c:v>251.06451428514072</c:v>
                </c:pt>
                <c:pt idx="265">
                  <c:v>252.87804185664515</c:v>
                </c:pt>
                <c:pt idx="266">
                  <c:v>254.6967707696497</c:v>
                </c:pt>
                <c:pt idx="267">
                  <c:v>256.5206793903069</c:v>
                </c:pt>
                <c:pt idx="268">
                  <c:v>258.3497460740038</c:v>
                </c:pt>
                <c:pt idx="269">
                  <c:v>260.18394916561635</c:v>
                </c:pt>
                <c:pt idx="270">
                  <c:v>262.02326699976288</c:v>
                </c:pt>
                <c:pt idx="271">
                  <c:v>263.86767790105688</c:v>
                </c:pt>
                <c:pt idx="272">
                  <c:v>265.7171601843595</c:v>
                </c:pt>
                <c:pt idx="273">
                  <c:v>267.57169215503086</c:v>
                </c:pt>
                <c:pt idx="274">
                  <c:v>269.43125210918095</c:v>
                </c:pt>
                <c:pt idx="275">
                  <c:v>271.29581833391973</c:v>
                </c:pt>
                <c:pt idx="276">
                  <c:v>273.16536910760647</c:v>
                </c:pt>
                <c:pt idx="277">
                  <c:v>275.03988270009847</c:v>
                </c:pt>
                <c:pt idx="278">
                  <c:v>276.91933737299883</c:v>
                </c:pt>
                <c:pt idx="279">
                  <c:v>278.80371137990375</c:v>
                </c:pt>
                <c:pt idx="280">
                  <c:v>280.69298296664886</c:v>
                </c:pt>
                <c:pt idx="281">
                  <c:v>282.58713037155479</c:v>
                </c:pt>
                <c:pt idx="282">
                  <c:v>284.4861318256722</c:v>
                </c:pt>
                <c:pt idx="283">
                  <c:v>286.38996555302572</c:v>
                </c:pt>
                <c:pt idx="284">
                  <c:v>288.29861135962921</c:v>
                </c:pt>
                <c:pt idx="285">
                  <c:v>290.21205222272948</c:v>
                </c:pt>
                <c:pt idx="286">
                  <c:v>292.13027270167458</c:v>
                </c:pt>
                <c:pt idx="287">
                  <c:v>294.05325734851226</c:v>
                </c:pt>
                <c:pt idx="288">
                  <c:v>295.98099070814931</c:v>
                </c:pt>
                <c:pt idx="289">
                  <c:v>297.91345731851055</c:v>
                </c:pt>
                <c:pt idx="290">
                  <c:v>299.85064171069763</c:v>
                </c:pt>
                <c:pt idx="291">
                  <c:v>301.79252840914728</c:v>
                </c:pt>
                <c:pt idx="292">
                  <c:v>303.73910193178921</c:v>
                </c:pt>
                <c:pt idx="293">
                  <c:v>305.69034679020359</c:v>
                </c:pt>
                <c:pt idx="294">
                  <c:v>307.64624748977826</c:v>
                </c:pt>
                <c:pt idx="295">
                  <c:v>309.60678852986524</c:v>
                </c:pt>
                <c:pt idx="296">
                  <c:v>311.57195440393718</c:v>
                </c:pt>
                <c:pt idx="297">
                  <c:v>313.54172959974323</c:v>
                </c:pt>
                <c:pt idx="298">
                  <c:v>315.51609859946444</c:v>
                </c:pt>
                <c:pt idx="299">
                  <c:v>317.49504587986883</c:v>
                </c:pt>
                <c:pt idx="300">
                  <c:v>319.47855591246605</c:v>
                </c:pt>
                <c:pt idx="301">
                  <c:v>321.46661316366152</c:v>
                </c:pt>
                <c:pt idx="302">
                  <c:v>323.45920209491021</c:v>
                </c:pt>
                <c:pt idx="303">
                  <c:v>325.4563071628699</c:v>
                </c:pt>
                <c:pt idx="304">
                  <c:v>327.45791281955411</c:v>
                </c:pt>
                <c:pt idx="305">
                  <c:v>329.46400351248457</c:v>
                </c:pt>
                <c:pt idx="306">
                  <c:v>331.47456368484308</c:v>
                </c:pt>
                <c:pt idx="307">
                  <c:v>333.4895777756231</c:v>
                </c:pt>
                <c:pt idx="308">
                  <c:v>335.50903021978093</c:v>
                </c:pt>
                <c:pt idx="309">
                  <c:v>337.53290544838603</c:v>
                </c:pt>
                <c:pt idx="310">
                  <c:v>339.56118788877137</c:v>
                </c:pt>
                <c:pt idx="311">
                  <c:v>341.59386196468313</c:v>
                </c:pt>
                <c:pt idx="312">
                  <c:v>343.63091209642982</c:v>
                </c:pt>
                <c:pt idx="313">
                  <c:v>345.67232270103091</c:v>
                </c:pt>
                <c:pt idx="314">
                  <c:v>347.71807819236523</c:v>
                </c:pt>
                <c:pt idx="315">
                  <c:v>349.76816298131865</c:v>
                </c:pt>
                <c:pt idx="316">
                  <c:v>351.82256147593142</c:v>
                </c:pt>
                <c:pt idx="317">
                  <c:v>353.88125808154479</c:v>
                </c:pt>
                <c:pt idx="318">
                  <c:v>355.94423720094744</c:v>
                </c:pt>
                <c:pt idx="319">
                  <c:v>358.01148323452122</c:v>
                </c:pt>
                <c:pt idx="320">
                  <c:v>360.08298058038645</c:v>
                </c:pt>
                <c:pt idx="321">
                  <c:v>362.1587136345467</c:v>
                </c:pt>
                <c:pt idx="322">
                  <c:v>364.23866679103304</c:v>
                </c:pt>
                <c:pt idx="323">
                  <c:v>366.32282444204782</c:v>
                </c:pt>
                <c:pt idx="324">
                  <c:v>368.41117097810798</c:v>
                </c:pt>
                <c:pt idx="325">
                  <c:v>370.50369078818767</c:v>
                </c:pt>
                <c:pt idx="326">
                  <c:v>372.60036835743222</c:v>
                </c:pt>
                <c:pt idx="327">
                  <c:v>374.70118836486489</c:v>
                </c:pt>
                <c:pt idx="328">
                  <c:v>376.80613558588249</c:v>
                </c:pt>
                <c:pt idx="329">
                  <c:v>378.91519479475488</c:v>
                </c:pt>
                <c:pt idx="330">
                  <c:v>381.02835076476094</c:v>
                </c:pt>
                <c:pt idx="331">
                  <c:v>383.14558826832422</c:v>
                </c:pt>
                <c:pt idx="332">
                  <c:v>385.26689207714782</c:v>
                </c:pt>
                <c:pt idx="333">
                  <c:v>387.39224696234902</c:v>
                </c:pt>
                <c:pt idx="334">
                  <c:v>389.52163769459327</c:v>
                </c:pt>
                <c:pt idx="335">
                  <c:v>391.6550490442275</c:v>
                </c:pt>
                <c:pt idx="336">
                  <c:v>393.79246578141328</c:v>
                </c:pt>
                <c:pt idx="337">
                  <c:v>395.93387267625906</c:v>
                </c:pt>
                <c:pt idx="338">
                  <c:v>398.0792544989522</c:v>
                </c:pt>
                <c:pt idx="339">
                  <c:v>400.22859601989029</c:v>
                </c:pt>
                <c:pt idx="340">
                  <c:v>402.38188200981199</c:v>
                </c:pt>
                <c:pt idx="341">
                  <c:v>404.53909723992734</c:v>
                </c:pt>
                <c:pt idx="342">
                  <c:v>406.70022648204753</c:v>
                </c:pt>
                <c:pt idx="343">
                  <c:v>408.86525450871409</c:v>
                </c:pt>
                <c:pt idx="344">
                  <c:v>411.03416609332771</c:v>
                </c:pt>
                <c:pt idx="345">
                  <c:v>413.20694601027623</c:v>
                </c:pt>
                <c:pt idx="346">
                  <c:v>415.38357903506238</c:v>
                </c:pt>
                <c:pt idx="347">
                  <c:v>417.56404994443074</c:v>
                </c:pt>
                <c:pt idx="348">
                  <c:v>419.74834351649429</c:v>
                </c:pt>
                <c:pt idx="349">
                  <c:v>421.93644453086034</c:v>
                </c:pt>
                <c:pt idx="350">
                  <c:v>424.12833776875601</c:v>
                </c:pt>
                <c:pt idx="351">
                  <c:v>426.32400801315299</c:v>
                </c:pt>
                <c:pt idx="352">
                  <c:v>428.52344004889193</c:v>
                </c:pt>
                <c:pt idx="353">
                  <c:v>430.72661866280606</c:v>
                </c:pt>
                <c:pt idx="354">
                  <c:v>432.93352864384445</c:v>
                </c:pt>
                <c:pt idx="355">
                  <c:v>435.14415478319467</c:v>
                </c:pt>
                <c:pt idx="356">
                  <c:v>437.35848187440467</c:v>
                </c:pt>
                <c:pt idx="357">
                  <c:v>439.57649471350442</c:v>
                </c:pt>
                <c:pt idx="358">
                  <c:v>441.79817809912674</c:v>
                </c:pt>
                <c:pt idx="359">
                  <c:v>444.02351683262776</c:v>
                </c:pt>
                <c:pt idx="360">
                  <c:v>446.25249571820655</c:v>
                </c:pt>
                <c:pt idx="361">
                  <c:v>448.48509956302439</c:v>
                </c:pt>
                <c:pt idx="362">
                  <c:v>450.72131317732345</c:v>
                </c:pt>
                <c:pt idx="363">
                  <c:v>452.9611213745448</c:v>
                </c:pt>
                <c:pt idx="364">
                  <c:v>455.20450897144588</c:v>
                </c:pt>
                <c:pt idx="365">
                  <c:v>457.45146078821733</c:v>
                </c:pt>
                <c:pt idx="366">
                  <c:v>459.70196412126273</c:v>
                </c:pt>
                <c:pt idx="367">
                  <c:v>461.95601121535447</c:v>
                </c:pt>
                <c:pt idx="368">
                  <c:v>464.21359678839877</c:v>
                </c:pt>
                <c:pt idx="369">
                  <c:v>466.4747155567855</c:v>
                </c:pt>
                <c:pt idx="370">
                  <c:v>468.73936223542671</c:v>
                </c:pt>
                <c:pt idx="371">
                  <c:v>471.00753153779561</c:v>
                </c:pt>
                <c:pt idx="372">
                  <c:v>473.27921817596496</c:v>
                </c:pt>
                <c:pt idx="373">
                  <c:v>475.55441686064563</c:v>
                </c:pt>
                <c:pt idx="374">
                  <c:v>477.8331223012251</c:v>
                </c:pt>
                <c:pt idx="375">
                  <c:v>480.11532920580584</c:v>
                </c:pt>
                <c:pt idx="376">
                  <c:v>482.40103228124354</c:v>
                </c:pt>
                <c:pt idx="377">
                  <c:v>484.69022623318534</c:v>
                </c:pt>
                <c:pt idx="378">
                  <c:v>486.98290576610799</c:v>
                </c:pt>
                <c:pt idx="379">
                  <c:v>489.2790655833557</c:v>
                </c:pt>
                <c:pt idx="380">
                  <c:v>491.5787003871784</c:v>
                </c:pt>
                <c:pt idx="381">
                  <c:v>493.88180221036515</c:v>
                </c:pt>
                <c:pt idx="382">
                  <c:v>496.18835774864999</c:v>
                </c:pt>
                <c:pt idx="383">
                  <c:v>498.49835103225337</c:v>
                </c:pt>
                <c:pt idx="384">
                  <c:v>500.81176609669143</c:v>
                </c:pt>
                <c:pt idx="385">
                  <c:v>503.12858698289398</c:v>
                </c:pt>
                <c:pt idx="386">
                  <c:v>505.44879773732129</c:v>
                </c:pt>
                <c:pt idx="387">
                  <c:v>507.77238241208079</c:v>
                </c:pt>
                <c:pt idx="388">
                  <c:v>510.09932506504271</c:v>
                </c:pt>
                <c:pt idx="389">
                  <c:v>512.42960975995527</c:v>
                </c:pt>
                <c:pt idx="390">
                  <c:v>514.76322056655886</c:v>
                </c:pt>
                <c:pt idx="391">
                  <c:v>517.10014156070019</c:v>
                </c:pt>
                <c:pt idx="392">
                  <c:v>519.44035682444508</c:v>
                </c:pt>
                <c:pt idx="393">
                  <c:v>521.7838504461912</c:v>
                </c:pt>
                <c:pt idx="394">
                  <c:v>524.13060652077968</c:v>
                </c:pt>
                <c:pt idx="395">
                  <c:v>526.48060914960615</c:v>
                </c:pt>
                <c:pt idx="396">
                  <c:v>528.83384244073136</c:v>
                </c:pt>
                <c:pt idx="397">
                  <c:v>531.19029050899098</c:v>
                </c:pt>
                <c:pt idx="398">
                  <c:v>533.54993747610456</c:v>
                </c:pt>
                <c:pt idx="399">
                  <c:v>535.91276747078393</c:v>
                </c:pt>
                <c:pt idx="400">
                  <c:v>538.27876462884137</c:v>
                </c:pt>
                <c:pt idx="401">
                  <c:v>540.64791099932518</c:v>
                </c:pt>
                <c:pt idx="402">
                  <c:v>543.02018445146189</c:v>
                </c:pt>
                <c:pt idx="403">
                  <c:v>545.39556077152326</c:v>
                </c:pt>
                <c:pt idx="404">
                  <c:v>547.77401575892577</c:v>
                </c:pt>
                <c:pt idx="405">
                  <c:v>550.15552522641656</c:v>
                </c:pt>
                <c:pt idx="406">
                  <c:v>552.5400650002573</c:v>
                </c:pt>
                <c:pt idx="407">
                  <c:v>554.92761092040701</c:v>
                </c:pt>
                <c:pt idx="408">
                  <c:v>557.31813884070334</c:v>
                </c:pt>
                <c:pt idx="409">
                  <c:v>559.71162462904215</c:v>
                </c:pt>
                <c:pt idx="410">
                  <c:v>562.10804416755593</c:v>
                </c:pt>
                <c:pt idx="411">
                  <c:v>564.50736179721912</c:v>
                </c:pt>
                <c:pt idx="412">
                  <c:v>566.90951876775989</c:v>
                </c:pt>
                <c:pt idx="413">
                  <c:v>569.31444481034043</c:v>
                </c:pt>
                <c:pt idx="414">
                  <c:v>571.72206970533125</c:v>
                </c:pt>
                <c:pt idx="415">
                  <c:v>574.13232328328581</c:v>
                </c:pt>
                <c:pt idx="416">
                  <c:v>576.54513542590519</c:v>
                </c:pt>
                <c:pt idx="417">
                  <c:v>578.96043606699072</c:v>
                </c:pt>
                <c:pt idx="418">
                  <c:v>581.37815519338687</c:v>
                </c:pt>
                <c:pt idx="419">
                  <c:v>583.79822284591285</c:v>
                </c:pt>
                <c:pt idx="420">
                  <c:v>586.2205625543952</c:v>
                </c:pt>
                <c:pt idx="421">
                  <c:v>588.64508477672791</c:v>
                </c:pt>
                <c:pt idx="422">
                  <c:v>591.07169347695822</c:v>
                </c:pt>
                <c:pt idx="423">
                  <c:v>593.50029269968024</c:v>
                </c:pt>
                <c:pt idx="424">
                  <c:v>595.93078657162096</c:v>
                </c:pt>
                <c:pt idx="425">
                  <c:v>598.36307930320584</c:v>
                </c:pt>
                <c:pt idx="426">
                  <c:v>600.79707519010469</c:v>
                </c:pt>
                <c:pt idx="427">
                  <c:v>603.23267861475676</c:v>
                </c:pt>
                <c:pt idx="428">
                  <c:v>605.66979404787605</c:v>
                </c:pt>
                <c:pt idx="429">
                  <c:v>608.10832604993652</c:v>
                </c:pt>
                <c:pt idx="430">
                  <c:v>610.54817927263684</c:v>
                </c:pt>
                <c:pt idx="431">
                  <c:v>612.98925846034535</c:v>
                </c:pt>
                <c:pt idx="432">
                  <c:v>615.43145788614493</c:v>
                </c:pt>
                <c:pt idx="433">
                  <c:v>617.87465079709727</c:v>
                </c:pt>
                <c:pt idx="434">
                  <c:v>620.31870000349306</c:v>
                </c:pt>
                <c:pt idx="435">
                  <c:v>622.76346845958358</c:v>
                </c:pt>
                <c:pt idx="436">
                  <c:v>625.20881926639561</c:v>
                </c:pt>
                <c:pt idx="437">
                  <c:v>627.65461567450416</c:v>
                </c:pt>
                <c:pt idx="438">
                  <c:v>630.10072108676366</c:v>
                </c:pt>
                <c:pt idx="439">
                  <c:v>632.54699906099745</c:v>
                </c:pt>
                <c:pt idx="440">
                  <c:v>634.99331331264591</c:v>
                </c:pt>
                <c:pt idx="441">
                  <c:v>637.43952771737293</c:v>
                </c:pt>
                <c:pt idx="442">
                  <c:v>639.88551272392851</c:v>
                </c:pt>
                <c:pt idx="443">
                  <c:v>642.33115175953048</c:v>
                </c:pt>
                <c:pt idx="444">
                  <c:v>644.77633480565453</c:v>
                </c:pt>
                <c:pt idx="445">
                  <c:v>647.22095198077989</c:v>
                </c:pt>
                <c:pt idx="446">
                  <c:v>649.66489354191231</c:v>
                </c:pt>
                <c:pt idx="447">
                  <c:v>652.10804988607913</c:v>
                </c:pt>
                <c:pt idx="448">
                  <c:v>654.55031155179825</c:v>
                </c:pt>
                <c:pt idx="449">
                  <c:v>656.99156922052009</c:v>
                </c:pt>
                <c:pt idx="450">
                  <c:v>659.43171371804306</c:v>
                </c:pt>
                <c:pt idx="451">
                  <c:v>661.87063601590216</c:v>
                </c:pt>
                <c:pt idx="452">
                  <c:v>664.30822723273161</c:v>
                </c:pt>
                <c:pt idx="453">
                  <c:v>666.74438780690446</c:v>
                </c:pt>
                <c:pt idx="454">
                  <c:v>669.17903665640404</c:v>
                </c:pt>
                <c:pt idx="455">
                  <c:v>671.61210198240155</c:v>
                </c:pt>
                <c:pt idx="456">
                  <c:v>674.0435120851414</c:v>
                </c:pt>
                <c:pt idx="457">
                  <c:v>676.47319536436294</c:v>
                </c:pt>
                <c:pt idx="458">
                  <c:v>678.90108031971101</c:v>
                </c:pt>
                <c:pt idx="459">
                  <c:v>681.32709555113649</c:v>
                </c:pt>
                <c:pt idx="460">
                  <c:v>683.75116975928552</c:v>
                </c:pt>
                <c:pt idx="461">
                  <c:v>686.1732399953147</c:v>
                </c:pt>
                <c:pt idx="462">
                  <c:v>688.59325989844592</c:v>
                </c:pt>
                <c:pt idx="463">
                  <c:v>691.01119142214486</c:v>
                </c:pt>
                <c:pt idx="464">
                  <c:v>693.42699657236653</c:v>
                </c:pt>
                <c:pt idx="465">
                  <c:v>695.84063740755198</c:v>
                </c:pt>
                <c:pt idx="466">
                  <c:v>698.2520691101472</c:v>
                </c:pt>
                <c:pt idx="467">
                  <c:v>700.66123306863972</c:v>
                </c:pt>
                <c:pt idx="468">
                  <c:v>703.06798667639907</c:v>
                </c:pt>
                <c:pt idx="469">
                  <c:v>705.47212765306358</c:v>
                </c:pt>
                <c:pt idx="470">
                  <c:v>707.87356569676729</c:v>
                </c:pt>
                <c:pt idx="471">
                  <c:v>710.2723050481128</c:v>
                </c:pt>
                <c:pt idx="472">
                  <c:v>712.66834993500254</c:v>
                </c:pt>
                <c:pt idx="473">
                  <c:v>715.06170457268922</c:v>
                </c:pt>
                <c:pt idx="474">
                  <c:v>717.45237316382611</c:v>
                </c:pt>
                <c:pt idx="475">
                  <c:v>719.84035989851679</c:v>
                </c:pt>
                <c:pt idx="476">
                  <c:v>722.22566895436501</c:v>
                </c:pt>
                <c:pt idx="477">
                  <c:v>724.6083044965236</c:v>
                </c:pt>
                <c:pt idx="478">
                  <c:v>726.98827067774425</c:v>
                </c:pt>
                <c:pt idx="479">
                  <c:v>729.3655716384261</c:v>
                </c:pt>
                <c:pt idx="480">
                  <c:v>731.74021150666442</c:v>
                </c:pt>
                <c:pt idx="481">
                  <c:v>734.11219439829904</c:v>
                </c:pt>
                <c:pt idx="482">
                  <c:v>736.48152441696243</c:v>
                </c:pt>
                <c:pt idx="483">
                  <c:v>738.84820565412804</c:v>
                </c:pt>
                <c:pt idx="484">
                  <c:v>741.21224218915745</c:v>
                </c:pt>
                <c:pt idx="485">
                  <c:v>743.57363808934838</c:v>
                </c:pt>
                <c:pt idx="486">
                  <c:v>745.93239740998149</c:v>
                </c:pt>
                <c:pt idx="487">
                  <c:v>748.28852419436771</c:v>
                </c:pt>
                <c:pt idx="488">
                  <c:v>750.6420224738946</c:v>
                </c:pt>
                <c:pt idx="489">
                  <c:v>752.99289626807331</c:v>
                </c:pt>
                <c:pt idx="490">
                  <c:v>755.34114958458474</c:v>
                </c:pt>
                <c:pt idx="491">
                  <c:v>757.68678641932547</c:v>
                </c:pt>
                <c:pt idx="492">
                  <c:v>760.02981075645368</c:v>
                </c:pt>
                <c:pt idx="493">
                  <c:v>762.3702265684351</c:v>
                </c:pt>
                <c:pt idx="494">
                  <c:v>764.70803781608777</c:v>
                </c:pt>
                <c:pt idx="495">
                  <c:v>767.04324844862776</c:v>
                </c:pt>
                <c:pt idx="496">
                  <c:v>769.375862403714</c:v>
                </c:pt>
                <c:pt idx="497">
                  <c:v>771.70588360749275</c:v>
                </c:pt>
                <c:pt idx="498">
                  <c:v>774.03331597464239</c:v>
                </c:pt>
                <c:pt idx="499">
                  <c:v>776.35816340841779</c:v>
                </c:pt>
                <c:pt idx="500">
                  <c:v>778.68042980069401</c:v>
                </c:pt>
                <c:pt idx="501">
                  <c:v>801.76143705552875</c:v>
                </c:pt>
                <c:pt idx="502">
                  <c:v>824.58684038674517</c:v>
                </c:pt>
                <c:pt idx="503">
                  <c:v>847.16042161005862</c:v>
                </c:pt>
                <c:pt idx="504">
                  <c:v>869.4858545311406</c:v>
                </c:pt>
                <c:pt idx="505">
                  <c:v>891.56670899046901</c:v>
                </c:pt>
                <c:pt idx="506">
                  <c:v>913.40645471769005</c:v>
                </c:pt>
                <c:pt idx="507">
                  <c:v>935.00846500621617</c:v>
                </c:pt>
                <c:pt idx="508">
                  <c:v>956.37602021808334</c:v>
                </c:pt>
                <c:pt idx="509">
                  <c:v>977.51231112844164</c:v>
                </c:pt>
                <c:pt idx="510">
                  <c:v>998.42044211845007</c:v>
                </c:pt>
                <c:pt idx="511">
                  <c:v>1019.1034342247915</c:v>
                </c:pt>
                <c:pt idx="512">
                  <c:v>1039.5642280535042</c:v>
                </c:pt>
                <c:pt idx="513">
                  <c:v>1059.8056865653471</c:v>
                </c:pt>
                <c:pt idx="514">
                  <c:v>1079.8305977394687</c:v>
                </c:pt>
                <c:pt idx="515">
                  <c:v>1099.6416771217366</c:v>
                </c:pt>
                <c:pt idx="516">
                  <c:v>1119.2415702636965</c:v>
                </c:pt>
                <c:pt idx="517">
                  <c:v>1138.6328550577714</c:v>
                </c:pt>
                <c:pt idx="518">
                  <c:v>1157.8180439739765</c:v>
                </c:pt>
                <c:pt idx="519">
                  <c:v>1176.799586203115</c:v>
                </c:pt>
                <c:pt idx="520">
                  <c:v>1195.5798697111247</c:v>
                </c:pt>
                <c:pt idx="521">
                  <c:v>1214.1612232089794</c:v>
                </c:pt>
                <c:pt idx="522">
                  <c:v>1232.5459180422911</c:v>
                </c:pt>
                <c:pt idx="523">
                  <c:v>1250.7361700045228</c:v>
                </c:pt>
                <c:pt idx="524">
                  <c:v>1268.734141077503</c:v>
                </c:pt>
                <c:pt idx="525">
                  <c:v>1286.5419411027208</c:v>
                </c:pt>
                <c:pt idx="526">
                  <c:v>1304.1616293866909</c:v>
                </c:pt>
                <c:pt idx="527">
                  <c:v>1321.5952162434921</c:v>
                </c:pt>
                <c:pt idx="528">
                  <c:v>1338.8446644774176</c:v>
                </c:pt>
                <c:pt idx="529">
                  <c:v>1355.9118908085095</c:v>
                </c:pt>
                <c:pt idx="530">
                  <c:v>1372.7987672436059</c:v>
                </c:pt>
                <c:pt idx="531">
                  <c:v>1389.5071223953835</c:v>
                </c:pt>
                <c:pt idx="532">
                  <c:v>1406.0387427517514</c:v>
                </c:pt>
                <c:pt idx="533">
                  <c:v>1422.3953738978228</c:v>
                </c:pt>
                <c:pt idx="534">
                  <c:v>1438.5787216925783</c:v>
                </c:pt>
                <c:pt idx="535">
                  <c:v>1454.5904534022234</c:v>
                </c:pt>
                <c:pt idx="536">
                  <c:v>1470.4321987921408</c:v>
                </c:pt>
                <c:pt idx="537">
                  <c:v>1486.1055511792376</c:v>
                </c:pt>
                <c:pt idx="538">
                  <c:v>1501.6120684464013</c:v>
                </c:pt>
                <c:pt idx="539">
                  <c:v>1516.9532740206862</c:v>
                </c:pt>
                <c:pt idx="540">
                  <c:v>1532.130657816778</c:v>
                </c:pt>
                <c:pt idx="541">
                  <c:v>1547.1456771471994</c:v>
                </c:pt>
                <c:pt idx="542">
                  <c:v>1561.9997576006535</c:v>
                </c:pt>
                <c:pt idx="543">
                  <c:v>1576.6942938898321</c:v>
                </c:pt>
                <c:pt idx="544">
                  <c:v>1591.2306506699479</c:v>
                </c:pt>
                <c:pt idx="545">
                  <c:v>1605.610163329196</c:v>
                </c:pt>
                <c:pt idx="546">
                  <c:v>1619.8341387522844</c:v>
                </c:pt>
                <c:pt idx="547">
                  <c:v>1633.9038560581253</c:v>
                </c:pt>
                <c:pt idx="548">
                  <c:v>1647.8205673127236</c:v>
                </c:pt>
                <c:pt idx="549">
                  <c:v>1661.5854982182527</c:v>
                </c:pt>
                <c:pt idx="550">
                  <c:v>1675.19984877926</c:v>
                </c:pt>
                <c:pt idx="551">
                  <c:v>1688.6647939469019</c:v>
                </c:pt>
                <c:pt idx="552">
                  <c:v>1701.9814842420658</c:v>
                </c:pt>
                <c:pt idx="553">
                  <c:v>1715.1510463581999</c:v>
                </c:pt>
                <c:pt idx="554">
                  <c:v>1728.1745837446304</c:v>
                </c:pt>
                <c:pt idx="555">
                  <c:v>1741.0531771711135</c:v>
                </c:pt>
                <c:pt idx="556">
                  <c:v>1753.7878852743372</c:v>
                </c:pt>
                <c:pt idx="557">
                  <c:v>1766.379745087052</c:v>
                </c:pt>
                <c:pt idx="558">
                  <c:v>1778.8297725504831</c:v>
                </c:pt>
                <c:pt idx="559">
                  <c:v>1791.1389630106482</c:v>
                </c:pt>
                <c:pt idx="560">
                  <c:v>1803.308291699175</c:v>
                </c:pt>
                <c:pt idx="561">
                  <c:v>1815.3387141991891</c:v>
                </c:pt>
                <c:pt idx="562">
                  <c:v>1827.2311668968184</c:v>
                </c:pt>
                <c:pt idx="563">
                  <c:v>1838.9865674188366</c:v>
                </c:pt>
                <c:pt idx="564">
                  <c:v>1850.6058150569438</c:v>
                </c:pt>
                <c:pt idx="565">
                  <c:v>1862.0897911791672</c:v>
                </c:pt>
                <c:pt idx="566">
                  <c:v>1873.4393596288357</c:v>
                </c:pt>
                <c:pt idx="567">
                  <c:v>1884.6553671115748</c:v>
                </c:pt>
                <c:pt idx="568">
                  <c:v>1895.7386435707369</c:v>
                </c:pt>
                <c:pt idx="569">
                  <c:v>1906.6900025516777</c:v>
                </c:pt>
                <c:pt idx="570">
                  <c:v>1917.5102415552617</c:v>
                </c:pt>
                <c:pt idx="571">
                  <c:v>1928.2001423809727</c:v>
                </c:pt>
                <c:pt idx="572">
                  <c:v>1938.7604714599845</c:v>
                </c:pt>
                <c:pt idx="573">
                  <c:v>1949.1919801785366</c:v>
                </c:pt>
                <c:pt idx="574">
                  <c:v>1959.4954051919433</c:v>
                </c:pt>
                <c:pt idx="575">
                  <c:v>1969.671468729553</c:v>
                </c:pt>
                <c:pt idx="576">
                  <c:v>1979.7208788909627</c:v>
                </c:pt>
                <c:pt idx="577">
                  <c:v>1989.6443299337791</c:v>
                </c:pt>
                <c:pt idx="578">
                  <c:v>1999.442502553208</c:v>
                </c:pt>
                <c:pt idx="579">
                  <c:v>2009.1160641537438</c:v>
                </c:pt>
                <c:pt idx="580">
                  <c:v>2018.6656691132162</c:v>
                </c:pt>
                <c:pt idx="581">
                  <c:v>2028.0919590394483</c:v>
                </c:pt>
                <c:pt idx="582">
                  <c:v>2037.3955630197652</c:v>
                </c:pt>
                <c:pt idx="583">
                  <c:v>2046.5770978635849</c:v>
                </c:pt>
                <c:pt idx="584">
                  <c:v>2055.6371683383186</c:v>
                </c:pt>
                <c:pt idx="585">
                  <c:v>2064.5763673987913</c:v>
                </c:pt>
                <c:pt idx="586">
                  <c:v>2073.3952764103969</c:v>
                </c:pt>
                <c:pt idx="587">
                  <c:v>2082.0944653661818</c:v>
                </c:pt>
                <c:pt idx="588">
                  <c:v>2090.6744930980567</c:v>
                </c:pt>
                <c:pt idx="589">
                  <c:v>2099.1359074823204</c:v>
                </c:pt>
                <c:pt idx="590">
                  <c:v>2107.4792456396781</c:v>
                </c:pt>
                <c:pt idx="591">
                  <c:v>2115.7050341299264</c:v>
                </c:pt>
                <c:pt idx="592">
                  <c:v>2123.8137891414781</c:v>
                </c:pt>
                <c:pt idx="593">
                  <c:v>2131.8060166758869</c:v>
                </c:pt>
                <c:pt idx="594">
                  <c:v>2139.6822127275314</c:v>
                </c:pt>
                <c:pt idx="595">
                  <c:v>2147.4428634586125</c:v>
                </c:pt>
                <c:pt idx="596">
                  <c:v>2155.088445369614</c:v>
                </c:pt>
                <c:pt idx="597">
                  <c:v>2162.6194254653669</c:v>
                </c:pt>
                <c:pt idx="598">
                  <c:v>2170.0362614168635</c:v>
                </c:pt>
                <c:pt idx="599">
                  <c:v>2177.3394017189512</c:v>
                </c:pt>
                <c:pt idx="600">
                  <c:v>2184.5292858440471</c:v>
                </c:pt>
                <c:pt idx="601">
                  <c:v>2191.6063443919929</c:v>
                </c:pt>
                <c:pt idx="602">
                  <c:v>2198.5709992361863</c:v>
                </c:pt>
                <c:pt idx="603">
                  <c:v>2205.4236636661026</c:v>
                </c:pt>
                <c:pt idx="604">
                  <c:v>2212.1647425263359</c:v>
                </c:pt>
                <c:pt idx="605">
                  <c:v>2218.7946323522724</c:v>
                </c:pt>
                <c:pt idx="606">
                  <c:v>2225.3137215025117</c:v>
                </c:pt>
                <c:pt idx="607">
                  <c:v>2231.7223902881528</c:v>
                </c:pt>
                <c:pt idx="608">
                  <c:v>2238.0210110990561</c:v>
                </c:pt>
                <c:pt idx="609">
                  <c:v>2244.2099485271883</c:v>
                </c:pt>
                <c:pt idx="610">
                  <c:v>2250.2895594871643</c:v>
                </c:pt>
                <c:pt idx="611">
                  <c:v>2256.2601933340907</c:v>
                </c:pt>
                <c:pt idx="612">
                  <c:v>2262.1221919788195</c:v>
                </c:pt>
                <c:pt idx="613">
                  <c:v>2267.8758900007188</c:v>
                </c:pt>
                <c:pt idx="614">
                  <c:v>2273.521614758065</c:v>
                </c:pt>
                <c:pt idx="615">
                  <c:v>2279.0596864961658</c:v>
                </c:pt>
                <c:pt idx="616">
                  <c:v>2284.4904184533189</c:v>
                </c:pt>
                <c:pt idx="617">
                  <c:v>2289.8141169647115</c:v>
                </c:pt>
                <c:pt idx="618">
                  <c:v>2295.031081564372</c:v>
                </c:pt>
                <c:pt idx="619">
                  <c:v>2300.1416050852818</c:v>
                </c:pt>
                <c:pt idx="620">
                  <c:v>2305.1459737577552</c:v>
                </c:pt>
                <c:pt idx="621">
                  <c:v>2310.0444673062034</c:v>
                </c:pt>
                <c:pt idx="622">
                  <c:v>2314.8373590443953</c:v>
                </c:pt>
                <c:pt idx="623">
                  <c:v>2319.5249159693294</c:v>
                </c:pt>
                <c:pt idx="624">
                  <c:v>2324.1073988538424</c:v>
                </c:pt>
                <c:pt idx="625">
                  <c:v>2328.5850623380702</c:v>
                </c:pt>
                <c:pt idx="626">
                  <c:v>2332.9581550198941</c:v>
                </c:pt>
                <c:pt idx="627">
                  <c:v>2337.2269195444992</c:v>
                </c:pt>
                <c:pt idx="628">
                  <c:v>2341.3915926931795</c:v>
                </c:pt>
                <c:pt idx="629">
                  <c:v>2345.4524054715312</c:v>
                </c:pt>
                <c:pt idx="630">
                  <c:v>2349.4095831971777</c:v>
                </c:pt>
                <c:pt idx="631">
                  <c:v>2353.2633455871769</c:v>
                </c:pt>
                <c:pt idx="632">
                  <c:v>2357.0139068452668</c:v>
                </c:pt>
                <c:pt idx="633">
                  <c:v>2360.6614757491116</c:v>
                </c:pt>
                <c:pt idx="634">
                  <c:v>2364.2062557377185</c:v>
                </c:pt>
                <c:pt idx="635">
                  <c:v>2367.6484449991995</c:v>
                </c:pt>
                <c:pt idx="636">
                  <c:v>2370.9882365590611</c:v>
                </c:pt>
                <c:pt idx="637">
                  <c:v>2374.2258183692134</c:v>
                </c:pt>
                <c:pt idx="638">
                  <c:v>2377.3613733978946</c:v>
                </c:pt>
                <c:pt idx="639">
                  <c:v>2380.3950797207167</c:v>
                </c:pt>
                <c:pt idx="640">
                  <c:v>2383.3271106130428</c:v>
                </c:pt>
                <c:pt idx="641">
                  <c:v>2386.1576346439156</c:v>
                </c:pt>
                <c:pt idx="642">
                  <c:v>2388.8868157717602</c:v>
                </c:pt>
                <c:pt idx="643">
                  <c:v>2391.5148134420933</c:v>
                </c:pt>
                <c:pt idx="644">
                  <c:v>2394.0417826874736</c:v>
                </c:pt>
                <c:pt idx="645">
                  <c:v>2396.467874229927</c:v>
                </c:pt>
                <c:pt idx="646">
                  <c:v>2398.793234586095</c:v>
                </c:pt>
                <c:pt idx="647">
                  <c:v>2401.0180061753376</c:v>
                </c:pt>
                <c:pt idx="648">
                  <c:v>2403.1423274310373</c:v>
                </c:pt>
                <c:pt idx="649">
                  <c:v>2405.166332915328</c:v>
                </c:pt>
                <c:pt idx="650">
                  <c:v>2407.0901534374839</c:v>
                </c:pt>
                <c:pt idx="651">
                  <c:v>2408.9139161761777</c:v>
                </c:pt>
                <c:pt idx="652">
                  <c:v>2410.6377448058111</c:v>
                </c:pt>
                <c:pt idx="653">
                  <c:v>2412.2617596270961</c:v>
                </c:pt>
                <c:pt idx="654">
                  <c:v>2413.7860777020528</c:v>
                </c:pt>
                <c:pt idx="655">
                  <c:v>2415.2108129935468</c:v>
                </c:pt>
                <c:pt idx="656">
                  <c:v>2416.5360765094733</c:v>
                </c:pt>
                <c:pt idx="657">
                  <c:v>2417.761976451643</c:v>
                </c:pt>
                <c:pt idx="658">
                  <c:v>2418.8886183693976</c:v>
                </c:pt>
                <c:pt idx="659">
                  <c:v>2419.9161053179218</c:v>
                </c:pt>
                <c:pt idx="660">
                  <c:v>2420.8445380211815</c:v>
                </c:pt>
                <c:pt idx="661">
                  <c:v>2421.6740150393543</c:v>
                </c:pt>
                <c:pt idx="662">
                  <c:v>2422.404632940566</c:v>
                </c:pt>
                <c:pt idx="663">
                  <c:v>2423.0364864766871</c:v>
                </c:pt>
                <c:pt idx="664">
                  <c:v>2423.5696687628865</c:v>
                </c:pt>
                <c:pt idx="665">
                  <c:v>2424.0042714605729</c:v>
                </c:pt>
                <c:pt idx="666">
                  <c:v>2424.3403849633073</c:v>
                </c:pt>
                <c:pt idx="667">
                  <c:v>2424.5780985852084</c:v>
                </c:pt>
                <c:pt idx="668">
                  <c:v>2424.7175007513283</c:v>
                </c:pt>
                <c:pt idx="669">
                  <c:v>2424.7586791894305</c:v>
                </c:pt>
                <c:pt idx="670">
                  <c:v>2424.7017211225661</c:v>
                </c:pt>
                <c:pt idx="671">
                  <c:v>2424.5467134618193</c:v>
                </c:pt>
                <c:pt idx="672">
                  <c:v>2424.2937429985736</c:v>
                </c:pt>
                <c:pt idx="673">
                  <c:v>2423.9428965956413</c:v>
                </c:pt>
                <c:pt idx="674">
                  <c:v>2423.4942613766048</c:v>
                </c:pt>
                <c:pt idx="675">
                  <c:v>2422.9479249127262</c:v>
                </c:pt>
                <c:pt idx="676">
                  <c:v>2422.3039754068054</c:v>
                </c:pt>
                <c:pt idx="677">
                  <c:v>2421.5625018733977</c:v>
                </c:pt>
                <c:pt idx="678">
                  <c:v>2420.7235943148426</c:v>
                </c:pt>
                <c:pt idx="679">
                  <c:v>2419.7873438925981</c:v>
                </c:pt>
                <c:pt idx="680">
                  <c:v>2418.7538430934287</c:v>
                </c:pt>
                <c:pt idx="681">
                  <c:v>2417.6231858900487</c:v>
                </c:pt>
                <c:pt idx="682">
                  <c:v>2416.3954678958853</c:v>
                </c:pt>
                <c:pt idx="683">
                  <c:v>2415.0707865136783</c:v>
                </c:pt>
                <c:pt idx="684">
                  <c:v>2413.6492410777005</c:v>
                </c:pt>
                <c:pt idx="685">
                  <c:v>2412.1309329894307</c:v>
                </c:pt>
                <c:pt idx="686">
                  <c:v>2410.5159658465814</c:v>
                </c:pt>
                <c:pt idx="687">
                  <c:v>2408.8044455654203</c:v>
                </c:pt>
                <c:pt idx="688">
                  <c:v>2406.9964804963824</c:v>
                </c:pt>
                <c:pt idx="689">
                  <c:v>2405.0921815330134</c:v>
                </c:pt>
                <c:pt idx="690">
                  <c:v>2403.0916622143195</c:v>
                </c:pt>
                <c:pt idx="691">
                  <c:v>2400.9950388206375</c:v>
                </c:pt>
                <c:pt idx="692">
                  <c:v>2398.8024304631649</c:v>
                </c:pt>
                <c:pt idx="693">
                  <c:v>2396.5139591673183</c:v>
                </c:pt>
                <c:pt idx="694">
                  <c:v>2394.1297499501052</c:v>
                </c:pt>
                <c:pt idx="695">
                  <c:v>2391.6499308917114</c:v>
                </c:pt>
                <c:pt idx="696">
                  <c:v>2389.0746332015169</c:v>
                </c:pt>
                <c:pt idx="697">
                  <c:v>2386.403991278763</c:v>
                </c:pt>
                <c:pt idx="698">
                  <c:v>2383.6381427680944</c:v>
                </c:pt>
                <c:pt idx="699">
                  <c:v>2380.7772286102108</c:v>
                </c:pt>
                <c:pt idx="700">
                  <c:v>2377.8213930878501</c:v>
                </c:pt>
                <c:pt idx="701">
                  <c:v>2374.7707838673314</c:v>
                </c:pt>
                <c:pt idx="702">
                  <c:v>2371.6255520358818</c:v>
                </c:pt>
                <c:pt idx="703">
                  <c:v>2368.3858521349603</c:v>
                </c:pt>
                <c:pt idx="704">
                  <c:v>2365.0518421897918</c:v>
                </c:pt>
                <c:pt idx="705">
                  <c:v>2361.6236837353104</c:v>
                </c:pt>
                <c:pt idx="706">
                  <c:v>2358.1015418387078</c:v>
                </c:pt>
                <c:pt idx="707">
                  <c:v>2354.4855851187767</c:v>
                </c:pt>
                <c:pt idx="708">
                  <c:v>2350.77598576222</c:v>
                </c:pt>
                <c:pt idx="709">
                  <c:v>2346.9729195371001</c:v>
                </c:pt>
                <c:pt idx="710">
                  <c:v>2343.0765658035839</c:v>
                </c:pt>
                <c:pt idx="711">
                  <c:v>2339.0871075221389</c:v>
                </c:pt>
                <c:pt idx="712">
                  <c:v>2335.0047312593215</c:v>
                </c:pt>
                <c:pt idx="713">
                  <c:v>2330.8296271912891</c:v>
                </c:pt>
                <c:pt idx="714">
                  <c:v>2326.5619891051683</c:v>
                </c:pt>
                <c:pt idx="715">
                  <c:v>2322.2020143983923</c:v>
                </c:pt>
                <c:pt idx="716">
                  <c:v>2317.749904076124</c:v>
                </c:pt>
                <c:pt idx="717">
                  <c:v>2313.2058627468673</c:v>
                </c:pt>
                <c:pt idx="718">
                  <c:v>2308.5700986163624</c:v>
                </c:pt>
                <c:pt idx="719">
                  <c:v>2303.8428234798625</c:v>
                </c:pt>
                <c:pt idx="720">
                  <c:v>2299.0242527128726</c:v>
                </c:pt>
                <c:pt idx="721">
                  <c:v>2294.1146052604331</c:v>
                </c:pt>
                <c:pt idx="722">
                  <c:v>2289.1141036250247</c:v>
                </c:pt>
                <c:pt idx="723">
                  <c:v>2284.022973853163</c:v>
                </c:pt>
                <c:pt idx="724">
                  <c:v>2278.8414455207499</c:v>
                </c:pt>
                <c:pt idx="725">
                  <c:v>2273.5697517172425</c:v>
                </c:pt>
                <c:pt idx="726">
                  <c:v>2268.2081290287001</c:v>
                </c:pt>
                <c:pt idx="727">
                  <c:v>2262.7568175197603</c:v>
                </c:pt>
                <c:pt idx="728">
                  <c:v>2257.2160607145952</c:v>
                </c:pt>
                <c:pt idx="729">
                  <c:v>2251.5861055768992</c:v>
                </c:pt>
                <c:pt idx="730">
                  <c:v>2245.8672024889488</c:v>
                </c:pt>
                <c:pt idx="731">
                  <c:v>2240.0596052297788</c:v>
                </c:pt>
                <c:pt idx="732">
                  <c:v>2234.1635709525126</c:v>
                </c:pt>
                <c:pt idx="733">
                  <c:v>2228.179360160887</c:v>
                </c:pt>
                <c:pt idx="734">
                  <c:v>2222.1072366850017</c:v>
                </c:pt>
                <c:pt idx="735">
                  <c:v>2215.9474676563336</c:v>
                </c:pt>
                <c:pt idx="736">
                  <c:v>2209.7003234820381</c:v>
                </c:pt>
                <c:pt idx="737">
                  <c:v>2203.3660778185767</c:v>
                </c:pt>
                <c:pt idx="738">
                  <c:v>2196.9450075446903</c:v>
                </c:pt>
                <c:pt idx="739">
                  <c:v>2190.4373927337497</c:v>
                </c:pt>
                <c:pt idx="740">
                  <c:v>2183.8435166255085</c:v>
                </c:pt>
                <c:pt idx="741">
                  <c:v>2177.1636655972789</c:v>
                </c:pt>
                <c:pt idx="742">
                  <c:v>2170.3981291345567</c:v>
                </c:pt>
                <c:pt idx="743">
                  <c:v>2163.5471998011158</c:v>
                </c:pt>
                <c:pt idx="744">
                  <c:v>2156.6111732085919</c:v>
                </c:pt>
                <c:pt idx="745">
                  <c:v>2149.590347985577</c:v>
                </c:pt>
                <c:pt idx="746">
                  <c:v>2142.4850257462435</c:v>
                </c:pt>
                <c:pt idx="747">
                  <c:v>2135.2955110585149</c:v>
                </c:pt>
                <c:pt idx="748">
                  <c:v>2128.0221114118012</c:v>
                </c:pt>
                <c:pt idx="749">
                  <c:v>2120.6651371843159</c:v>
                </c:pt>
                <c:pt idx="750">
                  <c:v>2113.2249016099913</c:v>
                </c:pt>
                <c:pt idx="751">
                  <c:v>2105.7017207450067</c:v>
                </c:pt>
                <c:pt idx="752">
                  <c:v>2098.095913433945</c:v>
                </c:pt>
                <c:pt idx="753">
                  <c:v>2090.4078012755931</c:v>
                </c:pt>
                <c:pt idx="754">
                  <c:v>2082.6377085883983</c:v>
                </c:pt>
                <c:pt idx="755">
                  <c:v>2074.7859623755967</c:v>
                </c:pt>
                <c:pt idx="756">
                  <c:v>2066.8528922900259</c:v>
                </c:pt>
                <c:pt idx="757">
                  <c:v>2058.838830598635</c:v>
                </c:pt>
                <c:pt idx="758">
                  <c:v>2050.7441121467032</c:v>
                </c:pt>
                <c:pt idx="759">
                  <c:v>2042.5690743217822</c:v>
                </c:pt>
                <c:pt idx="760">
                  <c:v>2034.3140570173723</c:v>
                </c:pt>
                <c:pt idx="761">
                  <c:v>2025.9794025963442</c:v>
                </c:pt>
                <c:pt idx="762">
                  <c:v>2017.5654558541185</c:v>
                </c:pt>
                <c:pt idx="763">
                  <c:v>2009.0725639816128</c:v>
                </c:pt>
                <c:pt idx="764">
                  <c:v>2000.501076527971</c:v>
                </c:pt>
                <c:pt idx="765">
                  <c:v>1991.8513453630801</c:v>
                </c:pt>
                <c:pt idx="766">
                  <c:v>1983.1237246398896</c:v>
                </c:pt>
                <c:pt idx="767">
                  <c:v>1974.3185707565428</c:v>
                </c:pt>
                <c:pt idx="768">
                  <c:v>1965.4362423183288</c:v>
                </c:pt>
                <c:pt idx="769">
                  <c:v>1956.477100099466</c:v>
                </c:pt>
                <c:pt idx="770">
                  <c:v>1947.4415070047287</c:v>
                </c:pt>
                <c:pt idx="771">
                  <c:v>1938.3298280309236</c:v>
                </c:pt>
                <c:pt idx="772">
                  <c:v>1929.1424302282289</c:v>
                </c:pt>
                <c:pt idx="773">
                  <c:v>1919.8796826614018</c:v>
                </c:pt>
                <c:pt idx="774">
                  <c:v>1910.5419563708683</c:v>
                </c:pt>
                <c:pt idx="775">
                  <c:v>1901.1296243337003</c:v>
                </c:pt>
                <c:pt idx="776">
                  <c:v>1891.6430614244912</c:v>
                </c:pt>
                <c:pt idx="777">
                  <c:v>1882.0826443761393</c:v>
                </c:pt>
                <c:pt idx="778">
                  <c:v>1872.4487517405476</c:v>
                </c:pt>
                <c:pt idx="779">
                  <c:v>1862.7417638492461</c:v>
                </c:pt>
                <c:pt idx="780">
                  <c:v>1852.9620627739514</c:v>
                </c:pt>
                <c:pt idx="781">
                  <c:v>1843.1100322870648</c:v>
                </c:pt>
                <c:pt idx="782">
                  <c:v>1833.1860578221231</c:v>
                </c:pt>
                <c:pt idx="783">
                  <c:v>1823.1905264342081</c:v>
                </c:pt>
                <c:pt idx="784">
                  <c:v>1813.1238267603223</c:v>
                </c:pt>
                <c:pt idx="785">
                  <c:v>1802.9863489797415</c:v>
                </c:pt>
                <c:pt idx="786">
                  <c:v>1792.7784847743501</c:v>
                </c:pt>
                <c:pt idx="787">
                  <c:v>1782.5006272889682</c:v>
                </c:pt>
                <c:pt idx="788">
                  <c:v>1772.1531710916786</c:v>
                </c:pt>
                <c:pt idx="789">
                  <c:v>1761.7365121341604</c:v>
                </c:pt>
                <c:pt idx="790">
                  <c:v>1751.2510477120388</c:v>
                </c:pt>
                <c:pt idx="791">
                  <c:v>1740.6971764252567</c:v>
                </c:pt>
                <c:pt idx="792">
                  <c:v>1730.0752981384778</c:v>
                </c:pt>
                <c:pt idx="793">
                  <c:v>1719.3858139415272</c:v>
                </c:pt>
                <c:pt idx="794">
                  <c:v>1708.6291261098772</c:v>
                </c:pt>
                <c:pt idx="795">
                  <c:v>1697.8056380651867</c:v>
                </c:pt>
                <c:pt idx="796">
                  <c:v>1686.9157543358992</c:v>
                </c:pt>
                <c:pt idx="797">
                  <c:v>1675.9598805179105</c:v>
                </c:pt>
                <c:pt idx="798">
                  <c:v>1664.9384232353077</c:v>
                </c:pt>
                <c:pt idx="799">
                  <c:v>1653.8517901011926</c:v>
                </c:pt>
                <c:pt idx="800">
                  <c:v>1642.7003896785916</c:v>
                </c:pt>
                <c:pt idx="801">
                  <c:v>1631.4846314414615</c:v>
                </c:pt>
                <c:pt idx="802">
                  <c:v>1620.2049257357969</c:v>
                </c:pt>
                <c:pt idx="803">
                  <c:v>1608.861683740847</c:v>
                </c:pt>
                <c:pt idx="804">
                  <c:v>1597.4553174304472</c:v>
                </c:pt>
                <c:pt idx="805">
                  <c:v>1585.986239534473</c:v>
                </c:pt>
                <c:pt idx="806">
                  <c:v>1574.4548635004219</c:v>
                </c:pt>
                <c:pt idx="807">
                  <c:v>1562.8616034551301</c:v>
                </c:pt>
                <c:pt idx="808">
                  <c:v>1551.2068741666303</c:v>
                </c:pt>
                <c:pt idx="809">
                  <c:v>1539.4910910061567</c:v>
                </c:pt>
                <c:pt idx="810">
                  <c:v>1527.7146699103025</c:v>
                </c:pt>
                <c:pt idx="811">
                  <c:v>1515.8780273433383</c:v>
                </c:pt>
                <c:pt idx="812">
                  <c:v>1503.9815802596941</c:v>
                </c:pt>
                <c:pt idx="813">
                  <c:v>1492.0257460666135</c:v>
                </c:pt>
                <c:pt idx="814">
                  <c:v>1480.0109425869839</c:v>
                </c:pt>
                <c:pt idx="815">
                  <c:v>1467.9375880223504</c:v>
                </c:pt>
                <c:pt idx="816">
                  <c:v>1455.8061009161158</c:v>
                </c:pt>
                <c:pt idx="817">
                  <c:v>1443.6169001169367</c:v>
                </c:pt>
                <c:pt idx="818">
                  <c:v>1431.3704047423159</c:v>
                </c:pt>
                <c:pt idx="819">
                  <c:v>1419.0670341424013</c:v>
                </c:pt>
                <c:pt idx="820">
                  <c:v>1406.7072078639931</c:v>
                </c:pt>
                <c:pt idx="821">
                  <c:v>1394.2913456147651</c:v>
                </c:pt>
                <c:pt idx="822">
                  <c:v>1381.8198672277074</c:v>
                </c:pt>
                <c:pt idx="823">
                  <c:v>1369.2931926257916</c:v>
                </c:pt>
                <c:pt idx="824">
                  <c:v>1356.7117417868669</c:v>
                </c:pt>
                <c:pt idx="825">
                  <c:v>1344.0759347087896</c:v>
                </c:pt>
                <c:pt idx="826">
                  <c:v>1331.3861913747908</c:v>
                </c:pt>
                <c:pt idx="827">
                  <c:v>1318.6429317190887</c:v>
                </c:pt>
                <c:pt idx="828">
                  <c:v>1305.8465755927473</c:v>
                </c:pt>
                <c:pt idx="829">
                  <c:v>1292.9975427297888</c:v>
                </c:pt>
                <c:pt idx="830">
                  <c:v>1280.0962527135607</c:v>
                </c:pt>
                <c:pt idx="831">
                  <c:v>1267.1431249433638</c:v>
                </c:pt>
                <c:pt idx="832">
                  <c:v>1254.1385786013457</c:v>
                </c:pt>
                <c:pt idx="833">
                  <c:v>1241.0830326196619</c:v>
                </c:pt>
                <c:pt idx="834">
                  <c:v>1227.9769056479097</c:v>
                </c:pt>
                <c:pt idx="835">
                  <c:v>1214.8206160208381</c:v>
                </c:pt>
                <c:pt idx="836">
                  <c:v>1201.6145817263375</c:v>
                </c:pt>
                <c:pt idx="837">
                  <c:v>1188.359220373713</c:v>
                </c:pt>
                <c:pt idx="838">
                  <c:v>1175.0549491622446</c:v>
                </c:pt>
                <c:pt idx="839">
                  <c:v>1161.7021848500372</c:v>
                </c:pt>
                <c:pt idx="840">
                  <c:v>1148.3013437231646</c:v>
                </c:pt>
                <c:pt idx="841">
                  <c:v>1134.8528415651097</c:v>
                </c:pt>
                <c:pt idx="842">
                  <c:v>1121.3570936265053</c:v>
                </c:pt>
                <c:pt idx="843">
                  <c:v>1107.8145145951769</c:v>
                </c:pt>
                <c:pt idx="844">
                  <c:v>1094.2255185664906</c:v>
                </c:pt>
                <c:pt idx="845">
                  <c:v>1080.5905190140113</c:v>
                </c:pt>
                <c:pt idx="846">
                  <c:v>1066.9099287604695</c:v>
                </c:pt>
                <c:pt idx="847">
                  <c:v>1053.184159949044</c:v>
                </c:pt>
                <c:pt idx="848">
                  <c:v>1039.4136240149589</c:v>
                </c:pt>
                <c:pt idx="849">
                  <c:v>1025.5987316574003</c:v>
                </c:pt>
                <c:pt idx="850">
                  <c:v>1011.7398928117532</c:v>
                </c:pt>
                <c:pt idx="851">
                  <c:v>997.83751662216127</c:v>
                </c:pt>
                <c:pt idx="852">
                  <c:v>983.89201141441242</c:v>
                </c:pt>
                <c:pt idx="853">
                  <c:v>969.90378466915047</c:v>
                </c:pt>
                <c:pt idx="854">
                  <c:v>955.87324299541604</c:v>
                </c:pt>
                <c:pt idx="855">
                  <c:v>941.80079210451856</c:v>
                </c:pt>
                <c:pt idx="856">
                  <c:v>927.68683678424031</c:v>
                </c:pt>
                <c:pt idx="857">
                  <c:v>913.53178087337449</c:v>
                </c:pt>
                <c:pt idx="858">
                  <c:v>899.33602723659897</c:v>
                </c:pt>
                <c:pt idx="859">
                  <c:v>885.09997773968666</c:v>
                </c:pt>
                <c:pt idx="860">
                  <c:v>870.82403322505479</c:v>
                </c:pt>
                <c:pt idx="861">
                  <c:v>856.508593487653</c:v>
                </c:pt>
                <c:pt idx="862">
                  <c:v>842.15405725119217</c:v>
                </c:pt>
                <c:pt idx="863">
                  <c:v>827.76082214471535</c:v>
                </c:pt>
                <c:pt idx="864">
                  <c:v>813.32928467951092</c:v>
                </c:pt>
                <c:pt idx="865">
                  <c:v>798.85984022636899</c:v>
                </c:pt>
                <c:pt idx="866">
                  <c:v>784.35288299318267</c:v>
                </c:pt>
                <c:pt idx="867">
                  <c:v>769.80880600289356</c:v>
                </c:pt>
                <c:pt idx="868">
                  <c:v>755.22800107178352</c:v>
                </c:pt>
                <c:pt idx="869">
                  <c:v>740.61085878811139</c:v>
                </c:pt>
                <c:pt idx="870">
                  <c:v>725.957768491097</c:v>
                </c:pt>
                <c:pt idx="871">
                  <c:v>711.26911825025161</c:v>
                </c:pt>
                <c:pt idx="872">
                  <c:v>696.5452948450552</c:v>
                </c:pt>
                <c:pt idx="873">
                  <c:v>681.78668374498091</c:v>
                </c:pt>
                <c:pt idx="874">
                  <c:v>666.99366908986713</c:v>
                </c:pt>
                <c:pt idx="875">
                  <c:v>652.16663367063586</c:v>
                </c:pt>
                <c:pt idx="876">
                  <c:v>637.30595891035898</c:v>
                </c:pt>
                <c:pt idx="877">
                  <c:v>622.41202484567123</c:v>
                </c:pt>
                <c:pt idx="878">
                  <c:v>607.48521010852971</c:v>
                </c:pt>
                <c:pt idx="879">
                  <c:v>592.52589190831952</c:v>
                </c:pt>
                <c:pt idx="880">
                  <c:v>577.53444601430601</c:v>
                </c:pt>
                <c:pt idx="881">
                  <c:v>562.51124673843162</c:v>
                </c:pt>
                <c:pt idx="882">
                  <c:v>547.45666691845838</c:v>
                </c:pt>
                <c:pt idx="883">
                  <c:v>532.37107790145376</c:v>
                </c:pt>
                <c:pt idx="884">
                  <c:v>517.25484952762099</c:v>
                </c:pt>
                <c:pt idx="885">
                  <c:v>502.10835011447136</c:v>
                </c:pt>
                <c:pt idx="886">
                  <c:v>486.93194644133871</c:v>
                </c:pt>
                <c:pt idx="887">
                  <c:v>471.72600373423484</c:v>
                </c:pt>
                <c:pt idx="888">
                  <c:v>456.49088565104478</c:v>
                </c:pt>
                <c:pt idx="889">
                  <c:v>441.22695426706105</c:v>
                </c:pt>
                <c:pt idx="890">
                  <c:v>425.93457006085561</c:v>
                </c:pt>
                <c:pt idx="891">
                  <c:v>410.61409190048835</c:v>
                </c:pt>
                <c:pt idx="892">
                  <c:v>395.26587703005077</c:v>
                </c:pt>
                <c:pt idx="893">
                  <c:v>379.89028105654393</c:v>
                </c:pt>
                <c:pt idx="894">
                  <c:v>364.4876579370885</c:v>
                </c:pt>
                <c:pt idx="895">
                  <c:v>349.05835996646636</c:v>
                </c:pt>
                <c:pt idx="896">
                  <c:v>333.60273776499162</c:v>
                </c:pt>
                <c:pt idx="897">
                  <c:v>318.12114026670957</c:v>
                </c:pt>
                <c:pt idx="898">
                  <c:v>302.61391470792228</c:v>
                </c:pt>
                <c:pt idx="899">
                  <c:v>287.08140661603875</c:v>
                </c:pt>
                <c:pt idx="900">
                  <c:v>271.52395979874819</c:v>
                </c:pt>
                <c:pt idx="901">
                  <c:v>255.94191633351429</c:v>
                </c:pt>
                <c:pt idx="902">
                  <c:v>240.33561655738905</c:v>
                </c:pt>
                <c:pt idx="903">
                  <c:v>224.70539905714404</c:v>
                </c:pt>
                <c:pt idx="904">
                  <c:v>209.05160065971708</c:v>
                </c:pt>
                <c:pt idx="905">
                  <c:v>193.37455642297255</c:v>
                </c:pt>
                <c:pt idx="906">
                  <c:v>177.67459962677307</c:v>
                </c:pt>
                <c:pt idx="907">
                  <c:v>161.95206176436071</c:v>
                </c:pt>
                <c:pt idx="908">
                  <c:v>146.2072725340453</c:v>
                </c:pt>
                <c:pt idx="909">
                  <c:v>130.44055983119802</c:v>
                </c:pt>
                <c:pt idx="910">
                  <c:v>114.6522497405476</c:v>
                </c:pt>
                <c:pt idx="911">
                  <c:v>98.8426665287774</c:v>
                </c:pt>
                <c:pt idx="912">
                  <c:v>83.012132637420564</c:v>
                </c:pt>
                <c:pt idx="913">
                  <c:v>67.160968676051297</c:v>
                </c:pt>
                <c:pt idx="914">
                  <c:v>51.289493415769613</c:v>
                </c:pt>
                <c:pt idx="915">
                  <c:v>35.398023782977354</c:v>
                </c:pt>
                <c:pt idx="916">
                  <c:v>19.486874853442842</c:v>
                </c:pt>
                <c:pt idx="917">
                  <c:v>3.556359846651846</c:v>
                </c:pt>
                <c:pt idx="918">
                  <c:v>-12.393209879557766</c:v>
                </c:pt>
                <c:pt idx="919">
                  <c:v>-12.409168908332733</c:v>
                </c:pt>
                <c:pt idx="920">
                  <c:v>-12.425127955698496</c:v>
                </c:pt>
                <c:pt idx="921">
                  <c:v>-12.44108702165475</c:v>
                </c:pt>
                <c:pt idx="922">
                  <c:v>-12.45704610620119</c:v>
                </c:pt>
                <c:pt idx="923">
                  <c:v>-12.473005209337508</c:v>
                </c:pt>
                <c:pt idx="924">
                  <c:v>-12.488964331063398</c:v>
                </c:pt>
                <c:pt idx="925">
                  <c:v>-12.504923471378556</c:v>
                </c:pt>
                <c:pt idx="926">
                  <c:v>-12.520882630282674</c:v>
                </c:pt>
                <c:pt idx="927">
                  <c:v>-12.536841807775447</c:v>
                </c:pt>
                <c:pt idx="928">
                  <c:v>-12.552801003856567</c:v>
                </c:pt>
                <c:pt idx="929">
                  <c:v>-12.56876021852573</c:v>
                </c:pt>
                <c:pt idx="930">
                  <c:v>-12.584719451782629</c:v>
                </c:pt>
                <c:pt idx="931">
                  <c:v>-12.600678703626958</c:v>
                </c:pt>
                <c:pt idx="932">
                  <c:v>-12.61663797405841</c:v>
                </c:pt>
                <c:pt idx="933">
                  <c:v>-12.632597263076681</c:v>
                </c:pt>
                <c:pt idx="934">
                  <c:v>-12.648556570681464</c:v>
                </c:pt>
                <c:pt idx="935">
                  <c:v>-12.664515896872452</c:v>
                </c:pt>
                <c:pt idx="936">
                  <c:v>-12.68047524164934</c:v>
                </c:pt>
                <c:pt idx="937">
                  <c:v>-12.696434605011822</c:v>
                </c:pt>
                <c:pt idx="938">
                  <c:v>-12.71239398695959</c:v>
                </c:pt>
                <c:pt idx="939">
                  <c:v>-12.728353387492341</c:v>
                </c:pt>
                <c:pt idx="940">
                  <c:v>-12.744312806609766</c:v>
                </c:pt>
                <c:pt idx="941">
                  <c:v>-12.760272244311562</c:v>
                </c:pt>
                <c:pt idx="942">
                  <c:v>-12.776231700597419</c:v>
                </c:pt>
                <c:pt idx="943">
                  <c:v>-12.792191175467034</c:v>
                </c:pt>
                <c:pt idx="944">
                  <c:v>-12.808150668920099</c:v>
                </c:pt>
                <c:pt idx="945">
                  <c:v>-12.824110180956311</c:v>
                </c:pt>
                <c:pt idx="946">
                  <c:v>-12.84006971157536</c:v>
                </c:pt>
                <c:pt idx="947">
                  <c:v>-12.856029260776943</c:v>
                </c:pt>
                <c:pt idx="948">
                  <c:v>-12.871988828560752</c:v>
                </c:pt>
                <c:pt idx="949">
                  <c:v>-12.887948414926484</c:v>
                </c:pt>
                <c:pt idx="950">
                  <c:v>-12.90390801987383</c:v>
                </c:pt>
                <c:pt idx="951">
                  <c:v>-12.919867643402485</c:v>
                </c:pt>
                <c:pt idx="952">
                  <c:v>-12.935827285512142</c:v>
                </c:pt>
                <c:pt idx="953">
                  <c:v>-12.951786946202496</c:v>
                </c:pt>
                <c:pt idx="954">
                  <c:v>-12.967746625473241</c:v>
                </c:pt>
                <c:pt idx="955">
                  <c:v>-12.983706323324069</c:v>
                </c:pt>
                <c:pt idx="956">
                  <c:v>-12.999666039754677</c:v>
                </c:pt>
                <c:pt idx="957">
                  <c:v>-13.015625774764757</c:v>
                </c:pt>
                <c:pt idx="958">
                  <c:v>-13.031585528354004</c:v>
                </c:pt>
                <c:pt idx="959">
                  <c:v>-13.047545300522112</c:v>
                </c:pt>
                <c:pt idx="960">
                  <c:v>-13.063505091268773</c:v>
                </c:pt>
                <c:pt idx="961">
                  <c:v>-13.079464900593683</c:v>
                </c:pt>
                <c:pt idx="962">
                  <c:v>-13.095424728496535</c:v>
                </c:pt>
                <c:pt idx="963">
                  <c:v>-13.111384574977023</c:v>
                </c:pt>
                <c:pt idx="964">
                  <c:v>-13.127344440034841</c:v>
                </c:pt>
                <c:pt idx="965">
                  <c:v>-13.143304323669684</c:v>
                </c:pt>
                <c:pt idx="966">
                  <c:v>-13.159264225881245</c:v>
                </c:pt>
                <c:pt idx="967">
                  <c:v>-13.175224146669219</c:v>
                </c:pt>
                <c:pt idx="968">
                  <c:v>-13.191184086033299</c:v>
                </c:pt>
                <c:pt idx="969">
                  <c:v>-13.20714404397318</c:v>
                </c:pt>
                <c:pt idx="970">
                  <c:v>-13.223104020488554</c:v>
                </c:pt>
                <c:pt idx="971">
                  <c:v>-13.239064015579117</c:v>
                </c:pt>
                <c:pt idx="972">
                  <c:v>-13.255024029244563</c:v>
                </c:pt>
                <c:pt idx="973">
                  <c:v>-13.270984061484583</c:v>
                </c:pt>
                <c:pt idx="974">
                  <c:v>-13.286944112298874</c:v>
                </c:pt>
                <c:pt idx="975">
                  <c:v>-13.302904181687129</c:v>
                </c:pt>
                <c:pt idx="976">
                  <c:v>-13.318864269649042</c:v>
                </c:pt>
                <c:pt idx="977">
                  <c:v>-13.334824376184308</c:v>
                </c:pt>
                <c:pt idx="978">
                  <c:v>-13.350784501292621</c:v>
                </c:pt>
                <c:pt idx="979">
                  <c:v>-13.366744644973673</c:v>
                </c:pt>
                <c:pt idx="980">
                  <c:v>-13.38270480722716</c:v>
                </c:pt>
                <c:pt idx="981">
                  <c:v>-13.398664988052776</c:v>
                </c:pt>
                <c:pt idx="982">
                  <c:v>-13.414625187450213</c:v>
                </c:pt>
                <c:pt idx="983">
                  <c:v>-13.430585405419166</c:v>
                </c:pt>
                <c:pt idx="984">
                  <c:v>-13.446545641959329</c:v>
                </c:pt>
                <c:pt idx="985">
                  <c:v>-13.462505897070397</c:v>
                </c:pt>
                <c:pt idx="986">
                  <c:v>-13.478466170752062</c:v>
                </c:pt>
                <c:pt idx="987">
                  <c:v>-13.494426463004022</c:v>
                </c:pt>
                <c:pt idx="988">
                  <c:v>-13.510386773825967</c:v>
                </c:pt>
                <c:pt idx="989">
                  <c:v>-13.526347103217592</c:v>
                </c:pt>
                <c:pt idx="990">
                  <c:v>-13.542307451178592</c:v>
                </c:pt>
                <c:pt idx="991">
                  <c:v>-13.558267817708661</c:v>
                </c:pt>
                <c:pt idx="992">
                  <c:v>-13.574228202807491</c:v>
                </c:pt>
                <c:pt idx="993">
                  <c:v>-13.590188606474779</c:v>
                </c:pt>
                <c:pt idx="994">
                  <c:v>-13.606149028710217</c:v>
                </c:pt>
                <c:pt idx="995">
                  <c:v>-13.622109469513498</c:v>
                </c:pt>
                <c:pt idx="996">
                  <c:v>-13.638069928884319</c:v>
                </c:pt>
                <c:pt idx="997">
                  <c:v>-13.654030406822372</c:v>
                </c:pt>
                <c:pt idx="998">
                  <c:v>-13.669990903327353</c:v>
                </c:pt>
                <c:pt idx="999">
                  <c:v>-13.685951418398954</c:v>
                </c:pt>
                <c:pt idx="1000">
                  <c:v>-13.70191195203687</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Calculs!$K$4:$K$1004</c:f>
              <c:numCache>
                <c:formatCode>0.00</c:formatCode>
                <c:ptCount val="1001"/>
                <c:pt idx="0">
                  <c:v>0</c:v>
                </c:pt>
                <c:pt idx="1">
                  <c:v>3.915580316539649E-4</c:v>
                </c:pt>
                <c:pt idx="2">
                  <c:v>2.5230648545707455E-3</c:v>
                </c:pt>
                <c:pt idx="3">
                  <c:v>7.7485102766930141E-3</c:v>
                </c:pt>
                <c:pt idx="4">
                  <c:v>1.6862490381308194E-2</c:v>
                </c:pt>
                <c:pt idx="5">
                  <c:v>3.0660211255860173E-2</c:v>
                </c:pt>
                <c:pt idx="6">
                  <c:v>4.9937580931280312E-2</c:v>
                </c:pt>
                <c:pt idx="7">
                  <c:v>7.5491300585879134E-2</c:v>
                </c:pt>
                <c:pt idx="8">
                  <c:v>0.10811895504539271</c:v>
                </c:pt>
                <c:pt idx="9">
                  <c:v>0.14861910260986161</c:v>
                </c:pt>
                <c:pt idx="10">
                  <c:v>0.19779136423713575</c:v>
                </c:pt>
                <c:pt idx="11">
                  <c:v>0.25620797563453229</c:v>
                </c:pt>
                <c:pt idx="12">
                  <c:v>0.32398482566753656</c:v>
                </c:pt>
                <c:pt idx="13">
                  <c:v>0.40100754429590302</c:v>
                </c:pt>
                <c:pt idx="14">
                  <c:v>0.48715805800330947</c:v>
                </c:pt>
                <c:pt idx="15">
                  <c:v>0.58231632839138958</c:v>
                </c:pt>
                <c:pt idx="16">
                  <c:v>0.68636209438461449</c:v>
                </c:pt>
                <c:pt idx="17">
                  <c:v>0.79917487594077707</c:v>
                </c:pt>
                <c:pt idx="18">
                  <c:v>0.92063397775810452</c:v>
                </c:pt>
                <c:pt idx="19">
                  <c:v>1.0506184929785058</c:v>
                </c:pt>
                <c:pt idx="20">
                  <c:v>1.1890073068864653</c:v>
                </c:pt>
                <c:pt idx="21">
                  <c:v>1.3356791006030952</c:v>
                </c:pt>
                <c:pt idx="22">
                  <c:v>1.490512354774866</c:v>
                </c:pt>
                <c:pt idx="23">
                  <c:v>1.6533853532565312</c:v>
                </c:pt>
                <c:pt idx="24">
                  <c:v>1.824176186787775</c:v>
                </c:pt>
                <c:pt idx="25">
                  <c:v>2.0027627566631061</c:v>
                </c:pt>
                <c:pt idx="26">
                  <c:v>2.1890227783945311</c:v>
                </c:pt>
                <c:pt idx="27">
                  <c:v>2.3828644863962136</c:v>
                </c:pt>
                <c:pt idx="28">
                  <c:v>2.5842573876916211</c:v>
                </c:pt>
                <c:pt idx="29">
                  <c:v>2.7932016351616111</c:v>
                </c:pt>
                <c:pt idx="30">
                  <c:v>3.0096973499225426</c:v>
                </c:pt>
                <c:pt idx="31">
                  <c:v>3.2337446212905627</c:v>
                </c:pt>
                <c:pt idx="32">
                  <c:v>3.4653435067465179</c:v>
                </c:pt>
                <c:pt idx="33">
                  <c:v>3.7044940319014943</c:v>
                </c:pt>
                <c:pt idx="34">
                  <c:v>3.9511961904629862</c:v>
                </c:pt>
                <c:pt idx="35">
                  <c:v>4.2054351474071705</c:v>
                </c:pt>
                <c:pt idx="36">
                  <c:v>4.4671955544889022</c:v>
                </c:pt>
                <c:pt idx="37">
                  <c:v>4.7364763504230787</c:v>
                </c:pt>
                <c:pt idx="38">
                  <c:v>5.0132764552207947</c:v>
                </c:pt>
                <c:pt idx="39">
                  <c:v>5.2975947761881068</c:v>
                </c:pt>
                <c:pt idx="40">
                  <c:v>5.5894302070057575</c:v>
                </c:pt>
                <c:pt idx="41">
                  <c:v>5.8887816268731044</c:v>
                </c:pt>
                <c:pt idx="42">
                  <c:v>6.1956478997102433</c:v>
                </c:pt>
                <c:pt idx="43">
                  <c:v>6.5100278734130104</c:v>
                </c:pt>
                <c:pt idx="44">
                  <c:v>6.8319203791561574</c:v>
                </c:pt>
                <c:pt idx="45">
                  <c:v>7.1613242307405223</c:v>
                </c:pt>
                <c:pt idx="46">
                  <c:v>7.498238223980465</c:v>
                </c:pt>
                <c:pt idx="47">
                  <c:v>7.8426611361282417</c:v>
                </c:pt>
                <c:pt idx="48">
                  <c:v>8.1945917253323373</c:v>
                </c:pt>
                <c:pt idx="49">
                  <c:v>8.5540287301270777</c:v>
                </c:pt>
                <c:pt idx="50">
                  <c:v>8.9209708689510983</c:v>
                </c:pt>
                <c:pt idx="51">
                  <c:v>9.295416839692523</c:v>
                </c:pt>
                <c:pt idx="52">
                  <c:v>9.6773653192588451</c:v>
                </c:pt>
                <c:pt idx="53">
                  <c:v>10.066814963169772</c:v>
                </c:pt>
                <c:pt idx="54">
                  <c:v>10.463764405171375</c:v>
                </c:pt>
                <c:pt idx="55">
                  <c:v>10.868212256870102</c:v>
                </c:pt>
                <c:pt idx="56">
                  <c:v>11.280157107385296</c:v>
                </c:pt>
                <c:pt idx="57">
                  <c:v>11.699597523019003</c:v>
                </c:pt>
                <c:pt idx="58">
                  <c:v>12.126532046941932</c:v>
                </c:pt>
                <c:pt idx="59">
                  <c:v>12.560959198894571</c:v>
                </c:pt>
                <c:pt idx="60">
                  <c:v>13.002877474902483</c:v>
                </c:pt>
                <c:pt idx="61">
                  <c:v>13.452285347004951</c:v>
                </c:pt>
                <c:pt idx="62">
                  <c:v>13.909181262996137</c:v>
                </c:pt>
                <c:pt idx="63">
                  <c:v>14.373563646178063</c:v>
                </c:pt>
                <c:pt idx="64">
                  <c:v>14.845430895124707</c:v>
                </c:pt>
                <c:pt idx="65">
                  <c:v>15.3247813834566</c:v>
                </c:pt>
                <c:pt idx="66">
                  <c:v>15.811613459625335</c:v>
                </c:pt>
                <c:pt idx="67">
                  <c:v>16.305925446707477</c:v>
                </c:pt>
                <c:pt idx="68">
                  <c:v>16.807715642207341</c:v>
                </c:pt>
                <c:pt idx="69">
                  <c:v>17.316982317868209</c:v>
                </c:pt>
                <c:pt idx="70">
                  <c:v>17.833723719491523</c:v>
                </c:pt>
                <c:pt idx="71">
                  <c:v>18.357938066763701</c:v>
                </c:pt>
                <c:pt idx="72">
                  <c:v>18.889623203253596</c:v>
                </c:pt>
                <c:pt idx="73">
                  <c:v>19.428776245982075</c:v>
                </c:pt>
                <c:pt idx="74">
                  <c:v>19.97539393449842</c:v>
                </c:pt>
                <c:pt idx="75">
                  <c:v>20.529472980404371</c:v>
                </c:pt>
                <c:pt idx="76">
                  <c:v>21.091010067227092</c:v>
                </c:pt>
                <c:pt idx="77">
                  <c:v>21.66000185029808</c:v>
                </c:pt>
                <c:pt idx="78">
                  <c:v>22.236444956637683</c:v>
                </c:pt>
                <c:pt idx="79">
                  <c:v>22.820335984845059</c:v>
                </c:pt>
                <c:pt idx="80">
                  <c:v>23.411671504993294</c:v>
                </c:pt>
                <c:pt idx="81">
                  <c:v>24.010448058529484</c:v>
                </c:pt>
                <c:pt idx="82">
                  <c:v>24.616662158179601</c:v>
                </c:pt>
                <c:pt idx="83">
                  <c:v>25.230310287857897</c:v>
                </c:pt>
                <c:pt idx="84">
                  <c:v>25.851388902580737</c:v>
                </c:pt>
                <c:pt idx="85">
                  <c:v>26.47989442838464</c:v>
                </c:pt>
                <c:pt idx="86">
                  <c:v>27.115823262248387</c:v>
                </c:pt>
                <c:pt idx="87">
                  <c:v>27.759171772019062</c:v>
                </c:pt>
                <c:pt idx="88">
                  <c:v>28.409936296341844</c:v>
                </c:pt>
                <c:pt idx="89">
                  <c:v>29.068113144593472</c:v>
                </c:pt>
                <c:pt idx="90">
                  <c:v>29.733698596819206</c:v>
                </c:pt>
                <c:pt idx="91">
                  <c:v>30.406688903673189</c:v>
                </c:pt>
                <c:pt idx="92">
                  <c:v>31.087080286362095</c:v>
                </c:pt>
                <c:pt idx="93">
                  <c:v>31.77486893659195</c:v>
                </c:pt>
                <c:pt idx="94">
                  <c:v>32.470051016518028</c:v>
                </c:pt>
                <c:pt idx="95">
                  <c:v>33.172622658697726</c:v>
                </c:pt>
                <c:pt idx="96">
                  <c:v>33.882579966046322</c:v>
                </c:pt>
                <c:pt idx="97">
                  <c:v>34.599919011795528</c:v>
                </c:pt>
                <c:pt idx="98">
                  <c:v>35.32463583945475</c:v>
                </c:pt>
                <c:pt idx="99">
                  <c:v>36.056726462775018</c:v>
                </c:pt>
                <c:pt idx="100">
                  <c:v>36.796186865715434</c:v>
                </c:pt>
                <c:pt idx="101">
                  <c:v>37.543013002412124</c:v>
                </c:pt>
                <c:pt idx="102">
                  <c:v>38.297200797149628</c:v>
                </c:pt>
                <c:pt idx="103">
                  <c:v>39.05874614433462</c:v>
                </c:pt>
                <c:pt idx="104">
                  <c:v>39.827644908471925</c:v>
                </c:pt>
                <c:pt idx="105">
                  <c:v>40.603892924142791</c:v>
                </c:pt>
                <c:pt idx="106">
                  <c:v>41.387485995985315</c:v>
                </c:pt>
                <c:pt idx="107">
                  <c:v>42.178419898676999</c:v>
                </c:pt>
                <c:pt idx="108">
                  <c:v>42.976690376919386</c:v>
                </c:pt>
                <c:pt idx="109">
                  <c:v>43.782293145424688</c:v>
                </c:pt>
                <c:pt idx="110">
                  <c:v>44.595223888904442</c:v>
                </c:pt>
                <c:pt idx="111">
                  <c:v>45.415478262060027</c:v>
                </c:pt>
                <c:pt idx="112">
                  <c:v>46.243051889575128</c:v>
                </c:pt>
                <c:pt idx="113">
                  <c:v>47.077940366109999</c:v>
                </c:pt>
                <c:pt idx="114">
                  <c:v>47.92013925629756</c:v>
                </c:pt>
                <c:pt idx="115">
                  <c:v>48.769644094741231</c:v>
                </c:pt>
                <c:pt idx="116">
                  <c:v>49.626450386014518</c:v>
                </c:pt>
                <c:pt idx="117">
                  <c:v>50.490553604662274</c:v>
                </c:pt>
                <c:pt idx="118">
                  <c:v>51.361949195203621</c:v>
                </c:pt>
                <c:pt idx="119">
                  <c:v>52.240632572136505</c:v>
                </c:pt>
                <c:pt idx="120">
                  <c:v>53.126599119943855</c:v>
                </c:pt>
                <c:pt idx="121">
                  <c:v>54.019844193101264</c:v>
                </c:pt>
                <c:pt idx="122">
                  <c:v>54.920363116086243</c:v>
                </c:pt>
                <c:pt idx="123">
                  <c:v>55.828151183388982</c:v>
                </c:pt>
                <c:pt idx="124">
                  <c:v>56.743203659524546</c:v>
                </c:pt>
                <c:pt idx="125">
                  <c:v>57.665515779046586</c:v>
                </c:pt>
                <c:pt idx="126">
                  <c:v>58.595082746562426</c:v>
                </c:pt>
                <c:pt idx="127">
                  <c:v>59.531899736749558</c:v>
                </c:pt>
                <c:pt idx="128">
                  <c:v>60.475961894373569</c:v>
                </c:pt>
                <c:pt idx="129">
                  <c:v>61.427262725291449</c:v>
                </c:pt>
                <c:pt idx="130">
                  <c:v>62.385792485764604</c:v>
                </c:pt>
                <c:pt idx="131">
                  <c:v>63.351539789394714</c:v>
                </c:pt>
                <c:pt idx="132">
                  <c:v>64.324493215794277</c:v>
                </c:pt>
                <c:pt idx="133">
                  <c:v>65.304641310694365</c:v>
                </c:pt>
                <c:pt idx="134">
                  <c:v>66.291972586053902</c:v>
                </c:pt>
                <c:pt idx="135">
                  <c:v>67.286475520170299</c:v>
                </c:pt>
                <c:pt idx="136">
                  <c:v>68.288138557791484</c:v>
                </c:pt>
                <c:pt idx="137">
                  <c:v>69.296950110229275</c:v>
                </c:pt>
                <c:pt idx="138">
                  <c:v>70.312898555474121</c:v>
                </c:pt>
                <c:pt idx="139">
                  <c:v>71.335972238311086</c:v>
                </c:pt>
                <c:pt idx="140">
                  <c:v>72.366159470437168</c:v>
                </c:pt>
                <c:pt idx="141">
                  <c:v>73.403448530579809</c:v>
                </c:pt>
                <c:pt idx="142">
                  <c:v>74.44782766461671</c:v>
                </c:pt>
                <c:pt idx="143">
                  <c:v>75.499285085696755</c:v>
                </c:pt>
                <c:pt idx="144">
                  <c:v>76.557808974362217</c:v>
                </c:pt>
                <c:pt idx="145">
                  <c:v>77.623387478672043</c:v>
                </c:pt>
                <c:pt idx="146">
                  <c:v>78.696008714326325</c:v>
                </c:pt>
                <c:pt idx="147">
                  <c:v>79.77566076479188</c:v>
                </c:pt>
                <c:pt idx="148">
                  <c:v>80.862331681428913</c:v>
                </c:pt>
                <c:pt idx="149">
                  <c:v>81.956009483618757</c:v>
                </c:pt>
                <c:pt idx="150">
                  <c:v>83.056682158892684</c:v>
                </c:pt>
                <c:pt idx="151">
                  <c:v>84.164337663061758</c:v>
                </c:pt>
                <c:pt idx="152">
                  <c:v>85.278963920347664</c:v>
                </c:pt>
                <c:pt idx="153">
                  <c:v>86.400548823514583</c:v>
                </c:pt>
                <c:pt idx="154">
                  <c:v>87.529080234002038</c:v>
                </c:pt>
                <c:pt idx="155">
                  <c:v>88.664545982058684</c:v>
                </c:pt>
                <c:pt idx="156">
                  <c:v>89.806933866877031</c:v>
                </c:pt>
                <c:pt idx="157">
                  <c:v>90.956231656729187</c:v>
                </c:pt>
                <c:pt idx="158">
                  <c:v>92.112427089103377</c:v>
                </c:pt>
                <c:pt idx="159">
                  <c:v>93.275507870841452</c:v>
                </c:pt>
                <c:pt idx="160">
                  <c:v>94.44546167827724</c:v>
                </c:pt>
                <c:pt idx="161">
                  <c:v>95.622276157375808</c:v>
                </c:pt>
                <c:pt idx="162">
                  <c:v>96.805938923873455</c:v>
                </c:pt>
                <c:pt idx="163">
                  <c:v>97.996437563418695</c:v>
                </c:pt>
                <c:pt idx="164">
                  <c:v>99.193759631713903</c:v>
                </c:pt>
                <c:pt idx="165">
                  <c:v>100.39789265465788</c:v>
                </c:pt>
                <c:pt idx="166">
                  <c:v>101.60882412848913</c:v>
                </c:pt>
                <c:pt idx="167">
                  <c:v>102.82654151992995</c:v>
                </c:pt>
                <c:pt idx="168">
                  <c:v>104.05103226633125</c:v>
                </c:pt>
                <c:pt idx="169">
                  <c:v>105.28228377581812</c:v>
                </c:pt>
                <c:pt idx="170">
                  <c:v>106.52028342743613</c:v>
                </c:pt>
                <c:pt idx="171">
                  <c:v>107.76501857129838</c:v>
                </c:pt>
                <c:pt idx="172">
                  <c:v>109.01647652873321</c:v>
                </c:pt>
                <c:pt idx="173">
                  <c:v>110.27464459243255</c:v>
                </c:pt>
                <c:pt idx="174">
                  <c:v>111.53951002660109</c:v>
                </c:pt>
                <c:pt idx="175">
                  <c:v>112.81106006710596</c:v>
                </c:pt>
                <c:pt idx="176">
                  <c:v>114.08928192162713</c:v>
                </c:pt>
                <c:pt idx="177">
                  <c:v>115.37416276980848</c:v>
                </c:pt>
                <c:pt idx="178">
                  <c:v>116.6656897634094</c:v>
                </c:pt>
                <c:pt idx="179">
                  <c:v>117.9638500264571</c:v>
                </c:pt>
                <c:pt idx="180">
                  <c:v>119.26863065539942</c:v>
                </c:pt>
                <c:pt idx="181">
                  <c:v>120.58001871925833</c:v>
                </c:pt>
                <c:pt idx="182">
                  <c:v>121.89800125978392</c:v>
                </c:pt>
                <c:pt idx="183">
                  <c:v>123.22256529160902</c:v>
                </c:pt>
                <c:pt idx="184">
                  <c:v>124.55369780240427</c:v>
                </c:pt>
                <c:pt idx="185">
                  <c:v>125.8913857530339</c:v>
                </c:pt>
                <c:pt idx="186">
                  <c:v>127.23561607771184</c:v>
                </c:pt>
                <c:pt idx="187">
                  <c:v>128.5863756841585</c:v>
                </c:pt>
                <c:pt idx="188">
                  <c:v>129.94365145375795</c:v>
                </c:pt>
                <c:pt idx="189">
                  <c:v>131.30743024171571</c:v>
                </c:pt>
                <c:pt idx="190">
                  <c:v>132.67769887721687</c:v>
                </c:pt>
                <c:pt idx="191">
                  <c:v>134.05444416358483</c:v>
                </c:pt>
                <c:pt idx="192">
                  <c:v>135.43765287844042</c:v>
                </c:pt>
                <c:pt idx="193">
                  <c:v>136.82731177386145</c:v>
                </c:pt>
                <c:pt idx="194">
                  <c:v>138.2234075765428</c:v>
                </c:pt>
                <c:pt idx="195">
                  <c:v>139.6259269879568</c:v>
                </c:pt>
                <c:pt idx="196">
                  <c:v>141.03485668451421</c:v>
                </c:pt>
                <c:pt idx="197">
                  <c:v>142.45018331772542</c:v>
                </c:pt>
                <c:pt idx="198">
                  <c:v>143.87189351436211</c:v>
                </c:pt>
                <c:pt idx="199">
                  <c:v>145.29997387661945</c:v>
                </c:pt>
                <c:pt idx="200">
                  <c:v>146.73441098227838</c:v>
                </c:pt>
                <c:pt idx="201">
                  <c:v>148.17519138486853</c:v>
                </c:pt>
                <c:pt idx="202">
                  <c:v>149.62230161383138</c:v>
                </c:pt>
                <c:pt idx="203">
                  <c:v>151.0757281746838</c:v>
                </c:pt>
                <c:pt idx="204">
                  <c:v>152.53545754918181</c:v>
                </c:pt>
                <c:pt idx="205">
                  <c:v>154.00147619548488</c:v>
                </c:pt>
                <c:pt idx="206">
                  <c:v>155.47377015669466</c:v>
                </c:pt>
                <c:pt idx="207">
                  <c:v>156.95232466914635</c:v>
                </c:pt>
                <c:pt idx="208">
                  <c:v>158.43712455400222</c:v>
                </c:pt>
                <c:pt idx="209">
                  <c:v>159.9281546091043</c:v>
                </c:pt>
                <c:pt idx="210">
                  <c:v>161.42539960916173</c:v>
                </c:pt>
                <c:pt idx="211">
                  <c:v>162.9288443059387</c:v>
                </c:pt>
                <c:pt idx="212">
                  <c:v>164.43847342844222</c:v>
                </c:pt>
                <c:pt idx="213">
                  <c:v>165.95427168311039</c:v>
                </c:pt>
                <c:pt idx="214">
                  <c:v>167.47622375400073</c:v>
                </c:pt>
                <c:pt idx="215">
                  <c:v>169.00431430297863</c:v>
                </c:pt>
                <c:pt idx="216">
                  <c:v>170.53852796990608</c:v>
                </c:pt>
                <c:pt idx="217">
                  <c:v>172.0788493728306</c:v>
                </c:pt>
                <c:pt idx="218">
                  <c:v>173.62526310817412</c:v>
                </c:pt>
                <c:pt idx="219">
                  <c:v>175.17775375092219</c:v>
                </c:pt>
                <c:pt idx="220">
                  <c:v>176.73630585481322</c:v>
                </c:pt>
                <c:pt idx="221">
                  <c:v>178.30090395252793</c:v>
                </c:pt>
                <c:pt idx="222">
                  <c:v>179.87153255587882</c:v>
                </c:pt>
                <c:pt idx="223">
                  <c:v>181.44817615599973</c:v>
                </c:pt>
                <c:pt idx="224">
                  <c:v>183.03081922353562</c:v>
                </c:pt>
                <c:pt idx="225">
                  <c:v>184.61944620883227</c:v>
                </c:pt>
                <c:pt idx="226">
                  <c:v>186.21404154212621</c:v>
                </c:pt>
                <c:pt idx="227">
                  <c:v>187.81458963373453</c:v>
                </c:pt>
                <c:pt idx="228">
                  <c:v>189.42107487424494</c:v>
                </c:pt>
                <c:pt idx="229">
                  <c:v>191.03348163470574</c:v>
                </c:pt>
                <c:pt idx="230">
                  <c:v>192.65179426681587</c:v>
                </c:pt>
                <c:pt idx="231">
                  <c:v>194.275997103115</c:v>
                </c:pt>
                <c:pt idx="232">
                  <c:v>195.90607445717359</c:v>
                </c:pt>
                <c:pt idx="233">
                  <c:v>197.54201062378294</c:v>
                </c:pt>
                <c:pt idx="234">
                  <c:v>199.18378987914545</c:v>
                </c:pt>
                <c:pt idx="235">
                  <c:v>200.8313964810645</c:v>
                </c:pt>
                <c:pt idx="236">
                  <c:v>202.48481466913466</c:v>
                </c:pt>
                <c:pt idx="237">
                  <c:v>204.14402866493168</c:v>
                </c:pt>
                <c:pt idx="238">
                  <c:v>205.80902267220247</c:v>
                </c:pt>
                <c:pt idx="239">
                  <c:v>207.47978087705513</c:v>
                </c:pt>
                <c:pt idx="240">
                  <c:v>209.15628744814879</c:v>
                </c:pt>
                <c:pt idx="241">
                  <c:v>210.83852653688342</c:v>
                </c:pt>
                <c:pt idx="242">
                  <c:v>212.5264809240567</c:v>
                </c:pt>
                <c:pt idx="243">
                  <c:v>214.22013066594701</c:v>
                </c:pt>
                <c:pt idx="244">
                  <c:v>215.91945444787939</c:v>
                </c:pt>
                <c:pt idx="245">
                  <c:v>217.62443093840375</c:v>
                </c:pt>
                <c:pt idx="246">
                  <c:v>219.33503878956171</c:v>
                </c:pt>
                <c:pt idx="247">
                  <c:v>221.05125663715296</c:v>
                </c:pt>
                <c:pt idx="248">
                  <c:v>222.77306310100136</c:v>
                </c:pt>
                <c:pt idx="249">
                  <c:v>224.50043678522027</c:v>
                </c:pt>
                <c:pt idx="250">
                  <c:v>226.23335627847786</c:v>
                </c:pt>
                <c:pt idx="251">
                  <c:v>227.97180015426147</c:v>
                </c:pt>
                <c:pt idx="252">
                  <c:v>229.7157469711419</c:v>
                </c:pt>
                <c:pt idx="253">
                  <c:v>231.46517527303689</c:v>
                </c:pt>
                <c:pt idx="254">
                  <c:v>233.22006358947436</c:v>
                </c:pt>
                <c:pt idx="255">
                  <c:v>234.98039043585487</c:v>
                </c:pt>
                <c:pt idx="256">
                  <c:v>236.74613431371381</c:v>
                </c:pt>
                <c:pt idx="257">
                  <c:v>238.51727371098286</c:v>
                </c:pt>
                <c:pt idx="258">
                  <c:v>240.29378710225095</c:v>
                </c:pt>
                <c:pt idx="259">
                  <c:v>242.07565294902471</c:v>
                </c:pt>
                <c:pt idx="260">
                  <c:v>243.86284969998832</c:v>
                </c:pt>
                <c:pt idx="261">
                  <c:v>245.65535579126274</c:v>
                </c:pt>
                <c:pt idx="262">
                  <c:v>247.45314964666443</c:v>
                </c:pt>
                <c:pt idx="263">
                  <c:v>249.25620967796343</c:v>
                </c:pt>
                <c:pt idx="264">
                  <c:v>251.06451428514072</c:v>
                </c:pt>
                <c:pt idx="265">
                  <c:v>252.87804185664515</c:v>
                </c:pt>
                <c:pt idx="266">
                  <c:v>254.6967707696497</c:v>
                </c:pt>
                <c:pt idx="267">
                  <c:v>256.5206793903069</c:v>
                </c:pt>
                <c:pt idx="268">
                  <c:v>258.3497460740038</c:v>
                </c:pt>
                <c:pt idx="269">
                  <c:v>260.18394916561635</c:v>
                </c:pt>
                <c:pt idx="270">
                  <c:v>262.02326699976288</c:v>
                </c:pt>
                <c:pt idx="271">
                  <c:v>263.86767790105688</c:v>
                </c:pt>
                <c:pt idx="272">
                  <c:v>265.7171601843595</c:v>
                </c:pt>
                <c:pt idx="273">
                  <c:v>267.57169215503086</c:v>
                </c:pt>
                <c:pt idx="274">
                  <c:v>269.43125210918095</c:v>
                </c:pt>
                <c:pt idx="275">
                  <c:v>271.29581833391973</c:v>
                </c:pt>
                <c:pt idx="276">
                  <c:v>273.16536910760647</c:v>
                </c:pt>
                <c:pt idx="277">
                  <c:v>275.03988270009847</c:v>
                </c:pt>
                <c:pt idx="278">
                  <c:v>276.91933737299883</c:v>
                </c:pt>
                <c:pt idx="279">
                  <c:v>278.80371137990375</c:v>
                </c:pt>
                <c:pt idx="280">
                  <c:v>280.69298296664886</c:v>
                </c:pt>
                <c:pt idx="281">
                  <c:v>282.58713037155479</c:v>
                </c:pt>
                <c:pt idx="282">
                  <c:v>284.4861318256722</c:v>
                </c:pt>
                <c:pt idx="283">
                  <c:v>286.38996555302572</c:v>
                </c:pt>
                <c:pt idx="284">
                  <c:v>288.29861135962921</c:v>
                </c:pt>
                <c:pt idx="285">
                  <c:v>290.21205222272948</c:v>
                </c:pt>
                <c:pt idx="286">
                  <c:v>292.13027270167458</c:v>
                </c:pt>
                <c:pt idx="287">
                  <c:v>294.05325734851226</c:v>
                </c:pt>
                <c:pt idx="288">
                  <c:v>295.98099070814931</c:v>
                </c:pt>
                <c:pt idx="289">
                  <c:v>297.91345731851055</c:v>
                </c:pt>
                <c:pt idx="290">
                  <c:v>299.85064171069763</c:v>
                </c:pt>
                <c:pt idx="291">
                  <c:v>301.79252840914728</c:v>
                </c:pt>
                <c:pt idx="292">
                  <c:v>303.73910193178921</c:v>
                </c:pt>
                <c:pt idx="293">
                  <c:v>305.69034679020359</c:v>
                </c:pt>
                <c:pt idx="294">
                  <c:v>307.64624748977826</c:v>
                </c:pt>
                <c:pt idx="295">
                  <c:v>309.60678852986524</c:v>
                </c:pt>
                <c:pt idx="296">
                  <c:v>311.57195440393718</c:v>
                </c:pt>
                <c:pt idx="297">
                  <c:v>313.54172959974323</c:v>
                </c:pt>
                <c:pt idx="298">
                  <c:v>315.51609859946444</c:v>
                </c:pt>
                <c:pt idx="299">
                  <c:v>317.49504587986883</c:v>
                </c:pt>
                <c:pt idx="300">
                  <c:v>319.47855591246605</c:v>
                </c:pt>
                <c:pt idx="301">
                  <c:v>321.46661316366152</c:v>
                </c:pt>
                <c:pt idx="302">
                  <c:v>323.45920209491021</c:v>
                </c:pt>
                <c:pt idx="303">
                  <c:v>325.4563071628699</c:v>
                </c:pt>
                <c:pt idx="304">
                  <c:v>327.45791281955411</c:v>
                </c:pt>
                <c:pt idx="305">
                  <c:v>329.46400351248457</c:v>
                </c:pt>
                <c:pt idx="306">
                  <c:v>331.47456368484308</c:v>
                </c:pt>
                <c:pt idx="307">
                  <c:v>333.4895777756231</c:v>
                </c:pt>
                <c:pt idx="308">
                  <c:v>335.50903021978093</c:v>
                </c:pt>
                <c:pt idx="309">
                  <c:v>337.53290544838603</c:v>
                </c:pt>
                <c:pt idx="310">
                  <c:v>339.56118788877137</c:v>
                </c:pt>
                <c:pt idx="311">
                  <c:v>341.59386196468313</c:v>
                </c:pt>
                <c:pt idx="312">
                  <c:v>343.63091209642982</c:v>
                </c:pt>
                <c:pt idx="313">
                  <c:v>345.67232270103091</c:v>
                </c:pt>
                <c:pt idx="314">
                  <c:v>347.71807819236523</c:v>
                </c:pt>
                <c:pt idx="315">
                  <c:v>349.76816298131865</c:v>
                </c:pt>
                <c:pt idx="316">
                  <c:v>351.82256147593142</c:v>
                </c:pt>
                <c:pt idx="317">
                  <c:v>353.88125808154479</c:v>
                </c:pt>
                <c:pt idx="318">
                  <c:v>355.94423720094744</c:v>
                </c:pt>
                <c:pt idx="319">
                  <c:v>358.01148323452122</c:v>
                </c:pt>
                <c:pt idx="320">
                  <c:v>360.08298058038645</c:v>
                </c:pt>
                <c:pt idx="321">
                  <c:v>362.1587136345467</c:v>
                </c:pt>
                <c:pt idx="322">
                  <c:v>364.23866679103304</c:v>
                </c:pt>
                <c:pt idx="323">
                  <c:v>366.32282444204782</c:v>
                </c:pt>
                <c:pt idx="324">
                  <c:v>368.41117097810798</c:v>
                </c:pt>
                <c:pt idx="325">
                  <c:v>370.50369078818767</c:v>
                </c:pt>
                <c:pt idx="326">
                  <c:v>372.60036835743222</c:v>
                </c:pt>
                <c:pt idx="327">
                  <c:v>374.70118836486489</c:v>
                </c:pt>
                <c:pt idx="328">
                  <c:v>376.80613558588249</c:v>
                </c:pt>
                <c:pt idx="329">
                  <c:v>378.91519479475488</c:v>
                </c:pt>
                <c:pt idx="330">
                  <c:v>381.02835076476094</c:v>
                </c:pt>
                <c:pt idx="331">
                  <c:v>383.14558826832422</c:v>
                </c:pt>
                <c:pt idx="332">
                  <c:v>385.26689207714782</c:v>
                </c:pt>
                <c:pt idx="333">
                  <c:v>387.39224696234902</c:v>
                </c:pt>
                <c:pt idx="334">
                  <c:v>389.52163769459327</c:v>
                </c:pt>
                <c:pt idx="335">
                  <c:v>391.6550490442275</c:v>
                </c:pt>
                <c:pt idx="336">
                  <c:v>393.79246578141328</c:v>
                </c:pt>
                <c:pt idx="337">
                  <c:v>395.93387267625906</c:v>
                </c:pt>
                <c:pt idx="338">
                  <c:v>398.0792544989522</c:v>
                </c:pt>
                <c:pt idx="339">
                  <c:v>400.22859601989029</c:v>
                </c:pt>
                <c:pt idx="340">
                  <c:v>402.38188200981199</c:v>
                </c:pt>
                <c:pt idx="341">
                  <c:v>404.53909723992734</c:v>
                </c:pt>
                <c:pt idx="342">
                  <c:v>406.70022648204753</c:v>
                </c:pt>
                <c:pt idx="343">
                  <c:v>408.86525450871409</c:v>
                </c:pt>
                <c:pt idx="344">
                  <c:v>411.03416609332771</c:v>
                </c:pt>
                <c:pt idx="345">
                  <c:v>413.20694601027623</c:v>
                </c:pt>
                <c:pt idx="346">
                  <c:v>415.38357903506238</c:v>
                </c:pt>
                <c:pt idx="347">
                  <c:v>417.56404994443074</c:v>
                </c:pt>
                <c:pt idx="348">
                  <c:v>419.74834351649429</c:v>
                </c:pt>
                <c:pt idx="349">
                  <c:v>421.93644453086034</c:v>
                </c:pt>
                <c:pt idx="350">
                  <c:v>424.12833776875601</c:v>
                </c:pt>
                <c:pt idx="351">
                  <c:v>426.32400801315299</c:v>
                </c:pt>
                <c:pt idx="352">
                  <c:v>428.52344004889193</c:v>
                </c:pt>
                <c:pt idx="353">
                  <c:v>430.72661866280606</c:v>
                </c:pt>
                <c:pt idx="354">
                  <c:v>432.93352864384445</c:v>
                </c:pt>
                <c:pt idx="355">
                  <c:v>435.14415478319467</c:v>
                </c:pt>
                <c:pt idx="356">
                  <c:v>437.35848187440467</c:v>
                </c:pt>
                <c:pt idx="357">
                  <c:v>439.57649471350442</c:v>
                </c:pt>
                <c:pt idx="358">
                  <c:v>441.79817809912674</c:v>
                </c:pt>
                <c:pt idx="359">
                  <c:v>444.02351683262776</c:v>
                </c:pt>
                <c:pt idx="360">
                  <c:v>446.25249571820655</c:v>
                </c:pt>
                <c:pt idx="361">
                  <c:v>448.48509956302439</c:v>
                </c:pt>
                <c:pt idx="362">
                  <c:v>450.72131317732345</c:v>
                </c:pt>
                <c:pt idx="363">
                  <c:v>452.9611213745448</c:v>
                </c:pt>
                <c:pt idx="364">
                  <c:v>455.20450897144588</c:v>
                </c:pt>
                <c:pt idx="365">
                  <c:v>457.45146078821733</c:v>
                </c:pt>
                <c:pt idx="366">
                  <c:v>459.70196412126273</c:v>
                </c:pt>
                <c:pt idx="367">
                  <c:v>461.95601121535447</c:v>
                </c:pt>
                <c:pt idx="368">
                  <c:v>464.21359678839877</c:v>
                </c:pt>
                <c:pt idx="369">
                  <c:v>466.4747155567855</c:v>
                </c:pt>
                <c:pt idx="370">
                  <c:v>468.73936223542671</c:v>
                </c:pt>
                <c:pt idx="371">
                  <c:v>471.00753153779561</c:v>
                </c:pt>
                <c:pt idx="372">
                  <c:v>473.27921817596496</c:v>
                </c:pt>
                <c:pt idx="373">
                  <c:v>475.55441686064563</c:v>
                </c:pt>
                <c:pt idx="374">
                  <c:v>477.8331223012251</c:v>
                </c:pt>
                <c:pt idx="375">
                  <c:v>480.11532920580584</c:v>
                </c:pt>
                <c:pt idx="376">
                  <c:v>482.40103228124354</c:v>
                </c:pt>
                <c:pt idx="377">
                  <c:v>484.69022623318534</c:v>
                </c:pt>
                <c:pt idx="378">
                  <c:v>486.98290576610799</c:v>
                </c:pt>
                <c:pt idx="379">
                  <c:v>489.2790655833557</c:v>
                </c:pt>
                <c:pt idx="380">
                  <c:v>491.5787003871784</c:v>
                </c:pt>
                <c:pt idx="381">
                  <c:v>493.88180221036515</c:v>
                </c:pt>
                <c:pt idx="382">
                  <c:v>496.18835774864999</c:v>
                </c:pt>
                <c:pt idx="383">
                  <c:v>498.49835103225337</c:v>
                </c:pt>
                <c:pt idx="384">
                  <c:v>500.81176609669143</c:v>
                </c:pt>
                <c:pt idx="385">
                  <c:v>503.12858698289398</c:v>
                </c:pt>
                <c:pt idx="386">
                  <c:v>505.44879773732129</c:v>
                </c:pt>
                <c:pt idx="387">
                  <c:v>507.77238241208079</c:v>
                </c:pt>
                <c:pt idx="388">
                  <c:v>510.09932506504271</c:v>
                </c:pt>
                <c:pt idx="389">
                  <c:v>512.42960975995527</c:v>
                </c:pt>
                <c:pt idx="390">
                  <c:v>514.76322056655886</c:v>
                </c:pt>
                <c:pt idx="391">
                  <c:v>517.10014156070019</c:v>
                </c:pt>
                <c:pt idx="392">
                  <c:v>519.44035682444508</c:v>
                </c:pt>
                <c:pt idx="393">
                  <c:v>521.7838504461912</c:v>
                </c:pt>
                <c:pt idx="394">
                  <c:v>524.13060652077968</c:v>
                </c:pt>
                <c:pt idx="395">
                  <c:v>526.48060914960615</c:v>
                </c:pt>
                <c:pt idx="396">
                  <c:v>528.83384244073136</c:v>
                </c:pt>
                <c:pt idx="397">
                  <c:v>531.19029050899098</c:v>
                </c:pt>
                <c:pt idx="398">
                  <c:v>533.54993747610456</c:v>
                </c:pt>
                <c:pt idx="399">
                  <c:v>535.91276747078393</c:v>
                </c:pt>
                <c:pt idx="400">
                  <c:v>538.27876462884137</c:v>
                </c:pt>
                <c:pt idx="401">
                  <c:v>540.64791099932518</c:v>
                </c:pt>
                <c:pt idx="402">
                  <c:v>543.02018445146189</c:v>
                </c:pt>
                <c:pt idx="403">
                  <c:v>545.39556077152326</c:v>
                </c:pt>
                <c:pt idx="404">
                  <c:v>547.77401575892577</c:v>
                </c:pt>
                <c:pt idx="405">
                  <c:v>550.15552522641656</c:v>
                </c:pt>
                <c:pt idx="406">
                  <c:v>552.5400650002573</c:v>
                </c:pt>
                <c:pt idx="407">
                  <c:v>554.92761092040701</c:v>
                </c:pt>
                <c:pt idx="408">
                  <c:v>557.31813884070334</c:v>
                </c:pt>
                <c:pt idx="409">
                  <c:v>559.71162462904215</c:v>
                </c:pt>
                <c:pt idx="410">
                  <c:v>562.10804416755593</c:v>
                </c:pt>
                <c:pt idx="411">
                  <c:v>564.50736179721912</c:v>
                </c:pt>
                <c:pt idx="412">
                  <c:v>566.90951876775989</c:v>
                </c:pt>
                <c:pt idx="413">
                  <c:v>569.31444481034043</c:v>
                </c:pt>
                <c:pt idx="414">
                  <c:v>571.72206970533125</c:v>
                </c:pt>
                <c:pt idx="415">
                  <c:v>574.13232328328581</c:v>
                </c:pt>
                <c:pt idx="416">
                  <c:v>576.54513542590519</c:v>
                </c:pt>
                <c:pt idx="417">
                  <c:v>578.96043606699072</c:v>
                </c:pt>
                <c:pt idx="418">
                  <c:v>581.37815519338687</c:v>
                </c:pt>
                <c:pt idx="419">
                  <c:v>583.79822284591285</c:v>
                </c:pt>
                <c:pt idx="420">
                  <c:v>586.2205625543952</c:v>
                </c:pt>
                <c:pt idx="421">
                  <c:v>588.64508477672791</c:v>
                </c:pt>
                <c:pt idx="422">
                  <c:v>591.07169347695822</c:v>
                </c:pt>
                <c:pt idx="423">
                  <c:v>593.50029269968024</c:v>
                </c:pt>
                <c:pt idx="424">
                  <c:v>595.93078657162096</c:v>
                </c:pt>
                <c:pt idx="425">
                  <c:v>598.36307930320584</c:v>
                </c:pt>
                <c:pt idx="426">
                  <c:v>600.79707519010469</c:v>
                </c:pt>
                <c:pt idx="427">
                  <c:v>603.23267861475676</c:v>
                </c:pt>
                <c:pt idx="428">
                  <c:v>605.66979404787605</c:v>
                </c:pt>
                <c:pt idx="429">
                  <c:v>608.10832604993652</c:v>
                </c:pt>
                <c:pt idx="430">
                  <c:v>610.54817927263684</c:v>
                </c:pt>
                <c:pt idx="431">
                  <c:v>612.98925846034535</c:v>
                </c:pt>
                <c:pt idx="432">
                  <c:v>615.43145788614493</c:v>
                </c:pt>
                <c:pt idx="433">
                  <c:v>617.87465079709727</c:v>
                </c:pt>
                <c:pt idx="434">
                  <c:v>620.31870000349306</c:v>
                </c:pt>
                <c:pt idx="435">
                  <c:v>622.76346845958358</c:v>
                </c:pt>
                <c:pt idx="436">
                  <c:v>625.20881926639561</c:v>
                </c:pt>
                <c:pt idx="437">
                  <c:v>627.65461567450416</c:v>
                </c:pt>
                <c:pt idx="438">
                  <c:v>630.10072108676366</c:v>
                </c:pt>
                <c:pt idx="439">
                  <c:v>632.54699906099745</c:v>
                </c:pt>
                <c:pt idx="440">
                  <c:v>634.99331331264591</c:v>
                </c:pt>
                <c:pt idx="441">
                  <c:v>637.43952771737293</c:v>
                </c:pt>
                <c:pt idx="442">
                  <c:v>639.88551272392851</c:v>
                </c:pt>
                <c:pt idx="443">
                  <c:v>642.33115175953048</c:v>
                </c:pt>
                <c:pt idx="444">
                  <c:v>644.77633480565453</c:v>
                </c:pt>
                <c:pt idx="445">
                  <c:v>647.22095198077989</c:v>
                </c:pt>
                <c:pt idx="446">
                  <c:v>649.66489354191231</c:v>
                </c:pt>
                <c:pt idx="447">
                  <c:v>652.10804988607913</c:v>
                </c:pt>
                <c:pt idx="448">
                  <c:v>654.55031155179825</c:v>
                </c:pt>
                <c:pt idx="449">
                  <c:v>656.99156922052009</c:v>
                </c:pt>
                <c:pt idx="450">
                  <c:v>659.43171371804306</c:v>
                </c:pt>
                <c:pt idx="451">
                  <c:v>661.87063601590216</c:v>
                </c:pt>
                <c:pt idx="452">
                  <c:v>664.30822723273161</c:v>
                </c:pt>
                <c:pt idx="453">
                  <c:v>666.74438780690446</c:v>
                </c:pt>
                <c:pt idx="454">
                  <c:v>669.17903665640404</c:v>
                </c:pt>
                <c:pt idx="455">
                  <c:v>671.61210198240155</c:v>
                </c:pt>
                <c:pt idx="456">
                  <c:v>674.0435120851414</c:v>
                </c:pt>
                <c:pt idx="457">
                  <c:v>676.47319536436294</c:v>
                </c:pt>
                <c:pt idx="458">
                  <c:v>678.90108031971101</c:v>
                </c:pt>
                <c:pt idx="459">
                  <c:v>681.32709555113649</c:v>
                </c:pt>
                <c:pt idx="460">
                  <c:v>683.75116975928552</c:v>
                </c:pt>
                <c:pt idx="461">
                  <c:v>686.1732399953147</c:v>
                </c:pt>
                <c:pt idx="462">
                  <c:v>688.59325989844592</c:v>
                </c:pt>
                <c:pt idx="463">
                  <c:v>691.01119142214486</c:v>
                </c:pt>
                <c:pt idx="464">
                  <c:v>693.42699657236653</c:v>
                </c:pt>
                <c:pt idx="465">
                  <c:v>695.84063740755198</c:v>
                </c:pt>
                <c:pt idx="466">
                  <c:v>698.2520691101472</c:v>
                </c:pt>
                <c:pt idx="467">
                  <c:v>700.66123306863972</c:v>
                </c:pt>
                <c:pt idx="468">
                  <c:v>703.06798667639907</c:v>
                </c:pt>
                <c:pt idx="469">
                  <c:v>705.47212765306358</c:v>
                </c:pt>
                <c:pt idx="470">
                  <c:v>707.87356569676729</c:v>
                </c:pt>
                <c:pt idx="471">
                  <c:v>710.2723050481128</c:v>
                </c:pt>
                <c:pt idx="472">
                  <c:v>712.66834993500254</c:v>
                </c:pt>
                <c:pt idx="473">
                  <c:v>715.06170457268922</c:v>
                </c:pt>
                <c:pt idx="474">
                  <c:v>717.45237316382611</c:v>
                </c:pt>
                <c:pt idx="475">
                  <c:v>719.84035989851679</c:v>
                </c:pt>
                <c:pt idx="476">
                  <c:v>722.22566895436501</c:v>
                </c:pt>
                <c:pt idx="477">
                  <c:v>724.6083044965236</c:v>
                </c:pt>
                <c:pt idx="478">
                  <c:v>726.98827067774425</c:v>
                </c:pt>
                <c:pt idx="479">
                  <c:v>729.3655716384261</c:v>
                </c:pt>
                <c:pt idx="480">
                  <c:v>731.74021150666442</c:v>
                </c:pt>
                <c:pt idx="481">
                  <c:v>734.11219439829904</c:v>
                </c:pt>
                <c:pt idx="482">
                  <c:v>736.48152441696243</c:v>
                </c:pt>
                <c:pt idx="483">
                  <c:v>738.84820565412804</c:v>
                </c:pt>
                <c:pt idx="484">
                  <c:v>741.21224218915745</c:v>
                </c:pt>
                <c:pt idx="485">
                  <c:v>743.57363808934838</c:v>
                </c:pt>
                <c:pt idx="486">
                  <c:v>745.93239740998149</c:v>
                </c:pt>
                <c:pt idx="487">
                  <c:v>748.28852419436771</c:v>
                </c:pt>
                <c:pt idx="488">
                  <c:v>750.6420224738946</c:v>
                </c:pt>
                <c:pt idx="489">
                  <c:v>752.99289626807331</c:v>
                </c:pt>
                <c:pt idx="490">
                  <c:v>755.34114958458474</c:v>
                </c:pt>
                <c:pt idx="491">
                  <c:v>757.68678641932547</c:v>
                </c:pt>
                <c:pt idx="492">
                  <c:v>760.02981075645368</c:v>
                </c:pt>
                <c:pt idx="493">
                  <c:v>762.3702265684351</c:v>
                </c:pt>
                <c:pt idx="494">
                  <c:v>764.70803781608777</c:v>
                </c:pt>
                <c:pt idx="495">
                  <c:v>767.04324844862776</c:v>
                </c:pt>
                <c:pt idx="496">
                  <c:v>769.375862403714</c:v>
                </c:pt>
                <c:pt idx="497">
                  <c:v>771.70588360749275</c:v>
                </c:pt>
                <c:pt idx="498">
                  <c:v>774.03331597464239</c:v>
                </c:pt>
                <c:pt idx="499">
                  <c:v>776.35816340841779</c:v>
                </c:pt>
                <c:pt idx="500">
                  <c:v>778.68042980069401</c:v>
                </c:pt>
                <c:pt idx="501">
                  <c:v>801.76143705552875</c:v>
                </c:pt>
                <c:pt idx="502">
                  <c:v>824.58684038674517</c:v>
                </c:pt>
                <c:pt idx="503">
                  <c:v>847.16042161005862</c:v>
                </c:pt>
                <c:pt idx="504">
                  <c:v>869.4858545311406</c:v>
                </c:pt>
                <c:pt idx="505">
                  <c:v>891.56670899046901</c:v>
                </c:pt>
                <c:pt idx="506">
                  <c:v>913.40645471769005</c:v>
                </c:pt>
                <c:pt idx="507">
                  <c:v>935.00846500621617</c:v>
                </c:pt>
                <c:pt idx="508">
                  <c:v>956.37602021808334</c:v>
                </c:pt>
                <c:pt idx="509">
                  <c:v>977.51231112844164</c:v>
                </c:pt>
                <c:pt idx="510">
                  <c:v>998.42044211845007</c:v>
                </c:pt>
                <c:pt idx="511">
                  <c:v>1019.1034342247915</c:v>
                </c:pt>
                <c:pt idx="512">
                  <c:v>1039.5642280535042</c:v>
                </c:pt>
                <c:pt idx="513">
                  <c:v>1059.8056865653471</c:v>
                </c:pt>
                <c:pt idx="514">
                  <c:v>1079.8305977394687</c:v>
                </c:pt>
                <c:pt idx="515">
                  <c:v>1099.6416771217366</c:v>
                </c:pt>
                <c:pt idx="516">
                  <c:v>1119.2415702636965</c:v>
                </c:pt>
                <c:pt idx="517">
                  <c:v>1138.6328550577714</c:v>
                </c:pt>
                <c:pt idx="518">
                  <c:v>1157.8180439739765</c:v>
                </c:pt>
                <c:pt idx="519">
                  <c:v>1176.799586203115</c:v>
                </c:pt>
                <c:pt idx="520">
                  <c:v>1195.5798697111247</c:v>
                </c:pt>
                <c:pt idx="521">
                  <c:v>1214.1612232089794</c:v>
                </c:pt>
                <c:pt idx="522">
                  <c:v>1232.5459180422911</c:v>
                </c:pt>
                <c:pt idx="523">
                  <c:v>1250.7361700045228</c:v>
                </c:pt>
                <c:pt idx="524">
                  <c:v>1268.734141077503</c:v>
                </c:pt>
                <c:pt idx="525">
                  <c:v>1286.5419411027208</c:v>
                </c:pt>
                <c:pt idx="526">
                  <c:v>1304.1616293866909</c:v>
                </c:pt>
                <c:pt idx="527">
                  <c:v>1321.5952162434921</c:v>
                </c:pt>
                <c:pt idx="528">
                  <c:v>1338.8446644774176</c:v>
                </c:pt>
                <c:pt idx="529">
                  <c:v>1355.9118908085095</c:v>
                </c:pt>
                <c:pt idx="530">
                  <c:v>1372.7987672436059</c:v>
                </c:pt>
                <c:pt idx="531">
                  <c:v>1389.5071223953835</c:v>
                </c:pt>
                <c:pt idx="532">
                  <c:v>1406.0387427517514</c:v>
                </c:pt>
                <c:pt idx="533">
                  <c:v>1422.3953738978228</c:v>
                </c:pt>
                <c:pt idx="534">
                  <c:v>1438.5787216925783</c:v>
                </c:pt>
                <c:pt idx="535">
                  <c:v>1454.5904534022234</c:v>
                </c:pt>
                <c:pt idx="536">
                  <c:v>1470.4321987921408</c:v>
                </c:pt>
                <c:pt idx="537">
                  <c:v>1486.1055511792376</c:v>
                </c:pt>
                <c:pt idx="538">
                  <c:v>1501.6120684464013</c:v>
                </c:pt>
                <c:pt idx="539">
                  <c:v>1516.9532740206862</c:v>
                </c:pt>
                <c:pt idx="540">
                  <c:v>1532.130657816778</c:v>
                </c:pt>
                <c:pt idx="541">
                  <c:v>1547.1456771471994</c:v>
                </c:pt>
                <c:pt idx="542">
                  <c:v>1561.9997576006535</c:v>
                </c:pt>
                <c:pt idx="543">
                  <c:v>1576.6942938898321</c:v>
                </c:pt>
                <c:pt idx="544">
                  <c:v>1591.2306506699479</c:v>
                </c:pt>
                <c:pt idx="545">
                  <c:v>1605.610163329196</c:v>
                </c:pt>
                <c:pt idx="546">
                  <c:v>1619.8341387522844</c:v>
                </c:pt>
                <c:pt idx="547">
                  <c:v>1633.9038560581253</c:v>
                </c:pt>
                <c:pt idx="548">
                  <c:v>1647.8205673127236</c:v>
                </c:pt>
                <c:pt idx="549">
                  <c:v>1661.5854982182527</c:v>
                </c:pt>
                <c:pt idx="550">
                  <c:v>1675.19984877926</c:v>
                </c:pt>
                <c:pt idx="551">
                  <c:v>1688.6647939469019</c:v>
                </c:pt>
                <c:pt idx="552">
                  <c:v>1701.9814842420658</c:v>
                </c:pt>
                <c:pt idx="553">
                  <c:v>1715.1510463581999</c:v>
                </c:pt>
                <c:pt idx="554">
                  <c:v>1728.1745837446304</c:v>
                </c:pt>
                <c:pt idx="555">
                  <c:v>1741.0531771711135</c:v>
                </c:pt>
                <c:pt idx="556">
                  <c:v>1753.7878852743372</c:v>
                </c:pt>
                <c:pt idx="557">
                  <c:v>1766.379745087052</c:v>
                </c:pt>
                <c:pt idx="558">
                  <c:v>1778.8297725504831</c:v>
                </c:pt>
                <c:pt idx="559">
                  <c:v>1791.1389630106482</c:v>
                </c:pt>
                <c:pt idx="560">
                  <c:v>1803.308291699175</c:v>
                </c:pt>
                <c:pt idx="561">
                  <c:v>1815.3387141991891</c:v>
                </c:pt>
                <c:pt idx="562">
                  <c:v>1827.2311668968184</c:v>
                </c:pt>
                <c:pt idx="563">
                  <c:v>1838.9865674188366</c:v>
                </c:pt>
                <c:pt idx="564">
                  <c:v>1850.6058150569438</c:v>
                </c:pt>
                <c:pt idx="565">
                  <c:v>1862.0897911791672</c:v>
                </c:pt>
                <c:pt idx="566">
                  <c:v>1873.4393596288357</c:v>
                </c:pt>
                <c:pt idx="567">
                  <c:v>1884.6553671115748</c:v>
                </c:pt>
                <c:pt idx="568">
                  <c:v>1895.7386435707369</c:v>
                </c:pt>
                <c:pt idx="569">
                  <c:v>1906.6900025516777</c:v>
                </c:pt>
                <c:pt idx="570">
                  <c:v>1917.5102415552617</c:v>
                </c:pt>
                <c:pt idx="571">
                  <c:v>1928.2001423809727</c:v>
                </c:pt>
                <c:pt idx="572">
                  <c:v>1938.7604714599845</c:v>
                </c:pt>
                <c:pt idx="573">
                  <c:v>1949.1919801785366</c:v>
                </c:pt>
                <c:pt idx="574">
                  <c:v>1959.4954051919433</c:v>
                </c:pt>
                <c:pt idx="575">
                  <c:v>1969.671468729553</c:v>
                </c:pt>
                <c:pt idx="576">
                  <c:v>1979.7208788909627</c:v>
                </c:pt>
                <c:pt idx="577">
                  <c:v>1989.6443299337791</c:v>
                </c:pt>
                <c:pt idx="578">
                  <c:v>1999.442502553208</c:v>
                </c:pt>
                <c:pt idx="579">
                  <c:v>2009.1160641537438</c:v>
                </c:pt>
                <c:pt idx="580">
                  <c:v>2018.6656691132162</c:v>
                </c:pt>
                <c:pt idx="581">
                  <c:v>2028.0919590394483</c:v>
                </c:pt>
                <c:pt idx="582">
                  <c:v>2037.3955630197652</c:v>
                </c:pt>
                <c:pt idx="583">
                  <c:v>2046.5770978635849</c:v>
                </c:pt>
                <c:pt idx="584">
                  <c:v>2055.6371683383186</c:v>
                </c:pt>
                <c:pt idx="585">
                  <c:v>2064.5763673987913</c:v>
                </c:pt>
                <c:pt idx="586">
                  <c:v>2073.3952764103969</c:v>
                </c:pt>
                <c:pt idx="587">
                  <c:v>2082.0944653661818</c:v>
                </c:pt>
                <c:pt idx="588">
                  <c:v>2090.6744930980567</c:v>
                </c:pt>
                <c:pt idx="589">
                  <c:v>2099.1359074823204</c:v>
                </c:pt>
                <c:pt idx="590">
                  <c:v>2107.4792456396781</c:v>
                </c:pt>
                <c:pt idx="591">
                  <c:v>2115.7050341299264</c:v>
                </c:pt>
                <c:pt idx="592">
                  <c:v>2123.8137891414781</c:v>
                </c:pt>
                <c:pt idx="593">
                  <c:v>2131.8060166758869</c:v>
                </c:pt>
                <c:pt idx="594">
                  <c:v>2139.6822127275314</c:v>
                </c:pt>
                <c:pt idx="595">
                  <c:v>2147.4428634586125</c:v>
                </c:pt>
                <c:pt idx="596">
                  <c:v>2155.088445369614</c:v>
                </c:pt>
                <c:pt idx="597">
                  <c:v>2162.6194254653669</c:v>
                </c:pt>
                <c:pt idx="598">
                  <c:v>2170.0362614168635</c:v>
                </c:pt>
                <c:pt idx="599">
                  <c:v>2177.3394017189512</c:v>
                </c:pt>
                <c:pt idx="600">
                  <c:v>2184.5292858440471</c:v>
                </c:pt>
                <c:pt idx="601">
                  <c:v>2191.6063443919929</c:v>
                </c:pt>
                <c:pt idx="602">
                  <c:v>2198.5709992361863</c:v>
                </c:pt>
                <c:pt idx="603">
                  <c:v>2205.4236636661026</c:v>
                </c:pt>
                <c:pt idx="604">
                  <c:v>2212.1647425263359</c:v>
                </c:pt>
                <c:pt idx="605">
                  <c:v>2218.7946323522724</c:v>
                </c:pt>
                <c:pt idx="606">
                  <c:v>2225.3137215025117</c:v>
                </c:pt>
                <c:pt idx="607">
                  <c:v>2231.7223902881528</c:v>
                </c:pt>
                <c:pt idx="608">
                  <c:v>2238.0210110990561</c:v>
                </c:pt>
                <c:pt idx="609">
                  <c:v>2244.2099485271883</c:v>
                </c:pt>
                <c:pt idx="610">
                  <c:v>2250.2895594871643</c:v>
                </c:pt>
                <c:pt idx="611">
                  <c:v>2256.2601933340907</c:v>
                </c:pt>
                <c:pt idx="612">
                  <c:v>2262.1221919788195</c:v>
                </c:pt>
                <c:pt idx="613">
                  <c:v>2267.8758900007188</c:v>
                </c:pt>
                <c:pt idx="614">
                  <c:v>2273.521614758065</c:v>
                </c:pt>
                <c:pt idx="615">
                  <c:v>2279.0596864961658</c:v>
                </c:pt>
                <c:pt idx="616">
                  <c:v>2284.4904184533189</c:v>
                </c:pt>
                <c:pt idx="617">
                  <c:v>2289.8141169647115</c:v>
                </c:pt>
                <c:pt idx="618">
                  <c:v>2295.031081564372</c:v>
                </c:pt>
                <c:pt idx="619">
                  <c:v>2300.1416050852818</c:v>
                </c:pt>
                <c:pt idx="620">
                  <c:v>2305.1459737577552</c:v>
                </c:pt>
                <c:pt idx="621">
                  <c:v>2310.0444673062034</c:v>
                </c:pt>
                <c:pt idx="622">
                  <c:v>2314.8373590443953</c:v>
                </c:pt>
                <c:pt idx="623">
                  <c:v>2319.5249159693294</c:v>
                </c:pt>
                <c:pt idx="624">
                  <c:v>2324.1073988538424</c:v>
                </c:pt>
                <c:pt idx="625">
                  <c:v>2328.5850623380702</c:v>
                </c:pt>
                <c:pt idx="626">
                  <c:v>2332.9581550198941</c:v>
                </c:pt>
                <c:pt idx="627">
                  <c:v>2337.2269195444992</c:v>
                </c:pt>
                <c:pt idx="628">
                  <c:v>2341.3915926931795</c:v>
                </c:pt>
                <c:pt idx="629">
                  <c:v>2345.4524054715312</c:v>
                </c:pt>
                <c:pt idx="630">
                  <c:v>2349.4095831971777</c:v>
                </c:pt>
                <c:pt idx="631">
                  <c:v>2353.2633455871769</c:v>
                </c:pt>
                <c:pt idx="632">
                  <c:v>2357.0139068452668</c:v>
                </c:pt>
                <c:pt idx="633">
                  <c:v>2360.6614757491116</c:v>
                </c:pt>
                <c:pt idx="634">
                  <c:v>2364.2062557377185</c:v>
                </c:pt>
                <c:pt idx="635">
                  <c:v>2367.6484449991995</c:v>
                </c:pt>
                <c:pt idx="636">
                  <c:v>2370.9882365590611</c:v>
                </c:pt>
                <c:pt idx="637">
                  <c:v>2374.2258183692134</c:v>
                </c:pt>
                <c:pt idx="638">
                  <c:v>2377.3613733978946</c:v>
                </c:pt>
                <c:pt idx="639">
                  <c:v>2380.3950797207167</c:v>
                </c:pt>
                <c:pt idx="640">
                  <c:v>2383.3271106130428</c:v>
                </c:pt>
                <c:pt idx="641">
                  <c:v>2386.1576346439156</c:v>
                </c:pt>
                <c:pt idx="642">
                  <c:v>2388.8868157717602</c:v>
                </c:pt>
                <c:pt idx="643">
                  <c:v>2391.5148134420933</c:v>
                </c:pt>
                <c:pt idx="644">
                  <c:v>2394.0417826874736</c:v>
                </c:pt>
                <c:pt idx="645">
                  <c:v>2396.467874229927</c:v>
                </c:pt>
                <c:pt idx="646">
                  <c:v>2398.793234586095</c:v>
                </c:pt>
                <c:pt idx="647">
                  <c:v>2401.0180061753376</c:v>
                </c:pt>
                <c:pt idx="648">
                  <c:v>2403.1423274310373</c:v>
                </c:pt>
                <c:pt idx="649">
                  <c:v>2405.166332915328</c:v>
                </c:pt>
                <c:pt idx="650">
                  <c:v>2407.0901534374839</c:v>
                </c:pt>
                <c:pt idx="651">
                  <c:v>2408.9139161761777</c:v>
                </c:pt>
                <c:pt idx="652">
                  <c:v>2410.6377448058111</c:v>
                </c:pt>
                <c:pt idx="653">
                  <c:v>2412.2617596270961</c:v>
                </c:pt>
                <c:pt idx="654">
                  <c:v>2413.7860777020528</c:v>
                </c:pt>
                <c:pt idx="655">
                  <c:v>2415.2108129935468</c:v>
                </c:pt>
                <c:pt idx="656">
                  <c:v>2416.5360765094733</c:v>
                </c:pt>
                <c:pt idx="657">
                  <c:v>2417.761976451643</c:v>
                </c:pt>
                <c:pt idx="658">
                  <c:v>2418.8886183693976</c:v>
                </c:pt>
                <c:pt idx="659">
                  <c:v>2419.9161053179218</c:v>
                </c:pt>
                <c:pt idx="660">
                  <c:v>2420.8445380211815</c:v>
                </c:pt>
                <c:pt idx="661">
                  <c:v>2421.6740150393543</c:v>
                </c:pt>
                <c:pt idx="662">
                  <c:v>2422.404632940566</c:v>
                </c:pt>
                <c:pt idx="663">
                  <c:v>2423.0364864766871</c:v>
                </c:pt>
                <c:pt idx="664">
                  <c:v>2423.5696687628865</c:v>
                </c:pt>
                <c:pt idx="665">
                  <c:v>2424.0042714605729</c:v>
                </c:pt>
                <c:pt idx="666">
                  <c:v>2424.3403849633073</c:v>
                </c:pt>
                <c:pt idx="667">
                  <c:v>2424.5780985852084</c:v>
                </c:pt>
                <c:pt idx="668">
                  <c:v>2424.7175007513283</c:v>
                </c:pt>
                <c:pt idx="669">
                  <c:v>2424.7586791894305</c:v>
                </c:pt>
                <c:pt idx="670">
                  <c:v>2424.7017211225661</c:v>
                </c:pt>
                <c:pt idx="671">
                  <c:v>2424.5467134618193</c:v>
                </c:pt>
                <c:pt idx="672">
                  <c:v>2424.2937429985736</c:v>
                </c:pt>
                <c:pt idx="673">
                  <c:v>2423.9428965956413</c:v>
                </c:pt>
                <c:pt idx="674">
                  <c:v>2423.4942613766048</c:v>
                </c:pt>
                <c:pt idx="675">
                  <c:v>2422.9479249127262</c:v>
                </c:pt>
                <c:pt idx="676">
                  <c:v>2422.3039754068054</c:v>
                </c:pt>
                <c:pt idx="677">
                  <c:v>2421.5625018733977</c:v>
                </c:pt>
                <c:pt idx="678">
                  <c:v>2420.7235943148426</c:v>
                </c:pt>
                <c:pt idx="679">
                  <c:v>2419.7873438925981</c:v>
                </c:pt>
                <c:pt idx="680">
                  <c:v>2418.7538430934287</c:v>
                </c:pt>
                <c:pt idx="681">
                  <c:v>2417.6231858900487</c:v>
                </c:pt>
                <c:pt idx="682">
                  <c:v>2416.3954678958853</c:v>
                </c:pt>
                <c:pt idx="683">
                  <c:v>2415.0707865136783</c:v>
                </c:pt>
                <c:pt idx="684">
                  <c:v>2413.6492410777005</c:v>
                </c:pt>
                <c:pt idx="685">
                  <c:v>2412.1309329894307</c:v>
                </c:pt>
                <c:pt idx="686">
                  <c:v>2410.5159658465814</c:v>
                </c:pt>
                <c:pt idx="687">
                  <c:v>2408.8044455654203</c:v>
                </c:pt>
                <c:pt idx="688">
                  <c:v>2406.9964804963824</c:v>
                </c:pt>
                <c:pt idx="689">
                  <c:v>2405.0921815330134</c:v>
                </c:pt>
                <c:pt idx="690">
                  <c:v>2403.0916622143195</c:v>
                </c:pt>
                <c:pt idx="691">
                  <c:v>2400.9950388206375</c:v>
                </c:pt>
                <c:pt idx="692">
                  <c:v>2398.8024304631649</c:v>
                </c:pt>
                <c:pt idx="693">
                  <c:v>2396.5139591673183</c:v>
                </c:pt>
                <c:pt idx="694">
                  <c:v>2394.1297499501052</c:v>
                </c:pt>
                <c:pt idx="695">
                  <c:v>2391.6499308917114</c:v>
                </c:pt>
                <c:pt idx="696">
                  <c:v>2389.0746332015169</c:v>
                </c:pt>
                <c:pt idx="697">
                  <c:v>2386.403991278763</c:v>
                </c:pt>
                <c:pt idx="698">
                  <c:v>2383.6381427680944</c:v>
                </c:pt>
                <c:pt idx="699">
                  <c:v>2380.7772286102108</c:v>
                </c:pt>
                <c:pt idx="700">
                  <c:v>2377.8213930878501</c:v>
                </c:pt>
                <c:pt idx="701">
                  <c:v>2374.7707838673314</c:v>
                </c:pt>
                <c:pt idx="702">
                  <c:v>2371.6255520358818</c:v>
                </c:pt>
                <c:pt idx="703">
                  <c:v>2368.3858521349603</c:v>
                </c:pt>
                <c:pt idx="704">
                  <c:v>2365.0518421897918</c:v>
                </c:pt>
                <c:pt idx="705">
                  <c:v>2361.6236837353104</c:v>
                </c:pt>
                <c:pt idx="706">
                  <c:v>2358.1015418387078</c:v>
                </c:pt>
                <c:pt idx="707">
                  <c:v>2354.4855851187767</c:v>
                </c:pt>
                <c:pt idx="708">
                  <c:v>2350.77598576222</c:v>
                </c:pt>
                <c:pt idx="709">
                  <c:v>2346.9729195371001</c:v>
                </c:pt>
                <c:pt idx="710">
                  <c:v>2343.0765658035839</c:v>
                </c:pt>
                <c:pt idx="711">
                  <c:v>2339.0871075221389</c:v>
                </c:pt>
                <c:pt idx="712">
                  <c:v>2335.0047312593215</c:v>
                </c:pt>
                <c:pt idx="713">
                  <c:v>2330.8296271912891</c:v>
                </c:pt>
                <c:pt idx="714">
                  <c:v>2326.5619891051683</c:v>
                </c:pt>
                <c:pt idx="715">
                  <c:v>2322.2020143983923</c:v>
                </c:pt>
                <c:pt idx="716">
                  <c:v>2317.749904076124</c:v>
                </c:pt>
                <c:pt idx="717">
                  <c:v>2313.2058627468673</c:v>
                </c:pt>
                <c:pt idx="718">
                  <c:v>2308.5700986163624</c:v>
                </c:pt>
                <c:pt idx="719">
                  <c:v>2303.8428234798625</c:v>
                </c:pt>
                <c:pt idx="720">
                  <c:v>2299.0242527128726</c:v>
                </c:pt>
                <c:pt idx="721">
                  <c:v>2294.1146052604331</c:v>
                </c:pt>
                <c:pt idx="722">
                  <c:v>2289.1141036250247</c:v>
                </c:pt>
                <c:pt idx="723">
                  <c:v>2284.022973853163</c:v>
                </c:pt>
                <c:pt idx="724">
                  <c:v>2278.8414455207499</c:v>
                </c:pt>
                <c:pt idx="725">
                  <c:v>2273.5697517172425</c:v>
                </c:pt>
                <c:pt idx="726">
                  <c:v>2268.2081290287001</c:v>
                </c:pt>
                <c:pt idx="727">
                  <c:v>2262.7568175197603</c:v>
                </c:pt>
                <c:pt idx="728">
                  <c:v>2257.2160607145952</c:v>
                </c:pt>
                <c:pt idx="729">
                  <c:v>2251.5861055768992</c:v>
                </c:pt>
                <c:pt idx="730">
                  <c:v>2245.8672024889488</c:v>
                </c:pt>
                <c:pt idx="731">
                  <c:v>2240.0596052297788</c:v>
                </c:pt>
                <c:pt idx="732">
                  <c:v>2234.1635709525126</c:v>
                </c:pt>
                <c:pt idx="733">
                  <c:v>2228.179360160887</c:v>
                </c:pt>
                <c:pt idx="734">
                  <c:v>2222.1072366850017</c:v>
                </c:pt>
                <c:pt idx="735">
                  <c:v>2215.9474676563336</c:v>
                </c:pt>
                <c:pt idx="736">
                  <c:v>2209.7003234820381</c:v>
                </c:pt>
                <c:pt idx="737">
                  <c:v>2203.3660778185767</c:v>
                </c:pt>
                <c:pt idx="738">
                  <c:v>2196.9450075446903</c:v>
                </c:pt>
                <c:pt idx="739">
                  <c:v>2190.4373927337497</c:v>
                </c:pt>
                <c:pt idx="740">
                  <c:v>2183.8435166255085</c:v>
                </c:pt>
                <c:pt idx="741">
                  <c:v>2177.1636655972789</c:v>
                </c:pt>
                <c:pt idx="742">
                  <c:v>2170.3981291345567</c:v>
                </c:pt>
                <c:pt idx="743">
                  <c:v>2163.5471998011158</c:v>
                </c:pt>
                <c:pt idx="744">
                  <c:v>2156.6111732085919</c:v>
                </c:pt>
                <c:pt idx="745">
                  <c:v>2149.590347985577</c:v>
                </c:pt>
                <c:pt idx="746">
                  <c:v>2142.4850257462435</c:v>
                </c:pt>
                <c:pt idx="747">
                  <c:v>2135.2955110585149</c:v>
                </c:pt>
                <c:pt idx="748">
                  <c:v>2128.0221114118012</c:v>
                </c:pt>
                <c:pt idx="749">
                  <c:v>2120.6651371843159</c:v>
                </c:pt>
                <c:pt idx="750">
                  <c:v>2113.2249016099913</c:v>
                </c:pt>
                <c:pt idx="751">
                  <c:v>2105.7017207450067</c:v>
                </c:pt>
                <c:pt idx="752">
                  <c:v>2098.095913433945</c:v>
                </c:pt>
                <c:pt idx="753">
                  <c:v>2090.4078012755931</c:v>
                </c:pt>
                <c:pt idx="754">
                  <c:v>2082.6377085883983</c:v>
                </c:pt>
                <c:pt idx="755">
                  <c:v>2074.7859623755967</c:v>
                </c:pt>
                <c:pt idx="756">
                  <c:v>2066.8528922900259</c:v>
                </c:pt>
                <c:pt idx="757">
                  <c:v>2058.838830598635</c:v>
                </c:pt>
                <c:pt idx="758">
                  <c:v>2050.7441121467032</c:v>
                </c:pt>
                <c:pt idx="759">
                  <c:v>2042.5690743217822</c:v>
                </c:pt>
                <c:pt idx="760">
                  <c:v>2034.3140570173723</c:v>
                </c:pt>
                <c:pt idx="761">
                  <c:v>2025.9794025963442</c:v>
                </c:pt>
                <c:pt idx="762">
                  <c:v>2017.5654558541185</c:v>
                </c:pt>
                <c:pt idx="763">
                  <c:v>2009.0725639816128</c:v>
                </c:pt>
                <c:pt idx="764">
                  <c:v>2000.501076527971</c:v>
                </c:pt>
                <c:pt idx="765">
                  <c:v>1991.8513453630801</c:v>
                </c:pt>
                <c:pt idx="766">
                  <c:v>1983.1237246398896</c:v>
                </c:pt>
                <c:pt idx="767">
                  <c:v>1974.3185707565428</c:v>
                </c:pt>
                <c:pt idx="768">
                  <c:v>1965.4362423183288</c:v>
                </c:pt>
                <c:pt idx="769">
                  <c:v>1956.477100099466</c:v>
                </c:pt>
                <c:pt idx="770">
                  <c:v>1947.4415070047287</c:v>
                </c:pt>
                <c:pt idx="771">
                  <c:v>1938.3298280309236</c:v>
                </c:pt>
                <c:pt idx="772">
                  <c:v>1929.1424302282289</c:v>
                </c:pt>
                <c:pt idx="773">
                  <c:v>1919.8796826614018</c:v>
                </c:pt>
                <c:pt idx="774">
                  <c:v>1910.5419563708683</c:v>
                </c:pt>
                <c:pt idx="775">
                  <c:v>1901.1296243337003</c:v>
                </c:pt>
                <c:pt idx="776">
                  <c:v>1891.6430614244912</c:v>
                </c:pt>
                <c:pt idx="777">
                  <c:v>1882.0826443761393</c:v>
                </c:pt>
                <c:pt idx="778">
                  <c:v>1872.4487517405476</c:v>
                </c:pt>
                <c:pt idx="779">
                  <c:v>1862.7417638492461</c:v>
                </c:pt>
                <c:pt idx="780">
                  <c:v>1852.9620627739514</c:v>
                </c:pt>
                <c:pt idx="781">
                  <c:v>1843.1100322870648</c:v>
                </c:pt>
                <c:pt idx="782">
                  <c:v>1833.1860578221231</c:v>
                </c:pt>
                <c:pt idx="783">
                  <c:v>1823.1905264342081</c:v>
                </c:pt>
                <c:pt idx="784">
                  <c:v>1813.1238267603223</c:v>
                </c:pt>
                <c:pt idx="785">
                  <c:v>1802.9863489797415</c:v>
                </c:pt>
                <c:pt idx="786">
                  <c:v>1792.7784847743501</c:v>
                </c:pt>
                <c:pt idx="787">
                  <c:v>1782.5006272889682</c:v>
                </c:pt>
                <c:pt idx="788">
                  <c:v>1772.1531710916786</c:v>
                </c:pt>
                <c:pt idx="789">
                  <c:v>1761.7365121341604</c:v>
                </c:pt>
                <c:pt idx="790">
                  <c:v>1751.2510477120388</c:v>
                </c:pt>
                <c:pt idx="791">
                  <c:v>1740.6971764252567</c:v>
                </c:pt>
                <c:pt idx="792">
                  <c:v>1730.0752981384778</c:v>
                </c:pt>
                <c:pt idx="793">
                  <c:v>1719.3858139415272</c:v>
                </c:pt>
                <c:pt idx="794">
                  <c:v>1708.6291261098772</c:v>
                </c:pt>
                <c:pt idx="795">
                  <c:v>1697.8056380651867</c:v>
                </c:pt>
                <c:pt idx="796">
                  <c:v>1686.9157543358992</c:v>
                </c:pt>
                <c:pt idx="797">
                  <c:v>1675.9598805179105</c:v>
                </c:pt>
                <c:pt idx="798">
                  <c:v>1664.9384232353077</c:v>
                </c:pt>
                <c:pt idx="799">
                  <c:v>1653.8517901011926</c:v>
                </c:pt>
                <c:pt idx="800">
                  <c:v>1642.7003896785916</c:v>
                </c:pt>
                <c:pt idx="801">
                  <c:v>1631.4846314414615</c:v>
                </c:pt>
                <c:pt idx="802">
                  <c:v>1620.2049257357969</c:v>
                </c:pt>
                <c:pt idx="803">
                  <c:v>1608.861683740847</c:v>
                </c:pt>
                <c:pt idx="804">
                  <c:v>1597.4553174304472</c:v>
                </c:pt>
                <c:pt idx="805">
                  <c:v>1585.986239534473</c:v>
                </c:pt>
                <c:pt idx="806">
                  <c:v>1574.4548635004219</c:v>
                </c:pt>
                <c:pt idx="807">
                  <c:v>1562.8616034551301</c:v>
                </c:pt>
                <c:pt idx="808">
                  <c:v>1551.2068741666303</c:v>
                </c:pt>
                <c:pt idx="809">
                  <c:v>1539.4910910061567</c:v>
                </c:pt>
                <c:pt idx="810">
                  <c:v>1527.7146699103025</c:v>
                </c:pt>
                <c:pt idx="811">
                  <c:v>1515.8780273433383</c:v>
                </c:pt>
                <c:pt idx="812">
                  <c:v>1503.9815802596941</c:v>
                </c:pt>
                <c:pt idx="813">
                  <c:v>1492.0257460666135</c:v>
                </c:pt>
                <c:pt idx="814">
                  <c:v>1480.0109425869839</c:v>
                </c:pt>
                <c:pt idx="815">
                  <c:v>1467.9375880223504</c:v>
                </c:pt>
                <c:pt idx="816">
                  <c:v>1455.8061009161158</c:v>
                </c:pt>
                <c:pt idx="817">
                  <c:v>1443.6169001169367</c:v>
                </c:pt>
                <c:pt idx="818">
                  <c:v>1431.3704047423159</c:v>
                </c:pt>
                <c:pt idx="819">
                  <c:v>1419.0670341424013</c:v>
                </c:pt>
                <c:pt idx="820">
                  <c:v>1406.7072078639931</c:v>
                </c:pt>
                <c:pt idx="821">
                  <c:v>1394.2913456147651</c:v>
                </c:pt>
                <c:pt idx="822">
                  <c:v>1381.8198672277074</c:v>
                </c:pt>
                <c:pt idx="823">
                  <c:v>1369.2931926257916</c:v>
                </c:pt>
                <c:pt idx="824">
                  <c:v>1356.7117417868669</c:v>
                </c:pt>
                <c:pt idx="825">
                  <c:v>1344.0759347087896</c:v>
                </c:pt>
                <c:pt idx="826">
                  <c:v>1331.3861913747908</c:v>
                </c:pt>
                <c:pt idx="827">
                  <c:v>1318.6429317190887</c:v>
                </c:pt>
                <c:pt idx="828">
                  <c:v>1305.8465755927473</c:v>
                </c:pt>
                <c:pt idx="829">
                  <c:v>1292.9975427297888</c:v>
                </c:pt>
                <c:pt idx="830">
                  <c:v>1280.0962527135607</c:v>
                </c:pt>
                <c:pt idx="831">
                  <c:v>1267.1431249433638</c:v>
                </c:pt>
                <c:pt idx="832">
                  <c:v>1254.1385786013457</c:v>
                </c:pt>
                <c:pt idx="833">
                  <c:v>1241.0830326196619</c:v>
                </c:pt>
                <c:pt idx="834">
                  <c:v>1227.9769056479097</c:v>
                </c:pt>
                <c:pt idx="835">
                  <c:v>1214.8206160208381</c:v>
                </c:pt>
                <c:pt idx="836">
                  <c:v>1201.6145817263375</c:v>
                </c:pt>
                <c:pt idx="837">
                  <c:v>1188.359220373713</c:v>
                </c:pt>
                <c:pt idx="838">
                  <c:v>1175.0549491622446</c:v>
                </c:pt>
                <c:pt idx="839">
                  <c:v>1161.7021848500372</c:v>
                </c:pt>
                <c:pt idx="840">
                  <c:v>1148.3013437231646</c:v>
                </c:pt>
                <c:pt idx="841">
                  <c:v>1134.8528415651097</c:v>
                </c:pt>
                <c:pt idx="842">
                  <c:v>1121.3570936265053</c:v>
                </c:pt>
                <c:pt idx="843">
                  <c:v>1107.8145145951769</c:v>
                </c:pt>
                <c:pt idx="844">
                  <c:v>1094.2255185664906</c:v>
                </c:pt>
                <c:pt idx="845">
                  <c:v>1080.5905190140113</c:v>
                </c:pt>
                <c:pt idx="846">
                  <c:v>1066.9099287604695</c:v>
                </c:pt>
                <c:pt idx="847">
                  <c:v>1053.184159949044</c:v>
                </c:pt>
                <c:pt idx="848">
                  <c:v>1039.4136240149589</c:v>
                </c:pt>
                <c:pt idx="849">
                  <c:v>1025.5987316574003</c:v>
                </c:pt>
                <c:pt idx="850">
                  <c:v>1011.7398928117532</c:v>
                </c:pt>
                <c:pt idx="851">
                  <c:v>997.83751662216127</c:v>
                </c:pt>
                <c:pt idx="852">
                  <c:v>983.89201141441242</c:v>
                </c:pt>
                <c:pt idx="853">
                  <c:v>969.90378466915047</c:v>
                </c:pt>
                <c:pt idx="854">
                  <c:v>955.87324299541604</c:v>
                </c:pt>
                <c:pt idx="855">
                  <c:v>941.80079210451856</c:v>
                </c:pt>
                <c:pt idx="856">
                  <c:v>927.68683678424031</c:v>
                </c:pt>
                <c:pt idx="857">
                  <c:v>913.53178087337449</c:v>
                </c:pt>
                <c:pt idx="858">
                  <c:v>899.33602723659897</c:v>
                </c:pt>
                <c:pt idx="859">
                  <c:v>885.09997773968666</c:v>
                </c:pt>
                <c:pt idx="860">
                  <c:v>870.82403322505479</c:v>
                </c:pt>
                <c:pt idx="861">
                  <c:v>856.508593487653</c:v>
                </c:pt>
                <c:pt idx="862">
                  <c:v>842.15405725119217</c:v>
                </c:pt>
                <c:pt idx="863">
                  <c:v>827.76082214471535</c:v>
                </c:pt>
                <c:pt idx="864">
                  <c:v>813.32928467951092</c:v>
                </c:pt>
                <c:pt idx="865">
                  <c:v>798.85984022636899</c:v>
                </c:pt>
                <c:pt idx="866">
                  <c:v>784.35288299318267</c:v>
                </c:pt>
                <c:pt idx="867">
                  <c:v>769.80880600289356</c:v>
                </c:pt>
                <c:pt idx="868">
                  <c:v>755.22800107178352</c:v>
                </c:pt>
                <c:pt idx="869">
                  <c:v>740.61085878811139</c:v>
                </c:pt>
                <c:pt idx="870">
                  <c:v>725.957768491097</c:v>
                </c:pt>
                <c:pt idx="871">
                  <c:v>711.26911825025161</c:v>
                </c:pt>
                <c:pt idx="872">
                  <c:v>696.5452948450552</c:v>
                </c:pt>
                <c:pt idx="873">
                  <c:v>681.78668374498091</c:v>
                </c:pt>
                <c:pt idx="874">
                  <c:v>666.99366908986713</c:v>
                </c:pt>
                <c:pt idx="875">
                  <c:v>652.16663367063586</c:v>
                </c:pt>
                <c:pt idx="876">
                  <c:v>637.30595891035898</c:v>
                </c:pt>
                <c:pt idx="877">
                  <c:v>622.41202484567123</c:v>
                </c:pt>
                <c:pt idx="878">
                  <c:v>607.48521010852971</c:v>
                </c:pt>
                <c:pt idx="879">
                  <c:v>592.52589190831952</c:v>
                </c:pt>
                <c:pt idx="880">
                  <c:v>577.53444601430601</c:v>
                </c:pt>
                <c:pt idx="881">
                  <c:v>562.51124673843162</c:v>
                </c:pt>
                <c:pt idx="882">
                  <c:v>547.45666691845838</c:v>
                </c:pt>
                <c:pt idx="883">
                  <c:v>532.37107790145376</c:v>
                </c:pt>
                <c:pt idx="884">
                  <c:v>517.25484952762099</c:v>
                </c:pt>
                <c:pt idx="885">
                  <c:v>502.10835011447136</c:v>
                </c:pt>
                <c:pt idx="886">
                  <c:v>486.93194644133871</c:v>
                </c:pt>
                <c:pt idx="887">
                  <c:v>471.72600373423484</c:v>
                </c:pt>
                <c:pt idx="888">
                  <c:v>456.49088565104478</c:v>
                </c:pt>
                <c:pt idx="889">
                  <c:v>441.22695426706105</c:v>
                </c:pt>
                <c:pt idx="890">
                  <c:v>425.93457006085561</c:v>
                </c:pt>
                <c:pt idx="891">
                  <c:v>410.61409190048835</c:v>
                </c:pt>
                <c:pt idx="892">
                  <c:v>395.26587703005077</c:v>
                </c:pt>
                <c:pt idx="893">
                  <c:v>379.89028105654393</c:v>
                </c:pt>
                <c:pt idx="894">
                  <c:v>364.4876579370885</c:v>
                </c:pt>
                <c:pt idx="895">
                  <c:v>349.05835996646636</c:v>
                </c:pt>
                <c:pt idx="896">
                  <c:v>333.60273776499162</c:v>
                </c:pt>
                <c:pt idx="897">
                  <c:v>318.12114026670957</c:v>
                </c:pt>
                <c:pt idx="898">
                  <c:v>302.61391470792228</c:v>
                </c:pt>
                <c:pt idx="899">
                  <c:v>287.08140661603875</c:v>
                </c:pt>
                <c:pt idx="900">
                  <c:v>271.52395979874819</c:v>
                </c:pt>
                <c:pt idx="901">
                  <c:v>255.94191633351429</c:v>
                </c:pt>
                <c:pt idx="902">
                  <c:v>240.33561655738905</c:v>
                </c:pt>
                <c:pt idx="903">
                  <c:v>224.70539905714404</c:v>
                </c:pt>
                <c:pt idx="904">
                  <c:v>209.05160065971708</c:v>
                </c:pt>
                <c:pt idx="905">
                  <c:v>193.37455642297255</c:v>
                </c:pt>
                <c:pt idx="906">
                  <c:v>177.67459962677307</c:v>
                </c:pt>
                <c:pt idx="907">
                  <c:v>161.95206176436071</c:v>
                </c:pt>
                <c:pt idx="908">
                  <c:v>146.2072725340453</c:v>
                </c:pt>
                <c:pt idx="909">
                  <c:v>130.44055983119802</c:v>
                </c:pt>
                <c:pt idx="910">
                  <c:v>114.6522497405476</c:v>
                </c:pt>
                <c:pt idx="911">
                  <c:v>98.8426665287774</c:v>
                </c:pt>
                <c:pt idx="912">
                  <c:v>83.012132637420564</c:v>
                </c:pt>
                <c:pt idx="913">
                  <c:v>67.160968676051297</c:v>
                </c:pt>
                <c:pt idx="914">
                  <c:v>51.289493415769613</c:v>
                </c:pt>
                <c:pt idx="915">
                  <c:v>35.398023782977354</c:v>
                </c:pt>
                <c:pt idx="916">
                  <c:v>19.486874853442842</c:v>
                </c:pt>
                <c:pt idx="917">
                  <c:v>3.556359846651846</c:v>
                </c:pt>
                <c:pt idx="918">
                  <c:v>-12.393209879557766</c:v>
                </c:pt>
                <c:pt idx="919">
                  <c:v>-12.409168908332733</c:v>
                </c:pt>
                <c:pt idx="920">
                  <c:v>-12.425127955698496</c:v>
                </c:pt>
                <c:pt idx="921">
                  <c:v>-12.44108702165475</c:v>
                </c:pt>
                <c:pt idx="922">
                  <c:v>-12.45704610620119</c:v>
                </c:pt>
                <c:pt idx="923">
                  <c:v>-12.473005209337508</c:v>
                </c:pt>
                <c:pt idx="924">
                  <c:v>-12.488964331063398</c:v>
                </c:pt>
                <c:pt idx="925">
                  <c:v>-12.504923471378556</c:v>
                </c:pt>
                <c:pt idx="926">
                  <c:v>-12.520882630282674</c:v>
                </c:pt>
                <c:pt idx="927">
                  <c:v>-12.536841807775447</c:v>
                </c:pt>
                <c:pt idx="928">
                  <c:v>-12.552801003856567</c:v>
                </c:pt>
                <c:pt idx="929">
                  <c:v>-12.56876021852573</c:v>
                </c:pt>
                <c:pt idx="930">
                  <c:v>-12.584719451782629</c:v>
                </c:pt>
                <c:pt idx="931">
                  <c:v>-12.600678703626958</c:v>
                </c:pt>
                <c:pt idx="932">
                  <c:v>-12.61663797405841</c:v>
                </c:pt>
                <c:pt idx="933">
                  <c:v>-12.632597263076681</c:v>
                </c:pt>
                <c:pt idx="934">
                  <c:v>-12.648556570681464</c:v>
                </c:pt>
                <c:pt idx="935">
                  <c:v>-12.664515896872452</c:v>
                </c:pt>
                <c:pt idx="936">
                  <c:v>-12.68047524164934</c:v>
                </c:pt>
                <c:pt idx="937">
                  <c:v>-12.696434605011822</c:v>
                </c:pt>
                <c:pt idx="938">
                  <c:v>-12.71239398695959</c:v>
                </c:pt>
                <c:pt idx="939">
                  <c:v>-12.728353387492341</c:v>
                </c:pt>
                <c:pt idx="940">
                  <c:v>-12.744312806609766</c:v>
                </c:pt>
                <c:pt idx="941">
                  <c:v>-12.760272244311562</c:v>
                </c:pt>
                <c:pt idx="942">
                  <c:v>-12.776231700597419</c:v>
                </c:pt>
                <c:pt idx="943">
                  <c:v>-12.792191175467034</c:v>
                </c:pt>
                <c:pt idx="944">
                  <c:v>-12.808150668920099</c:v>
                </c:pt>
                <c:pt idx="945">
                  <c:v>-12.824110180956311</c:v>
                </c:pt>
                <c:pt idx="946">
                  <c:v>-12.84006971157536</c:v>
                </c:pt>
                <c:pt idx="947">
                  <c:v>-12.856029260776943</c:v>
                </c:pt>
                <c:pt idx="948">
                  <c:v>-12.871988828560752</c:v>
                </c:pt>
                <c:pt idx="949">
                  <c:v>-12.887948414926484</c:v>
                </c:pt>
                <c:pt idx="950">
                  <c:v>-12.90390801987383</c:v>
                </c:pt>
                <c:pt idx="951">
                  <c:v>-12.919867643402485</c:v>
                </c:pt>
                <c:pt idx="952">
                  <c:v>-12.935827285512142</c:v>
                </c:pt>
                <c:pt idx="953">
                  <c:v>-12.951786946202496</c:v>
                </c:pt>
                <c:pt idx="954">
                  <c:v>-12.967746625473241</c:v>
                </c:pt>
                <c:pt idx="955">
                  <c:v>-12.983706323324069</c:v>
                </c:pt>
                <c:pt idx="956">
                  <c:v>-12.999666039754677</c:v>
                </c:pt>
                <c:pt idx="957">
                  <c:v>-13.015625774764757</c:v>
                </c:pt>
                <c:pt idx="958">
                  <c:v>-13.031585528354004</c:v>
                </c:pt>
                <c:pt idx="959">
                  <c:v>-13.047545300522112</c:v>
                </c:pt>
                <c:pt idx="960">
                  <c:v>-13.063505091268773</c:v>
                </c:pt>
                <c:pt idx="961">
                  <c:v>-13.079464900593683</c:v>
                </c:pt>
                <c:pt idx="962">
                  <c:v>-13.095424728496535</c:v>
                </c:pt>
                <c:pt idx="963">
                  <c:v>-13.111384574977023</c:v>
                </c:pt>
                <c:pt idx="964">
                  <c:v>-13.127344440034841</c:v>
                </c:pt>
                <c:pt idx="965">
                  <c:v>-13.143304323669684</c:v>
                </c:pt>
                <c:pt idx="966">
                  <c:v>-13.159264225881245</c:v>
                </c:pt>
                <c:pt idx="967">
                  <c:v>-13.175224146669219</c:v>
                </c:pt>
                <c:pt idx="968">
                  <c:v>-13.191184086033299</c:v>
                </c:pt>
                <c:pt idx="969">
                  <c:v>-13.20714404397318</c:v>
                </c:pt>
                <c:pt idx="970">
                  <c:v>-13.223104020488554</c:v>
                </c:pt>
                <c:pt idx="971">
                  <c:v>-13.239064015579117</c:v>
                </c:pt>
                <c:pt idx="972">
                  <c:v>-13.255024029244563</c:v>
                </c:pt>
                <c:pt idx="973">
                  <c:v>-13.270984061484583</c:v>
                </c:pt>
                <c:pt idx="974">
                  <c:v>-13.286944112298874</c:v>
                </c:pt>
                <c:pt idx="975">
                  <c:v>-13.302904181687129</c:v>
                </c:pt>
                <c:pt idx="976">
                  <c:v>-13.318864269649042</c:v>
                </c:pt>
                <c:pt idx="977">
                  <c:v>-13.334824376184308</c:v>
                </c:pt>
                <c:pt idx="978">
                  <c:v>-13.350784501292621</c:v>
                </c:pt>
                <c:pt idx="979">
                  <c:v>-13.366744644973673</c:v>
                </c:pt>
                <c:pt idx="980">
                  <c:v>-13.38270480722716</c:v>
                </c:pt>
                <c:pt idx="981">
                  <c:v>-13.398664988052776</c:v>
                </c:pt>
                <c:pt idx="982">
                  <c:v>-13.414625187450213</c:v>
                </c:pt>
                <c:pt idx="983">
                  <c:v>-13.430585405419166</c:v>
                </c:pt>
                <c:pt idx="984">
                  <c:v>-13.446545641959329</c:v>
                </c:pt>
                <c:pt idx="985">
                  <c:v>-13.462505897070397</c:v>
                </c:pt>
                <c:pt idx="986">
                  <c:v>-13.478466170752062</c:v>
                </c:pt>
                <c:pt idx="987">
                  <c:v>-13.494426463004022</c:v>
                </c:pt>
                <c:pt idx="988">
                  <c:v>-13.510386773825967</c:v>
                </c:pt>
                <c:pt idx="989">
                  <c:v>-13.526347103217592</c:v>
                </c:pt>
                <c:pt idx="990">
                  <c:v>-13.542307451178592</c:v>
                </c:pt>
                <c:pt idx="991">
                  <c:v>-13.558267817708661</c:v>
                </c:pt>
                <c:pt idx="992">
                  <c:v>-13.574228202807491</c:v>
                </c:pt>
                <c:pt idx="993">
                  <c:v>-13.590188606474779</c:v>
                </c:pt>
                <c:pt idx="994">
                  <c:v>-13.606149028710217</c:v>
                </c:pt>
                <c:pt idx="995">
                  <c:v>-13.622109469513498</c:v>
                </c:pt>
                <c:pt idx="996">
                  <c:v>-13.638069928884319</c:v>
                </c:pt>
                <c:pt idx="997">
                  <c:v>-13.654030406822372</c:v>
                </c:pt>
                <c:pt idx="998">
                  <c:v>-13.669990903327353</c:v>
                </c:pt>
                <c:pt idx="999">
                  <c:v>-13.685951418398954</c:v>
                </c:pt>
                <c:pt idx="1000">
                  <c:v>-13.70191195203687</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17</c:v>
                </c:pt>
                <c:pt idx="1">
                  <c:v>82.399182932038585</c:v>
                </c:pt>
                <c:pt idx="2">
                  <c:v>147.79836586407717</c:v>
                </c:pt>
                <c:pt idx="3">
                  <c:v>145.99666680898181</c:v>
                </c:pt>
                <c:pt idx="4">
                  <c:v>147.79836586407717</c:v>
                </c:pt>
                <c:pt idx="5">
                  <c:v>141.31666680898181</c:v>
                </c:pt>
                <c:pt idx="6">
                  <c:v>147.79836586407717</c:v>
                </c:pt>
              </c:numCache>
            </c:numRef>
          </c:xVal>
          <c:yVal>
            <c:numRef>
              <c:f>Trajecto!$C$132:$C$138</c:f>
              <c:numCache>
                <c:formatCode>0</c:formatCode>
                <c:ptCount val="7"/>
                <c:pt idx="0">
                  <c:v>2305.1459737577552</c:v>
                </c:pt>
                <c:pt idx="1">
                  <c:v>1152.5729868788776</c:v>
                </c:pt>
                <c:pt idx="2">
                  <c:v>0</c:v>
                </c:pt>
                <c:pt idx="3">
                  <c:v>110.75158306849914</c:v>
                </c:pt>
                <c:pt idx="4">
                  <c:v>0</c:v>
                </c:pt>
                <c:pt idx="5">
                  <c:v>42.804619494013572</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4.7</c:v>
                </c:pt>
                <c:pt idx="1">
                  <c:v>32.666894352333685</c:v>
                </c:pt>
                <c:pt idx="2">
                  <c:v>60.633788704667374</c:v>
                </c:pt>
                <c:pt idx="3">
                  <c:v>58.185049693443894</c:v>
                </c:pt>
                <c:pt idx="4">
                  <c:v>60.633788704667374</c:v>
                </c:pt>
                <c:pt idx="5">
                  <c:v>54.662527715890782</c:v>
                </c:pt>
                <c:pt idx="6">
                  <c:v>60.633788704667374</c:v>
                </c:pt>
              </c:numCache>
            </c:numRef>
          </c:xVal>
          <c:yVal>
            <c:numRef>
              <c:f>Trajecto!$C$149:$C$155</c:f>
              <c:numCache>
                <c:formatCode>0</c:formatCode>
                <c:ptCount val="7"/>
                <c:pt idx="0">
                  <c:v>707.87356569676729</c:v>
                </c:pt>
                <c:pt idx="1">
                  <c:v>353.93678284838364</c:v>
                </c:pt>
                <c:pt idx="2">
                  <c:v>0</c:v>
                </c:pt>
                <c:pt idx="3">
                  <c:v>225.04203211344844</c:v>
                </c:pt>
                <c:pt idx="4">
                  <c:v>0</c:v>
                </c:pt>
                <c:pt idx="5">
                  <c:v>56.686056076981586</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Calculs!$AE$4:$AE$1004</c:f>
              <c:numCache>
                <c:formatCode>0</c:formatCode>
                <c:ptCount val="1001"/>
                <c:pt idx="0">
                  <c:v>0</c:v>
                </c:pt>
                <c:pt idx="1">
                  <c:v>3.915580316539649E-4</c:v>
                </c:pt>
                <c:pt idx="2">
                  <c:v>2.5230648545707455E-3</c:v>
                </c:pt>
                <c:pt idx="3">
                  <c:v>7.7485102766930141E-3</c:v>
                </c:pt>
                <c:pt idx="4">
                  <c:v>1.6862490381308194E-2</c:v>
                </c:pt>
                <c:pt idx="5">
                  <c:v>3.0660211255860173E-2</c:v>
                </c:pt>
                <c:pt idx="6">
                  <c:v>4.9937580931280312E-2</c:v>
                </c:pt>
                <c:pt idx="7">
                  <c:v>7.5491300585879134E-2</c:v>
                </c:pt>
                <c:pt idx="8">
                  <c:v>0.10811895504539271</c:v>
                </c:pt>
                <c:pt idx="9">
                  <c:v>0.14861910260986161</c:v>
                </c:pt>
                <c:pt idx="10">
                  <c:v>0.19779136423713575</c:v>
                </c:pt>
                <c:pt idx="11">
                  <c:v>0.25620797563453229</c:v>
                </c:pt>
                <c:pt idx="12">
                  <c:v>0.32398482566753656</c:v>
                </c:pt>
                <c:pt idx="13">
                  <c:v>0.40100754429590302</c:v>
                </c:pt>
                <c:pt idx="14">
                  <c:v>0.48715805800330947</c:v>
                </c:pt>
                <c:pt idx="15">
                  <c:v>0.58231632839138958</c:v>
                </c:pt>
                <c:pt idx="16">
                  <c:v>0.68636209438461449</c:v>
                </c:pt>
                <c:pt idx="17">
                  <c:v>0.79917487594077707</c:v>
                </c:pt>
                <c:pt idx="18">
                  <c:v>0.92063397775810452</c:v>
                </c:pt>
                <c:pt idx="19">
                  <c:v>1.0506184929785058</c:v>
                </c:pt>
                <c:pt idx="20">
                  <c:v>1.1890073068864653</c:v>
                </c:pt>
                <c:pt idx="21">
                  <c:v>1.3356791006030952</c:v>
                </c:pt>
                <c:pt idx="22">
                  <c:v>1.490512354774866</c:v>
                </c:pt>
                <c:pt idx="23">
                  <c:v>1.6533853532565312</c:v>
                </c:pt>
                <c:pt idx="24">
                  <c:v>1.824176186787775</c:v>
                </c:pt>
                <c:pt idx="25">
                  <c:v>2.0027627566631061</c:v>
                </c:pt>
                <c:pt idx="26">
                  <c:v>2.1890227783945311</c:v>
                </c:pt>
                <c:pt idx="27">
                  <c:v>2.3828644863962136</c:v>
                </c:pt>
                <c:pt idx="28">
                  <c:v>2.5842573876916211</c:v>
                </c:pt>
                <c:pt idx="29">
                  <c:v>2.7932016351616111</c:v>
                </c:pt>
                <c:pt idx="30">
                  <c:v>3.0096973499225426</c:v>
                </c:pt>
                <c:pt idx="31">
                  <c:v>3.2337446212905627</c:v>
                </c:pt>
                <c:pt idx="32">
                  <c:v>3.4653435067465179</c:v>
                </c:pt>
                <c:pt idx="33">
                  <c:v>3.7044940319014943</c:v>
                </c:pt>
                <c:pt idx="34">
                  <c:v>3.9511961904629862</c:v>
                </c:pt>
                <c:pt idx="35">
                  <c:v>4.2054351474071705</c:v>
                </c:pt>
                <c:pt idx="36">
                  <c:v>4.4671955544889022</c:v>
                </c:pt>
                <c:pt idx="37">
                  <c:v>4.7364763504230787</c:v>
                </c:pt>
                <c:pt idx="38">
                  <c:v>5.0132764552207947</c:v>
                </c:pt>
                <c:pt idx="39">
                  <c:v>5.2975947761881068</c:v>
                </c:pt>
                <c:pt idx="40">
                  <c:v>5.5894302070057575</c:v>
                </c:pt>
                <c:pt idx="41">
                  <c:v>5.8887816268731044</c:v>
                </c:pt>
                <c:pt idx="42">
                  <c:v>6.1956478997102433</c:v>
                </c:pt>
                <c:pt idx="43">
                  <c:v>6.5100278734130104</c:v>
                </c:pt>
                <c:pt idx="44">
                  <c:v>6.8319203791561574</c:v>
                </c:pt>
                <c:pt idx="45">
                  <c:v>7.1613242307405223</c:v>
                </c:pt>
                <c:pt idx="46">
                  <c:v>7.498238223980465</c:v>
                </c:pt>
                <c:pt idx="47">
                  <c:v>7.8426611361282417</c:v>
                </c:pt>
                <c:pt idx="48">
                  <c:v>8.1945917253323373</c:v>
                </c:pt>
                <c:pt idx="49">
                  <c:v>8.5540287301270777</c:v>
                </c:pt>
                <c:pt idx="50">
                  <c:v>8.9209708689510983</c:v>
                </c:pt>
                <c:pt idx="51">
                  <c:v>9.295416839692523</c:v>
                </c:pt>
                <c:pt idx="52">
                  <c:v>9.6773653192588451</c:v>
                </c:pt>
                <c:pt idx="53">
                  <c:v>10.066814963169772</c:v>
                </c:pt>
                <c:pt idx="54">
                  <c:v>10.463764405171375</c:v>
                </c:pt>
                <c:pt idx="55">
                  <c:v>10.868212256870102</c:v>
                </c:pt>
                <c:pt idx="56">
                  <c:v>11.280157107385296</c:v>
                </c:pt>
                <c:pt idx="57">
                  <c:v>11.699597523019003</c:v>
                </c:pt>
                <c:pt idx="58">
                  <c:v>12.126532046941932</c:v>
                </c:pt>
                <c:pt idx="59">
                  <c:v>12.560959198894571</c:v>
                </c:pt>
                <c:pt idx="60">
                  <c:v>13.002877474902483</c:v>
                </c:pt>
                <c:pt idx="61">
                  <c:v>13.452285347004951</c:v>
                </c:pt>
                <c:pt idx="62">
                  <c:v>13.909181262996137</c:v>
                </c:pt>
                <c:pt idx="63">
                  <c:v>14.373563646178063</c:v>
                </c:pt>
                <c:pt idx="64">
                  <c:v>14.845430895124707</c:v>
                </c:pt>
                <c:pt idx="65">
                  <c:v>15.3247813834566</c:v>
                </c:pt>
                <c:pt idx="66">
                  <c:v>15.811613459625335</c:v>
                </c:pt>
                <c:pt idx="67">
                  <c:v>16.305925446707477</c:v>
                </c:pt>
                <c:pt idx="68">
                  <c:v>16.807715642207341</c:v>
                </c:pt>
                <c:pt idx="69">
                  <c:v>17.316982317868209</c:v>
                </c:pt>
                <c:pt idx="70">
                  <c:v>17.833723719491523</c:v>
                </c:pt>
                <c:pt idx="71">
                  <c:v>18.357938066763701</c:v>
                </c:pt>
                <c:pt idx="72">
                  <c:v>18.889623203253596</c:v>
                </c:pt>
                <c:pt idx="73">
                  <c:v>19.428776245982075</c:v>
                </c:pt>
                <c:pt idx="74">
                  <c:v>19.97539393449842</c:v>
                </c:pt>
                <c:pt idx="75">
                  <c:v>20.529472980404371</c:v>
                </c:pt>
                <c:pt idx="76">
                  <c:v>21.091010067227092</c:v>
                </c:pt>
                <c:pt idx="77">
                  <c:v>21.66000185029808</c:v>
                </c:pt>
                <c:pt idx="78">
                  <c:v>22.236444956637683</c:v>
                </c:pt>
                <c:pt idx="79">
                  <c:v>22.820335984845059</c:v>
                </c:pt>
                <c:pt idx="80">
                  <c:v>23.411671504993294</c:v>
                </c:pt>
                <c:pt idx="81">
                  <c:v>24.010448058529484</c:v>
                </c:pt>
                <c:pt idx="82">
                  <c:v>24.616662158179601</c:v>
                </c:pt>
                <c:pt idx="83">
                  <c:v>25.230310287857897</c:v>
                </c:pt>
                <c:pt idx="84">
                  <c:v>25.851388902580737</c:v>
                </c:pt>
                <c:pt idx="85">
                  <c:v>26.47989442838464</c:v>
                </c:pt>
                <c:pt idx="86">
                  <c:v>27.115823262248387</c:v>
                </c:pt>
                <c:pt idx="87">
                  <c:v>27.759171772019062</c:v>
                </c:pt>
                <c:pt idx="88">
                  <c:v>28.409936296341844</c:v>
                </c:pt>
                <c:pt idx="89">
                  <c:v>29.068113144593472</c:v>
                </c:pt>
                <c:pt idx="90">
                  <c:v>29.733698596819206</c:v>
                </c:pt>
                <c:pt idx="91">
                  <c:v>30.406688903673189</c:v>
                </c:pt>
                <c:pt idx="92">
                  <c:v>31.087080286362095</c:v>
                </c:pt>
                <c:pt idx="93">
                  <c:v>31.77486893659195</c:v>
                </c:pt>
                <c:pt idx="94">
                  <c:v>32.470051016518028</c:v>
                </c:pt>
                <c:pt idx="95">
                  <c:v>33.172622658697726</c:v>
                </c:pt>
                <c:pt idx="96">
                  <c:v>33.882579966046322</c:v>
                </c:pt>
                <c:pt idx="97">
                  <c:v>34.599919011795528</c:v>
                </c:pt>
                <c:pt idx="98">
                  <c:v>35.32463583945475</c:v>
                </c:pt>
                <c:pt idx="99">
                  <c:v>36.056726462775018</c:v>
                </c:pt>
                <c:pt idx="100">
                  <c:v>36.796186865715434</c:v>
                </c:pt>
                <c:pt idx="101">
                  <c:v>37.543013002412124</c:v>
                </c:pt>
                <c:pt idx="102">
                  <c:v>38.297200797149628</c:v>
                </c:pt>
                <c:pt idx="103">
                  <c:v>39.05874614433462</c:v>
                </c:pt>
                <c:pt idx="104">
                  <c:v>39.827644908471925</c:v>
                </c:pt>
                <c:pt idx="105">
                  <c:v>40.603892924142791</c:v>
                </c:pt>
                <c:pt idx="106">
                  <c:v>41.387485995985315</c:v>
                </c:pt>
                <c:pt idx="107">
                  <c:v>42.178419898676999</c:v>
                </c:pt>
                <c:pt idx="108">
                  <c:v>42.976690376919386</c:v>
                </c:pt>
                <c:pt idx="109">
                  <c:v>43.782293145424688</c:v>
                </c:pt>
                <c:pt idx="110">
                  <c:v>44.595223888904442</c:v>
                </c:pt>
                <c:pt idx="111">
                  <c:v>45.415478262060027</c:v>
                </c:pt>
                <c:pt idx="112">
                  <c:v>46.243051889575128</c:v>
                </c:pt>
                <c:pt idx="113">
                  <c:v>47.077940366109999</c:v>
                </c:pt>
                <c:pt idx="114">
                  <c:v>47.92013925629756</c:v>
                </c:pt>
                <c:pt idx="115">
                  <c:v>48.769644094741231</c:v>
                </c:pt>
                <c:pt idx="116">
                  <c:v>49.626450386014518</c:v>
                </c:pt>
                <c:pt idx="117">
                  <c:v>50.490553604662274</c:v>
                </c:pt>
                <c:pt idx="118">
                  <c:v>51.361949195203621</c:v>
                </c:pt>
                <c:pt idx="119">
                  <c:v>52.240632572136505</c:v>
                </c:pt>
                <c:pt idx="120">
                  <c:v>53.126599119943855</c:v>
                </c:pt>
                <c:pt idx="121">
                  <c:v>54.019844193101264</c:v>
                </c:pt>
                <c:pt idx="122">
                  <c:v>54.920363116086243</c:v>
                </c:pt>
                <c:pt idx="123">
                  <c:v>55.828151183388982</c:v>
                </c:pt>
                <c:pt idx="124">
                  <c:v>56.743203659524546</c:v>
                </c:pt>
                <c:pt idx="125">
                  <c:v>57.665515779046586</c:v>
                </c:pt>
                <c:pt idx="126">
                  <c:v>58.595082746562426</c:v>
                </c:pt>
                <c:pt idx="127">
                  <c:v>59.531899736749558</c:v>
                </c:pt>
                <c:pt idx="128">
                  <c:v>60.475961894373569</c:v>
                </c:pt>
                <c:pt idx="129">
                  <c:v>61.427262725291449</c:v>
                </c:pt>
                <c:pt idx="130">
                  <c:v>62.385792485764604</c:v>
                </c:pt>
                <c:pt idx="131">
                  <c:v>63.351539789394714</c:v>
                </c:pt>
                <c:pt idx="132">
                  <c:v>64.324493215794277</c:v>
                </c:pt>
                <c:pt idx="133">
                  <c:v>65.304641310694365</c:v>
                </c:pt>
                <c:pt idx="134">
                  <c:v>66.291972586053902</c:v>
                </c:pt>
                <c:pt idx="135">
                  <c:v>67.286475520170299</c:v>
                </c:pt>
                <c:pt idx="136">
                  <c:v>68.288138557791484</c:v>
                </c:pt>
                <c:pt idx="137">
                  <c:v>69.296950110229275</c:v>
                </c:pt>
                <c:pt idx="138">
                  <c:v>70.312898555474121</c:v>
                </c:pt>
                <c:pt idx="139">
                  <c:v>71.335972238311086</c:v>
                </c:pt>
                <c:pt idx="140">
                  <c:v>72.366159470437168</c:v>
                </c:pt>
                <c:pt idx="141">
                  <c:v>73.403448530579809</c:v>
                </c:pt>
                <c:pt idx="142">
                  <c:v>74.44782766461671</c:v>
                </c:pt>
                <c:pt idx="143">
                  <c:v>75.499285085696755</c:v>
                </c:pt>
                <c:pt idx="144">
                  <c:v>76.557808974362217</c:v>
                </c:pt>
                <c:pt idx="145">
                  <c:v>77.623387478672043</c:v>
                </c:pt>
                <c:pt idx="146">
                  <c:v>78.696008714326325</c:v>
                </c:pt>
                <c:pt idx="147">
                  <c:v>79.77566076479188</c:v>
                </c:pt>
                <c:pt idx="148">
                  <c:v>80.862331681428913</c:v>
                </c:pt>
                <c:pt idx="149">
                  <c:v>81.956009483618757</c:v>
                </c:pt>
                <c:pt idx="150">
                  <c:v>83.056682158892684</c:v>
                </c:pt>
                <c:pt idx="151">
                  <c:v>84.164337663061758</c:v>
                </c:pt>
                <c:pt idx="152">
                  <c:v>85.278963920347664</c:v>
                </c:pt>
                <c:pt idx="153">
                  <c:v>86.400548823514583</c:v>
                </c:pt>
                <c:pt idx="154">
                  <c:v>87.529080234002038</c:v>
                </c:pt>
                <c:pt idx="155">
                  <c:v>88.664545982058684</c:v>
                </c:pt>
                <c:pt idx="156">
                  <c:v>89.806933866877031</c:v>
                </c:pt>
                <c:pt idx="157">
                  <c:v>90.956231656729187</c:v>
                </c:pt>
                <c:pt idx="158">
                  <c:v>92.112427089103377</c:v>
                </c:pt>
                <c:pt idx="159">
                  <c:v>93.275507870841452</c:v>
                </c:pt>
                <c:pt idx="160">
                  <c:v>94.44546167827724</c:v>
                </c:pt>
                <c:pt idx="161">
                  <c:v>95.622276157375808</c:v>
                </c:pt>
                <c:pt idx="162">
                  <c:v>96.805938923873455</c:v>
                </c:pt>
                <c:pt idx="163">
                  <c:v>97.996437563418695</c:v>
                </c:pt>
                <c:pt idx="164">
                  <c:v>99.193759631713903</c:v>
                </c:pt>
                <c:pt idx="165">
                  <c:v>100.39789265465788</c:v>
                </c:pt>
                <c:pt idx="166">
                  <c:v>101.60882412848913</c:v>
                </c:pt>
                <c:pt idx="167">
                  <c:v>102.82654151992995</c:v>
                </c:pt>
                <c:pt idx="168">
                  <c:v>104.05103226633125</c:v>
                </c:pt>
                <c:pt idx="169">
                  <c:v>105.28228377581812</c:v>
                </c:pt>
                <c:pt idx="170">
                  <c:v>106.52028342743613</c:v>
                </c:pt>
                <c:pt idx="171">
                  <c:v>107.76501857129838</c:v>
                </c:pt>
                <c:pt idx="172">
                  <c:v>109.01647652873321</c:v>
                </c:pt>
                <c:pt idx="173">
                  <c:v>110.27464459243255</c:v>
                </c:pt>
                <c:pt idx="174">
                  <c:v>111.53951002660109</c:v>
                </c:pt>
                <c:pt idx="175">
                  <c:v>112.81106006710596</c:v>
                </c:pt>
                <c:pt idx="176">
                  <c:v>114.08928192162713</c:v>
                </c:pt>
                <c:pt idx="177">
                  <c:v>115.37416276980848</c:v>
                </c:pt>
                <c:pt idx="178">
                  <c:v>116.6656897634094</c:v>
                </c:pt>
                <c:pt idx="179">
                  <c:v>117.9638500264571</c:v>
                </c:pt>
                <c:pt idx="180">
                  <c:v>119.26863065539942</c:v>
                </c:pt>
                <c:pt idx="181">
                  <c:v>120.58001871925833</c:v>
                </c:pt>
                <c:pt idx="182">
                  <c:v>121.89800125978392</c:v>
                </c:pt>
                <c:pt idx="183">
                  <c:v>123.22256529160902</c:v>
                </c:pt>
                <c:pt idx="184">
                  <c:v>124.55369780240427</c:v>
                </c:pt>
                <c:pt idx="185">
                  <c:v>125.8913857530339</c:v>
                </c:pt>
                <c:pt idx="186">
                  <c:v>127.23561607771184</c:v>
                </c:pt>
                <c:pt idx="187">
                  <c:v>128.5863756841585</c:v>
                </c:pt>
                <c:pt idx="188">
                  <c:v>129.94365145375795</c:v>
                </c:pt>
                <c:pt idx="189">
                  <c:v>131.30743024171571</c:v>
                </c:pt>
                <c:pt idx="190">
                  <c:v>132.67769887721687</c:v>
                </c:pt>
                <c:pt idx="191">
                  <c:v>134.05444416358483</c:v>
                </c:pt>
                <c:pt idx="192">
                  <c:v>135.43765287844042</c:v>
                </c:pt>
                <c:pt idx="193">
                  <c:v>136.82731177386145</c:v>
                </c:pt>
                <c:pt idx="194">
                  <c:v>138.2234075765428</c:v>
                </c:pt>
                <c:pt idx="195">
                  <c:v>139.6259269879568</c:v>
                </c:pt>
                <c:pt idx="196">
                  <c:v>141.03485668451421</c:v>
                </c:pt>
                <c:pt idx="197">
                  <c:v>142.45018331772542</c:v>
                </c:pt>
                <c:pt idx="198">
                  <c:v>143.87189351436211</c:v>
                </c:pt>
                <c:pt idx="199">
                  <c:v>145.29997387661945</c:v>
                </c:pt>
                <c:pt idx="200">
                  <c:v>146.73441098227838</c:v>
                </c:pt>
                <c:pt idx="201">
                  <c:v>148.17519138486853</c:v>
                </c:pt>
                <c:pt idx="202">
                  <c:v>149.62230161383138</c:v>
                </c:pt>
                <c:pt idx="203">
                  <c:v>151.0757281746838</c:v>
                </c:pt>
                <c:pt idx="204">
                  <c:v>152.53545754918181</c:v>
                </c:pt>
                <c:pt idx="205">
                  <c:v>154.00147619548488</c:v>
                </c:pt>
                <c:pt idx="206">
                  <c:v>155.47377015669466</c:v>
                </c:pt>
                <c:pt idx="207">
                  <c:v>156.95232466914635</c:v>
                </c:pt>
                <c:pt idx="208">
                  <c:v>158.43712455400222</c:v>
                </c:pt>
                <c:pt idx="209">
                  <c:v>159.9281546091043</c:v>
                </c:pt>
                <c:pt idx="210">
                  <c:v>161.42539960916173</c:v>
                </c:pt>
                <c:pt idx="211">
                  <c:v>162.9288443059387</c:v>
                </c:pt>
                <c:pt idx="212">
                  <c:v>164.43847342844222</c:v>
                </c:pt>
                <c:pt idx="213">
                  <c:v>165.95427168311039</c:v>
                </c:pt>
                <c:pt idx="214">
                  <c:v>167.47622375400073</c:v>
                </c:pt>
                <c:pt idx="215">
                  <c:v>169.00431430297863</c:v>
                </c:pt>
                <c:pt idx="216">
                  <c:v>170.53852796990608</c:v>
                </c:pt>
                <c:pt idx="217">
                  <c:v>172.0788493728306</c:v>
                </c:pt>
                <c:pt idx="218">
                  <c:v>173.62526310817412</c:v>
                </c:pt>
                <c:pt idx="219">
                  <c:v>175.17775375092219</c:v>
                </c:pt>
                <c:pt idx="220">
                  <c:v>176.73630585481322</c:v>
                </c:pt>
                <c:pt idx="221">
                  <c:v>178.30090395252793</c:v>
                </c:pt>
                <c:pt idx="222">
                  <c:v>179.87153255587882</c:v>
                </c:pt>
                <c:pt idx="223">
                  <c:v>181.44817615599973</c:v>
                </c:pt>
                <c:pt idx="224">
                  <c:v>183.03081922353562</c:v>
                </c:pt>
                <c:pt idx="225">
                  <c:v>184.61944620883227</c:v>
                </c:pt>
                <c:pt idx="226">
                  <c:v>186.21404154212621</c:v>
                </c:pt>
                <c:pt idx="227">
                  <c:v>187.81458963373453</c:v>
                </c:pt>
                <c:pt idx="228">
                  <c:v>189.42107487424494</c:v>
                </c:pt>
                <c:pt idx="229">
                  <c:v>191.03348163470574</c:v>
                </c:pt>
                <c:pt idx="230">
                  <c:v>192.65179426681587</c:v>
                </c:pt>
                <c:pt idx="231">
                  <c:v>194.275997103115</c:v>
                </c:pt>
                <c:pt idx="232">
                  <c:v>195.90607445717359</c:v>
                </c:pt>
                <c:pt idx="233">
                  <c:v>197.54201062378294</c:v>
                </c:pt>
                <c:pt idx="234">
                  <c:v>199.18378987914545</c:v>
                </c:pt>
                <c:pt idx="235">
                  <c:v>200.8313964810645</c:v>
                </c:pt>
                <c:pt idx="236">
                  <c:v>202.48481466913466</c:v>
                </c:pt>
                <c:pt idx="237">
                  <c:v>204.14402866493168</c:v>
                </c:pt>
                <c:pt idx="238">
                  <c:v>205.80902267220247</c:v>
                </c:pt>
                <c:pt idx="239">
                  <c:v>207.47978087705513</c:v>
                </c:pt>
                <c:pt idx="240">
                  <c:v>209.15628744814879</c:v>
                </c:pt>
                <c:pt idx="241">
                  <c:v>210.83852653688342</c:v>
                </c:pt>
                <c:pt idx="242">
                  <c:v>212.5264809240567</c:v>
                </c:pt>
                <c:pt idx="243">
                  <c:v>214.22013066594701</c:v>
                </c:pt>
                <c:pt idx="244">
                  <c:v>215.91945444787939</c:v>
                </c:pt>
                <c:pt idx="245">
                  <c:v>217.62443093840375</c:v>
                </c:pt>
                <c:pt idx="246">
                  <c:v>219.33503878956171</c:v>
                </c:pt>
                <c:pt idx="247">
                  <c:v>221.05125663715296</c:v>
                </c:pt>
                <c:pt idx="248">
                  <c:v>222.77306310100136</c:v>
                </c:pt>
                <c:pt idx="249">
                  <c:v>224.50043678522027</c:v>
                </c:pt>
                <c:pt idx="250">
                  <c:v>226.23335627847786</c:v>
                </c:pt>
                <c:pt idx="251">
                  <c:v>227.97180015426147</c:v>
                </c:pt>
                <c:pt idx="252">
                  <c:v>229.7157469711419</c:v>
                </c:pt>
                <c:pt idx="253">
                  <c:v>231.46517527303689</c:v>
                </c:pt>
                <c:pt idx="254">
                  <c:v>233.22006358947436</c:v>
                </c:pt>
                <c:pt idx="255">
                  <c:v>234.98039043585487</c:v>
                </c:pt>
                <c:pt idx="256">
                  <c:v>236.74613431371381</c:v>
                </c:pt>
                <c:pt idx="257">
                  <c:v>238.51727371098286</c:v>
                </c:pt>
                <c:pt idx="258">
                  <c:v>240.29378710225095</c:v>
                </c:pt>
                <c:pt idx="259">
                  <c:v>242.07565294902471</c:v>
                </c:pt>
                <c:pt idx="260">
                  <c:v>243.86284969998832</c:v>
                </c:pt>
                <c:pt idx="261">
                  <c:v>245.65535579126274</c:v>
                </c:pt>
                <c:pt idx="262">
                  <c:v>247.45314964666443</c:v>
                </c:pt>
                <c:pt idx="263">
                  <c:v>249.25620967796343</c:v>
                </c:pt>
                <c:pt idx="264">
                  <c:v>251.06451428514072</c:v>
                </c:pt>
                <c:pt idx="265">
                  <c:v>252.87804185664515</c:v>
                </c:pt>
                <c:pt idx="266">
                  <c:v>254.6967707696497</c:v>
                </c:pt>
                <c:pt idx="267">
                  <c:v>256.5206793903069</c:v>
                </c:pt>
                <c:pt idx="268">
                  <c:v>258.3497460740038</c:v>
                </c:pt>
                <c:pt idx="269">
                  <c:v>260.18394916561635</c:v>
                </c:pt>
                <c:pt idx="270">
                  <c:v>262.02326699976288</c:v>
                </c:pt>
                <c:pt idx="271">
                  <c:v>263.86767790105688</c:v>
                </c:pt>
                <c:pt idx="272">
                  <c:v>265.7171601843595</c:v>
                </c:pt>
                <c:pt idx="273">
                  <c:v>267.57169215503086</c:v>
                </c:pt>
                <c:pt idx="274">
                  <c:v>269.43125210918095</c:v>
                </c:pt>
                <c:pt idx="275">
                  <c:v>271.29581833391973</c:v>
                </c:pt>
                <c:pt idx="276">
                  <c:v>273.16536910760647</c:v>
                </c:pt>
                <c:pt idx="277">
                  <c:v>275.03988270009847</c:v>
                </c:pt>
                <c:pt idx="278">
                  <c:v>276.91933737299883</c:v>
                </c:pt>
                <c:pt idx="279">
                  <c:v>278.80371137990375</c:v>
                </c:pt>
                <c:pt idx="280">
                  <c:v>280.69298296664886</c:v>
                </c:pt>
                <c:pt idx="281">
                  <c:v>282.58713037155479</c:v>
                </c:pt>
                <c:pt idx="282">
                  <c:v>284.4861318256722</c:v>
                </c:pt>
                <c:pt idx="283">
                  <c:v>286.38996555302572</c:v>
                </c:pt>
                <c:pt idx="284">
                  <c:v>288.29861135962921</c:v>
                </c:pt>
                <c:pt idx="285">
                  <c:v>290.21205222272948</c:v>
                </c:pt>
                <c:pt idx="286">
                  <c:v>292.13027270167458</c:v>
                </c:pt>
                <c:pt idx="287">
                  <c:v>294.05325734851226</c:v>
                </c:pt>
                <c:pt idx="288">
                  <c:v>295.98099070814931</c:v>
                </c:pt>
                <c:pt idx="289">
                  <c:v>297.91345731851055</c:v>
                </c:pt>
                <c:pt idx="290">
                  <c:v>299.85064171069763</c:v>
                </c:pt>
                <c:pt idx="291">
                  <c:v>301.79252840914728</c:v>
                </c:pt>
                <c:pt idx="292">
                  <c:v>303.73910193178921</c:v>
                </c:pt>
                <c:pt idx="293">
                  <c:v>305.69034679020359</c:v>
                </c:pt>
                <c:pt idx="294">
                  <c:v>307.64624748977826</c:v>
                </c:pt>
                <c:pt idx="295">
                  <c:v>309.60678852986524</c:v>
                </c:pt>
                <c:pt idx="296">
                  <c:v>311.57195440393718</c:v>
                </c:pt>
                <c:pt idx="297">
                  <c:v>313.54172959974323</c:v>
                </c:pt>
                <c:pt idx="298">
                  <c:v>315.51609859946444</c:v>
                </c:pt>
                <c:pt idx="299">
                  <c:v>317.49504587986883</c:v>
                </c:pt>
                <c:pt idx="300">
                  <c:v>319.47855591246605</c:v>
                </c:pt>
                <c:pt idx="301">
                  <c:v>321.46661316366152</c:v>
                </c:pt>
                <c:pt idx="302">
                  <c:v>323.45920209491021</c:v>
                </c:pt>
                <c:pt idx="303">
                  <c:v>325.4563071628699</c:v>
                </c:pt>
                <c:pt idx="304">
                  <c:v>327.45791281955411</c:v>
                </c:pt>
                <c:pt idx="305">
                  <c:v>329.46400351248457</c:v>
                </c:pt>
                <c:pt idx="306">
                  <c:v>331.47456368484308</c:v>
                </c:pt>
                <c:pt idx="307">
                  <c:v>333.4895777756231</c:v>
                </c:pt>
                <c:pt idx="308">
                  <c:v>335.50903021978093</c:v>
                </c:pt>
                <c:pt idx="309">
                  <c:v>337.53290544838603</c:v>
                </c:pt>
                <c:pt idx="310">
                  <c:v>339.56118788877137</c:v>
                </c:pt>
                <c:pt idx="311">
                  <c:v>341.59386196468313</c:v>
                </c:pt>
                <c:pt idx="312">
                  <c:v>343.63091209642982</c:v>
                </c:pt>
                <c:pt idx="313">
                  <c:v>345.67232270103091</c:v>
                </c:pt>
                <c:pt idx="314">
                  <c:v>347.71807819236523</c:v>
                </c:pt>
                <c:pt idx="315">
                  <c:v>349.76816298131865</c:v>
                </c:pt>
                <c:pt idx="316">
                  <c:v>351.82256147593142</c:v>
                </c:pt>
                <c:pt idx="317">
                  <c:v>353.88125808154479</c:v>
                </c:pt>
                <c:pt idx="318">
                  <c:v>355.94423720094744</c:v>
                </c:pt>
                <c:pt idx="319">
                  <c:v>358.01148323452122</c:v>
                </c:pt>
                <c:pt idx="320">
                  <c:v>360.08298058038645</c:v>
                </c:pt>
                <c:pt idx="321">
                  <c:v>362.1587136345467</c:v>
                </c:pt>
                <c:pt idx="322">
                  <c:v>364.23866679103304</c:v>
                </c:pt>
                <c:pt idx="323">
                  <c:v>366.32282444204782</c:v>
                </c:pt>
                <c:pt idx="324">
                  <c:v>368.41117097810798</c:v>
                </c:pt>
                <c:pt idx="325">
                  <c:v>370.50369078818767</c:v>
                </c:pt>
                <c:pt idx="326">
                  <c:v>372.60036835743222</c:v>
                </c:pt>
                <c:pt idx="327">
                  <c:v>374.70118836486489</c:v>
                </c:pt>
                <c:pt idx="328">
                  <c:v>376.80613558588249</c:v>
                </c:pt>
                <c:pt idx="329">
                  <c:v>378.91519479475488</c:v>
                </c:pt>
                <c:pt idx="330">
                  <c:v>381.02835076476094</c:v>
                </c:pt>
                <c:pt idx="331">
                  <c:v>383.14558826832422</c:v>
                </c:pt>
                <c:pt idx="332">
                  <c:v>385.26689207714782</c:v>
                </c:pt>
                <c:pt idx="333">
                  <c:v>387.39224696234902</c:v>
                </c:pt>
                <c:pt idx="334">
                  <c:v>389.52163769459327</c:v>
                </c:pt>
                <c:pt idx="335">
                  <c:v>391.6550490442275</c:v>
                </c:pt>
                <c:pt idx="336">
                  <c:v>393.79246578141328</c:v>
                </c:pt>
                <c:pt idx="337">
                  <c:v>395.93387267625906</c:v>
                </c:pt>
                <c:pt idx="338">
                  <c:v>398.0792544989522</c:v>
                </c:pt>
                <c:pt idx="339">
                  <c:v>400.22859601989029</c:v>
                </c:pt>
                <c:pt idx="340">
                  <c:v>402.38188200981199</c:v>
                </c:pt>
                <c:pt idx="341">
                  <c:v>404.53909723992734</c:v>
                </c:pt>
                <c:pt idx="342">
                  <c:v>406.70022648204753</c:v>
                </c:pt>
                <c:pt idx="343">
                  <c:v>408.86525450871409</c:v>
                </c:pt>
                <c:pt idx="344">
                  <c:v>411.03416609332771</c:v>
                </c:pt>
                <c:pt idx="345">
                  <c:v>413.20694601027623</c:v>
                </c:pt>
                <c:pt idx="346">
                  <c:v>415.38357903506238</c:v>
                </c:pt>
                <c:pt idx="347">
                  <c:v>417.56404994443074</c:v>
                </c:pt>
                <c:pt idx="348">
                  <c:v>419.74834351649429</c:v>
                </c:pt>
                <c:pt idx="349">
                  <c:v>421.93644453086034</c:v>
                </c:pt>
                <c:pt idx="350">
                  <c:v>424.12833776875601</c:v>
                </c:pt>
                <c:pt idx="351">
                  <c:v>426.32400801315299</c:v>
                </c:pt>
                <c:pt idx="352">
                  <c:v>428.52344004889193</c:v>
                </c:pt>
                <c:pt idx="353">
                  <c:v>430.72661866280606</c:v>
                </c:pt>
                <c:pt idx="354">
                  <c:v>432.93352864384445</c:v>
                </c:pt>
                <c:pt idx="355">
                  <c:v>435.14415478319467</c:v>
                </c:pt>
                <c:pt idx="356">
                  <c:v>437.35848187440467</c:v>
                </c:pt>
                <c:pt idx="357">
                  <c:v>439.57649471350442</c:v>
                </c:pt>
                <c:pt idx="358">
                  <c:v>441.79817809912674</c:v>
                </c:pt>
                <c:pt idx="359">
                  <c:v>444.02351683262776</c:v>
                </c:pt>
                <c:pt idx="360">
                  <c:v>446.25249571820655</c:v>
                </c:pt>
                <c:pt idx="361">
                  <c:v>448.48509956302439</c:v>
                </c:pt>
                <c:pt idx="362">
                  <c:v>450.72131317732345</c:v>
                </c:pt>
                <c:pt idx="363">
                  <c:v>452.9611213745448</c:v>
                </c:pt>
                <c:pt idx="364">
                  <c:v>455.20450897144588</c:v>
                </c:pt>
                <c:pt idx="365">
                  <c:v>457.45146078821733</c:v>
                </c:pt>
                <c:pt idx="366">
                  <c:v>459.70196412126273</c:v>
                </c:pt>
                <c:pt idx="367">
                  <c:v>461.95601121535447</c:v>
                </c:pt>
                <c:pt idx="368">
                  <c:v>464.21359678839877</c:v>
                </c:pt>
                <c:pt idx="369">
                  <c:v>466.4747155567855</c:v>
                </c:pt>
                <c:pt idx="370">
                  <c:v>468.73936223542671</c:v>
                </c:pt>
                <c:pt idx="371">
                  <c:v>471.00753153779561</c:v>
                </c:pt>
                <c:pt idx="372">
                  <c:v>473.27921817596496</c:v>
                </c:pt>
                <c:pt idx="373">
                  <c:v>475.55441686064563</c:v>
                </c:pt>
                <c:pt idx="374">
                  <c:v>477.8331223012251</c:v>
                </c:pt>
                <c:pt idx="375">
                  <c:v>480.11532920580584</c:v>
                </c:pt>
                <c:pt idx="376">
                  <c:v>482.40103228124354</c:v>
                </c:pt>
                <c:pt idx="377">
                  <c:v>484.69022623318534</c:v>
                </c:pt>
                <c:pt idx="378">
                  <c:v>486.98290576610799</c:v>
                </c:pt>
                <c:pt idx="379">
                  <c:v>489.2790655833557</c:v>
                </c:pt>
                <c:pt idx="380">
                  <c:v>491.5787003871784</c:v>
                </c:pt>
                <c:pt idx="381">
                  <c:v>493.88180221036515</c:v>
                </c:pt>
                <c:pt idx="382">
                  <c:v>496.18835774864999</c:v>
                </c:pt>
                <c:pt idx="383">
                  <c:v>498.49835103225337</c:v>
                </c:pt>
                <c:pt idx="384">
                  <c:v>500.81176609669143</c:v>
                </c:pt>
                <c:pt idx="385">
                  <c:v>503.12858698289398</c:v>
                </c:pt>
                <c:pt idx="386">
                  <c:v>505.44879773732129</c:v>
                </c:pt>
                <c:pt idx="387">
                  <c:v>507.77238241208079</c:v>
                </c:pt>
                <c:pt idx="388">
                  <c:v>510.09932506504271</c:v>
                </c:pt>
                <c:pt idx="389">
                  <c:v>512.42960975995527</c:v>
                </c:pt>
                <c:pt idx="390">
                  <c:v>514.76322056655886</c:v>
                </c:pt>
                <c:pt idx="391">
                  <c:v>517.10014156070019</c:v>
                </c:pt>
                <c:pt idx="392">
                  <c:v>519.44035682444508</c:v>
                </c:pt>
                <c:pt idx="393">
                  <c:v>521.7838504461912</c:v>
                </c:pt>
                <c:pt idx="394">
                  <c:v>524.13060652077968</c:v>
                </c:pt>
                <c:pt idx="395">
                  <c:v>526.48060914960615</c:v>
                </c:pt>
                <c:pt idx="396">
                  <c:v>528.83384244073136</c:v>
                </c:pt>
                <c:pt idx="397">
                  <c:v>531.19029050899098</c:v>
                </c:pt>
                <c:pt idx="398">
                  <c:v>533.54993747610456</c:v>
                </c:pt>
                <c:pt idx="399">
                  <c:v>535.91276747078393</c:v>
                </c:pt>
                <c:pt idx="400">
                  <c:v>538.27876462884137</c:v>
                </c:pt>
                <c:pt idx="401">
                  <c:v>540.64791099932518</c:v>
                </c:pt>
                <c:pt idx="402">
                  <c:v>543.02018445146189</c:v>
                </c:pt>
                <c:pt idx="403">
                  <c:v>545.39556077152326</c:v>
                </c:pt>
                <c:pt idx="404">
                  <c:v>547.77401575892577</c:v>
                </c:pt>
                <c:pt idx="405">
                  <c:v>550.15552522641656</c:v>
                </c:pt>
                <c:pt idx="406">
                  <c:v>552.5400650002573</c:v>
                </c:pt>
                <c:pt idx="407">
                  <c:v>554.92761092040701</c:v>
                </c:pt>
                <c:pt idx="408">
                  <c:v>557.31813884070334</c:v>
                </c:pt>
                <c:pt idx="409">
                  <c:v>559.71162462904215</c:v>
                </c:pt>
                <c:pt idx="410">
                  <c:v>562.10804416755593</c:v>
                </c:pt>
                <c:pt idx="411">
                  <c:v>564.50736179721912</c:v>
                </c:pt>
                <c:pt idx="412">
                  <c:v>566.90951876775989</c:v>
                </c:pt>
                <c:pt idx="413">
                  <c:v>569.31444481034043</c:v>
                </c:pt>
                <c:pt idx="414">
                  <c:v>571.72206970533125</c:v>
                </c:pt>
                <c:pt idx="415">
                  <c:v>574.13232328328581</c:v>
                </c:pt>
                <c:pt idx="416">
                  <c:v>576.54513542590519</c:v>
                </c:pt>
                <c:pt idx="417">
                  <c:v>578.96043606699072</c:v>
                </c:pt>
                <c:pt idx="418">
                  <c:v>581.37815519338687</c:v>
                </c:pt>
                <c:pt idx="419">
                  <c:v>583.79822284591285</c:v>
                </c:pt>
                <c:pt idx="420">
                  <c:v>586.2205625543952</c:v>
                </c:pt>
                <c:pt idx="421">
                  <c:v>588.64508477672791</c:v>
                </c:pt>
                <c:pt idx="422">
                  <c:v>591.07169347695822</c:v>
                </c:pt>
                <c:pt idx="423">
                  <c:v>593.50029269968024</c:v>
                </c:pt>
                <c:pt idx="424">
                  <c:v>595.93078657162096</c:v>
                </c:pt>
                <c:pt idx="425">
                  <c:v>598.36307930320584</c:v>
                </c:pt>
                <c:pt idx="426">
                  <c:v>600.79707519010469</c:v>
                </c:pt>
                <c:pt idx="427">
                  <c:v>603.23267861475676</c:v>
                </c:pt>
                <c:pt idx="428">
                  <c:v>605.66979404787605</c:v>
                </c:pt>
                <c:pt idx="429">
                  <c:v>608.10832604993652</c:v>
                </c:pt>
                <c:pt idx="430">
                  <c:v>610.54817927263684</c:v>
                </c:pt>
                <c:pt idx="431">
                  <c:v>612.98925846034535</c:v>
                </c:pt>
                <c:pt idx="432">
                  <c:v>615.43145788614493</c:v>
                </c:pt>
                <c:pt idx="433">
                  <c:v>617.87465079709727</c:v>
                </c:pt>
                <c:pt idx="434">
                  <c:v>620.31870000349306</c:v>
                </c:pt>
                <c:pt idx="435">
                  <c:v>622.76346845958358</c:v>
                </c:pt>
                <c:pt idx="436">
                  <c:v>625.20881926639561</c:v>
                </c:pt>
                <c:pt idx="437">
                  <c:v>627.65461567450416</c:v>
                </c:pt>
                <c:pt idx="438">
                  <c:v>630.10072108676366</c:v>
                </c:pt>
                <c:pt idx="439">
                  <c:v>632.54699906099745</c:v>
                </c:pt>
                <c:pt idx="440">
                  <c:v>634.99331331264591</c:v>
                </c:pt>
                <c:pt idx="441">
                  <c:v>637.43952771737293</c:v>
                </c:pt>
                <c:pt idx="442">
                  <c:v>639.88551272392851</c:v>
                </c:pt>
                <c:pt idx="443">
                  <c:v>642.33115175953048</c:v>
                </c:pt>
                <c:pt idx="444">
                  <c:v>644.77633480565453</c:v>
                </c:pt>
                <c:pt idx="445">
                  <c:v>647.22095198077989</c:v>
                </c:pt>
                <c:pt idx="446">
                  <c:v>649.66489354191231</c:v>
                </c:pt>
                <c:pt idx="447">
                  <c:v>652.10804988607913</c:v>
                </c:pt>
                <c:pt idx="448">
                  <c:v>654.55031155179825</c:v>
                </c:pt>
                <c:pt idx="449">
                  <c:v>656.99156922052009</c:v>
                </c:pt>
                <c:pt idx="450">
                  <c:v>659.43171371804306</c:v>
                </c:pt>
                <c:pt idx="451">
                  <c:v>661.87063601590216</c:v>
                </c:pt>
                <c:pt idx="452">
                  <c:v>664.30822723273161</c:v>
                </c:pt>
                <c:pt idx="453">
                  <c:v>666.74438780690446</c:v>
                </c:pt>
                <c:pt idx="454">
                  <c:v>669.17903665640404</c:v>
                </c:pt>
                <c:pt idx="455">
                  <c:v>671.61210198240155</c:v>
                </c:pt>
                <c:pt idx="456">
                  <c:v>674.0435120851414</c:v>
                </c:pt>
                <c:pt idx="457">
                  <c:v>676.47319536436294</c:v>
                </c:pt>
                <c:pt idx="458">
                  <c:v>678.90108031971101</c:v>
                </c:pt>
                <c:pt idx="459">
                  <c:v>681.32709555113649</c:v>
                </c:pt>
                <c:pt idx="460">
                  <c:v>683.75116975928552</c:v>
                </c:pt>
                <c:pt idx="461">
                  <c:v>686.1732399953147</c:v>
                </c:pt>
                <c:pt idx="462">
                  <c:v>688.59325989844592</c:v>
                </c:pt>
                <c:pt idx="463">
                  <c:v>691.01119142214486</c:v>
                </c:pt>
                <c:pt idx="464">
                  <c:v>693.42699657236653</c:v>
                </c:pt>
                <c:pt idx="465">
                  <c:v>695.84063740755198</c:v>
                </c:pt>
                <c:pt idx="466">
                  <c:v>698.2520691101472</c:v>
                </c:pt>
                <c:pt idx="467">
                  <c:v>700.66123306863972</c:v>
                </c:pt>
                <c:pt idx="468">
                  <c:v>703.06798667639907</c:v>
                </c:pt>
                <c:pt idx="469">
                  <c:v>705.47212765306358</c:v>
                </c:pt>
                <c:pt idx="470">
                  <c:v>707.87356569676729</c:v>
                </c:pt>
                <c:pt idx="471">
                  <c:v>710.2723050481128</c:v>
                </c:pt>
                <c:pt idx="472">
                  <c:v>712.66834993500254</c:v>
                </c:pt>
                <c:pt idx="473">
                  <c:v>715.06170457268922</c:v>
                </c:pt>
                <c:pt idx="474">
                  <c:v>717.45237316382611</c:v>
                </c:pt>
                <c:pt idx="475">
                  <c:v>719.84035989851679</c:v>
                </c:pt>
                <c:pt idx="476">
                  <c:v>722.22566895436501</c:v>
                </c:pt>
                <c:pt idx="477">
                  <c:v>724.6083044965236</c:v>
                </c:pt>
                <c:pt idx="478">
                  <c:v>726.98827067774425</c:v>
                </c:pt>
                <c:pt idx="479">
                  <c:v>729.3655716384261</c:v>
                </c:pt>
                <c:pt idx="480">
                  <c:v>731.74021150666442</c:v>
                </c:pt>
                <c:pt idx="481">
                  <c:v>734.11219439829904</c:v>
                </c:pt>
                <c:pt idx="482">
                  <c:v>736.48152441696243</c:v>
                </c:pt>
                <c:pt idx="483">
                  <c:v>738.84820565412804</c:v>
                </c:pt>
                <c:pt idx="484">
                  <c:v>741.21224218915745</c:v>
                </c:pt>
                <c:pt idx="485">
                  <c:v>743.57363808934838</c:v>
                </c:pt>
                <c:pt idx="486">
                  <c:v>745.93239740998149</c:v>
                </c:pt>
                <c:pt idx="487">
                  <c:v>748.28852419436771</c:v>
                </c:pt>
                <c:pt idx="488">
                  <c:v>750.6420224738946</c:v>
                </c:pt>
                <c:pt idx="489">
                  <c:v>752.99289626807331</c:v>
                </c:pt>
                <c:pt idx="490">
                  <c:v>755.34114958458474</c:v>
                </c:pt>
                <c:pt idx="491">
                  <c:v>757.68678641932547</c:v>
                </c:pt>
                <c:pt idx="492">
                  <c:v>760.02981075645368</c:v>
                </c:pt>
                <c:pt idx="493">
                  <c:v>762.3702265684351</c:v>
                </c:pt>
                <c:pt idx="494">
                  <c:v>764.70803781608777</c:v>
                </c:pt>
                <c:pt idx="495">
                  <c:v>767.04324844862776</c:v>
                </c:pt>
                <c:pt idx="496">
                  <c:v>769.375862403714</c:v>
                </c:pt>
                <c:pt idx="497">
                  <c:v>771.70588360749275</c:v>
                </c:pt>
                <c:pt idx="498">
                  <c:v>774.03331597464239</c:v>
                </c:pt>
                <c:pt idx="499">
                  <c:v>776.35816340841779</c:v>
                </c:pt>
                <c:pt idx="500">
                  <c:v>778.68042980069401</c:v>
                </c:pt>
                <c:pt idx="501">
                  <c:v>801.76143705552875</c:v>
                </c:pt>
                <c:pt idx="502">
                  <c:v>824.58684038674517</c:v>
                </c:pt>
                <c:pt idx="503">
                  <c:v>847.16042161005862</c:v>
                </c:pt>
                <c:pt idx="504">
                  <c:v>869.4858545311406</c:v>
                </c:pt>
                <c:pt idx="505">
                  <c:v>891.56670899046901</c:v>
                </c:pt>
                <c:pt idx="506">
                  <c:v>913.40645471769005</c:v>
                </c:pt>
                <c:pt idx="507">
                  <c:v>935.00846500621617</c:v>
                </c:pt>
                <c:pt idx="508">
                  <c:v>956.37602021808334</c:v>
                </c:pt>
                <c:pt idx="509">
                  <c:v>977.51231112844164</c:v>
                </c:pt>
                <c:pt idx="510">
                  <c:v>998.42044211845007</c:v>
                </c:pt>
                <c:pt idx="511">
                  <c:v>1019.1034342247915</c:v>
                </c:pt>
                <c:pt idx="512">
                  <c:v>1039.5642280535042</c:v>
                </c:pt>
                <c:pt idx="513">
                  <c:v>1059.8056865653471</c:v>
                </c:pt>
                <c:pt idx="514">
                  <c:v>1079.8305977394687</c:v>
                </c:pt>
                <c:pt idx="515">
                  <c:v>1099.6416771217366</c:v>
                </c:pt>
                <c:pt idx="516">
                  <c:v>1119.2415702636965</c:v>
                </c:pt>
                <c:pt idx="517">
                  <c:v>1138.6328550577714</c:v>
                </c:pt>
                <c:pt idx="518">
                  <c:v>1157.8180439739765</c:v>
                </c:pt>
                <c:pt idx="519">
                  <c:v>1176.799586203115</c:v>
                </c:pt>
                <c:pt idx="520">
                  <c:v>1195.5798697111247</c:v>
                </c:pt>
                <c:pt idx="521">
                  <c:v>1214.1612232089794</c:v>
                </c:pt>
                <c:pt idx="522">
                  <c:v>1232.5459180422911</c:v>
                </c:pt>
                <c:pt idx="523">
                  <c:v>1250.7361700045228</c:v>
                </c:pt>
                <c:pt idx="524">
                  <c:v>1268.734141077503</c:v>
                </c:pt>
                <c:pt idx="525">
                  <c:v>1286.5419411027208</c:v>
                </c:pt>
                <c:pt idx="526">
                  <c:v>1304.1616293866909</c:v>
                </c:pt>
                <c:pt idx="527">
                  <c:v>1321.5952162434921</c:v>
                </c:pt>
                <c:pt idx="528">
                  <c:v>1338.8446644774176</c:v>
                </c:pt>
                <c:pt idx="529">
                  <c:v>1355.9118908085095</c:v>
                </c:pt>
                <c:pt idx="530">
                  <c:v>1372.7987672436059</c:v>
                </c:pt>
                <c:pt idx="531">
                  <c:v>1389.5071223953835</c:v>
                </c:pt>
                <c:pt idx="532">
                  <c:v>1406.0387427517514</c:v>
                </c:pt>
                <c:pt idx="533">
                  <c:v>1422.3953738978228</c:v>
                </c:pt>
                <c:pt idx="534">
                  <c:v>1438.5787216925783</c:v>
                </c:pt>
                <c:pt idx="535">
                  <c:v>1454.5904534022234</c:v>
                </c:pt>
                <c:pt idx="536">
                  <c:v>1470.4321987921408</c:v>
                </c:pt>
                <c:pt idx="537">
                  <c:v>1486.1055511792376</c:v>
                </c:pt>
                <c:pt idx="538">
                  <c:v>1501.6120684464013</c:v>
                </c:pt>
                <c:pt idx="539">
                  <c:v>1516.9532740206862</c:v>
                </c:pt>
                <c:pt idx="540">
                  <c:v>1532.130657816778</c:v>
                </c:pt>
                <c:pt idx="541">
                  <c:v>1547.1456771471994</c:v>
                </c:pt>
                <c:pt idx="542">
                  <c:v>1561.9997576006535</c:v>
                </c:pt>
                <c:pt idx="543">
                  <c:v>1576.6942938898321</c:v>
                </c:pt>
                <c:pt idx="544">
                  <c:v>1591.2306506699479</c:v>
                </c:pt>
                <c:pt idx="545">
                  <c:v>1605.610163329196</c:v>
                </c:pt>
                <c:pt idx="546">
                  <c:v>1619.8341387522844</c:v>
                </c:pt>
                <c:pt idx="547">
                  <c:v>1633.9038560581253</c:v>
                </c:pt>
                <c:pt idx="548">
                  <c:v>1647.8205673127236</c:v>
                </c:pt>
                <c:pt idx="549">
                  <c:v>1661.5854982182527</c:v>
                </c:pt>
                <c:pt idx="550">
                  <c:v>1675.19984877926</c:v>
                </c:pt>
                <c:pt idx="551">
                  <c:v>1688.6647939469019</c:v>
                </c:pt>
                <c:pt idx="552">
                  <c:v>1701.9814842420658</c:v>
                </c:pt>
                <c:pt idx="553">
                  <c:v>1715.1510463581999</c:v>
                </c:pt>
                <c:pt idx="554">
                  <c:v>1728.1745837446304</c:v>
                </c:pt>
                <c:pt idx="555">
                  <c:v>1741.0531771711135</c:v>
                </c:pt>
                <c:pt idx="556">
                  <c:v>1753.7878852743372</c:v>
                </c:pt>
                <c:pt idx="557">
                  <c:v>1766.379745087052</c:v>
                </c:pt>
                <c:pt idx="558">
                  <c:v>1778.8297725504831</c:v>
                </c:pt>
                <c:pt idx="559">
                  <c:v>1791.1389630106482</c:v>
                </c:pt>
                <c:pt idx="560">
                  <c:v>1803.308291699175</c:v>
                </c:pt>
                <c:pt idx="561">
                  <c:v>1815.3387141991891</c:v>
                </c:pt>
                <c:pt idx="562">
                  <c:v>1827.2311668968184</c:v>
                </c:pt>
                <c:pt idx="563">
                  <c:v>1838.9865674188366</c:v>
                </c:pt>
                <c:pt idx="564">
                  <c:v>1850.6058150569438</c:v>
                </c:pt>
                <c:pt idx="565">
                  <c:v>1862.0897911791672</c:v>
                </c:pt>
                <c:pt idx="566">
                  <c:v>1873.4393596288357</c:v>
                </c:pt>
                <c:pt idx="567">
                  <c:v>1884.6553671115748</c:v>
                </c:pt>
                <c:pt idx="568">
                  <c:v>1895.7386435707369</c:v>
                </c:pt>
                <c:pt idx="569">
                  <c:v>1906.6900025516777</c:v>
                </c:pt>
                <c:pt idx="570">
                  <c:v>1917.5102415552617</c:v>
                </c:pt>
                <c:pt idx="571">
                  <c:v>1928.2001423809727</c:v>
                </c:pt>
                <c:pt idx="572">
                  <c:v>1938.7604714599845</c:v>
                </c:pt>
                <c:pt idx="573">
                  <c:v>1949.1919801785366</c:v>
                </c:pt>
                <c:pt idx="574">
                  <c:v>1959.4954051919433</c:v>
                </c:pt>
                <c:pt idx="575">
                  <c:v>1969.671468729553</c:v>
                </c:pt>
                <c:pt idx="576">
                  <c:v>1979.7208788909627</c:v>
                </c:pt>
                <c:pt idx="577">
                  <c:v>1989.6443299337791</c:v>
                </c:pt>
                <c:pt idx="578">
                  <c:v>1999.442502553208</c:v>
                </c:pt>
                <c:pt idx="579">
                  <c:v>2009.1160641537438</c:v>
                </c:pt>
                <c:pt idx="580">
                  <c:v>2018.6656691132162</c:v>
                </c:pt>
                <c:pt idx="581">
                  <c:v>2028.0919590394483</c:v>
                </c:pt>
                <c:pt idx="582">
                  <c:v>2037.3955630197652</c:v>
                </c:pt>
                <c:pt idx="583">
                  <c:v>2046.5770978635849</c:v>
                </c:pt>
                <c:pt idx="584">
                  <c:v>2055.6371683383186</c:v>
                </c:pt>
                <c:pt idx="585">
                  <c:v>2064.5763673987913</c:v>
                </c:pt>
                <c:pt idx="586">
                  <c:v>2073.3952764103969</c:v>
                </c:pt>
                <c:pt idx="587">
                  <c:v>2082.0944653661818</c:v>
                </c:pt>
                <c:pt idx="588">
                  <c:v>2090.6744930980567</c:v>
                </c:pt>
                <c:pt idx="589">
                  <c:v>2099.1359074823204</c:v>
                </c:pt>
                <c:pt idx="590">
                  <c:v>2107.4792456396781</c:v>
                </c:pt>
                <c:pt idx="591">
                  <c:v>2115.7050341299264</c:v>
                </c:pt>
                <c:pt idx="592">
                  <c:v>2123.8137891414781</c:v>
                </c:pt>
                <c:pt idx="593">
                  <c:v>2131.8060166758869</c:v>
                </c:pt>
                <c:pt idx="594">
                  <c:v>2139.6822127275314</c:v>
                </c:pt>
                <c:pt idx="595">
                  <c:v>2147.4428634586125</c:v>
                </c:pt>
                <c:pt idx="596">
                  <c:v>2155.088445369614</c:v>
                </c:pt>
                <c:pt idx="597">
                  <c:v>2162.6194254653669</c:v>
                </c:pt>
                <c:pt idx="598">
                  <c:v>2170.0362614168635</c:v>
                </c:pt>
                <c:pt idx="599">
                  <c:v>2177.3394017189512</c:v>
                </c:pt>
                <c:pt idx="600">
                  <c:v>2184.5292858440471</c:v>
                </c:pt>
                <c:pt idx="601">
                  <c:v>2191.6063443919929</c:v>
                </c:pt>
                <c:pt idx="602">
                  <c:v>2198.5709992361863</c:v>
                </c:pt>
                <c:pt idx="603">
                  <c:v>2205.4236636661026</c:v>
                </c:pt>
                <c:pt idx="604">
                  <c:v>2212.1647425263359</c:v>
                </c:pt>
                <c:pt idx="605">
                  <c:v>2218.7946323522724</c:v>
                </c:pt>
                <c:pt idx="606">
                  <c:v>2225.3137215025117</c:v>
                </c:pt>
                <c:pt idx="607">
                  <c:v>2231.7223902881528</c:v>
                </c:pt>
                <c:pt idx="608">
                  <c:v>2238.0210110990561</c:v>
                </c:pt>
                <c:pt idx="609">
                  <c:v>2244.2099485271883</c:v>
                </c:pt>
                <c:pt idx="610">
                  <c:v>2250.2895594871643</c:v>
                </c:pt>
                <c:pt idx="611">
                  <c:v>2256.2601933340907</c:v>
                </c:pt>
                <c:pt idx="612">
                  <c:v>2262.1221919788195</c:v>
                </c:pt>
                <c:pt idx="613">
                  <c:v>2267.8758900007188</c:v>
                </c:pt>
                <c:pt idx="614">
                  <c:v>2273.521614758065</c:v>
                </c:pt>
                <c:pt idx="615">
                  <c:v>2279.0596864961658</c:v>
                </c:pt>
                <c:pt idx="616">
                  <c:v>2284.4904184533189</c:v>
                </c:pt>
                <c:pt idx="617">
                  <c:v>2289.8141169647115</c:v>
                </c:pt>
                <c:pt idx="618">
                  <c:v>2295.031081564372</c:v>
                </c:pt>
                <c:pt idx="619">
                  <c:v>2300.1416050852818</c:v>
                </c:pt>
                <c:pt idx="620">
                  <c:v>2305.1459737577552</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4.25</c:v>
                </c:pt>
              </c:numCache>
            </c:numRef>
          </c:xVal>
          <c:yVal>
            <c:numRef>
              <c:f>Trajecto!$C$158</c:f>
              <c:numCache>
                <c:formatCode>0</c:formatCode>
                <c:ptCount val="1"/>
                <c:pt idx="0">
                  <c:v>1152.5729868788776</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34.300000000000153</c:v>
                </c:pt>
              </c:numCache>
            </c:numRef>
          </c:xVal>
          <c:yVal>
            <c:numRef>
              <c:f>Trajecto!$C$159</c:f>
              <c:numCache>
                <c:formatCode>0</c:formatCode>
                <c:ptCount val="1"/>
                <c:pt idx="0">
                  <c:v>1212.3587503756642</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Calculs!$Q$4:$Q$1004</c:f>
              <c:numCache>
                <c:formatCode>0.00</c:formatCode>
                <c:ptCount val="1001"/>
                <c:pt idx="0">
                  <c:v>0</c:v>
                </c:pt>
                <c:pt idx="1">
                  <c:v>214.70000000000002</c:v>
                </c:pt>
                <c:pt idx="2">
                  <c:v>451.48888888888888</c:v>
                </c:pt>
                <c:pt idx="3">
                  <c:v>549.66666666666663</c:v>
                </c:pt>
                <c:pt idx="4">
                  <c:v>647.84444444444443</c:v>
                </c:pt>
                <c:pt idx="5">
                  <c:v>746.02222222222224</c:v>
                </c:pt>
                <c:pt idx="6">
                  <c:v>844.2</c:v>
                </c:pt>
                <c:pt idx="7">
                  <c:v>942.37777777777774</c:v>
                </c:pt>
                <c:pt idx="8">
                  <c:v>1040.5555555555557</c:v>
                </c:pt>
                <c:pt idx="9">
                  <c:v>1138.7333333333331</c:v>
                </c:pt>
                <c:pt idx="10">
                  <c:v>1236.911111111111</c:v>
                </c:pt>
                <c:pt idx="11">
                  <c:v>1278.75</c:v>
                </c:pt>
                <c:pt idx="12">
                  <c:v>1264.25</c:v>
                </c:pt>
                <c:pt idx="13">
                  <c:v>1249.3214285714287</c:v>
                </c:pt>
                <c:pt idx="14">
                  <c:v>1233.9642857142858</c:v>
                </c:pt>
                <c:pt idx="15">
                  <c:v>1218.6071428571429</c:v>
                </c:pt>
                <c:pt idx="16">
                  <c:v>1203.25</c:v>
                </c:pt>
                <c:pt idx="17">
                  <c:v>1187.8928571428571</c:v>
                </c:pt>
                <c:pt idx="18">
                  <c:v>1172.5357142857142</c:v>
                </c:pt>
                <c:pt idx="19">
                  <c:v>1157.1785714285713</c:v>
                </c:pt>
                <c:pt idx="20">
                  <c:v>1141.8214285714284</c:v>
                </c:pt>
                <c:pt idx="21">
                  <c:v>1126.4642857142858</c:v>
                </c:pt>
                <c:pt idx="22">
                  <c:v>1111.1071428571427</c:v>
                </c:pt>
                <c:pt idx="23">
                  <c:v>1095.75</c:v>
                </c:pt>
                <c:pt idx="24">
                  <c:v>1080.3928571428571</c:v>
                </c:pt>
                <c:pt idx="25">
                  <c:v>1065.0357142857142</c:v>
                </c:pt>
                <c:pt idx="26">
                  <c:v>1049.6785714285713</c:v>
                </c:pt>
                <c:pt idx="27">
                  <c:v>1041.8333333333333</c:v>
                </c:pt>
                <c:pt idx="28">
                  <c:v>1041.5</c:v>
                </c:pt>
                <c:pt idx="29">
                  <c:v>1041.1666666666667</c:v>
                </c:pt>
                <c:pt idx="30">
                  <c:v>1040.8333333333333</c:v>
                </c:pt>
                <c:pt idx="31">
                  <c:v>1040.5</c:v>
                </c:pt>
                <c:pt idx="32">
                  <c:v>1040.1666666666667</c:v>
                </c:pt>
                <c:pt idx="33">
                  <c:v>1039.8333333333333</c:v>
                </c:pt>
                <c:pt idx="34">
                  <c:v>1039.5</c:v>
                </c:pt>
                <c:pt idx="35">
                  <c:v>1039.1666666666667</c:v>
                </c:pt>
                <c:pt idx="36">
                  <c:v>1038.8333333333333</c:v>
                </c:pt>
                <c:pt idx="37">
                  <c:v>1038.5</c:v>
                </c:pt>
                <c:pt idx="38">
                  <c:v>1038.1666666666667</c:v>
                </c:pt>
                <c:pt idx="39">
                  <c:v>1037.8333333333333</c:v>
                </c:pt>
                <c:pt idx="40">
                  <c:v>1037.5</c:v>
                </c:pt>
                <c:pt idx="41">
                  <c:v>1037.1666666666667</c:v>
                </c:pt>
                <c:pt idx="42">
                  <c:v>1036.8333333333333</c:v>
                </c:pt>
                <c:pt idx="43">
                  <c:v>1036.5</c:v>
                </c:pt>
                <c:pt idx="44">
                  <c:v>1036.1666666666667</c:v>
                </c:pt>
                <c:pt idx="45">
                  <c:v>1035.8333333333333</c:v>
                </c:pt>
                <c:pt idx="46">
                  <c:v>1035.5</c:v>
                </c:pt>
                <c:pt idx="47">
                  <c:v>1035.1666666666667</c:v>
                </c:pt>
                <c:pt idx="48">
                  <c:v>1034.8333333333333</c:v>
                </c:pt>
                <c:pt idx="49">
                  <c:v>1034.5</c:v>
                </c:pt>
                <c:pt idx="50">
                  <c:v>1034.1666666666667</c:v>
                </c:pt>
                <c:pt idx="51">
                  <c:v>1033.8333333333333</c:v>
                </c:pt>
                <c:pt idx="52">
                  <c:v>1033.5</c:v>
                </c:pt>
                <c:pt idx="53">
                  <c:v>1033.1666666666667</c:v>
                </c:pt>
                <c:pt idx="54">
                  <c:v>1032.8333333333333</c:v>
                </c:pt>
                <c:pt idx="55">
                  <c:v>1032.5</c:v>
                </c:pt>
                <c:pt idx="56">
                  <c:v>1032.1666666666667</c:v>
                </c:pt>
                <c:pt idx="57">
                  <c:v>1031.8333333333333</c:v>
                </c:pt>
                <c:pt idx="58">
                  <c:v>1031.5</c:v>
                </c:pt>
                <c:pt idx="59">
                  <c:v>1031.1666666666667</c:v>
                </c:pt>
                <c:pt idx="60">
                  <c:v>1030.8333333333333</c:v>
                </c:pt>
                <c:pt idx="61">
                  <c:v>1030.5</c:v>
                </c:pt>
                <c:pt idx="62">
                  <c:v>1030.1666666666667</c:v>
                </c:pt>
                <c:pt idx="63">
                  <c:v>1029.8333333333333</c:v>
                </c:pt>
                <c:pt idx="64">
                  <c:v>1029.5</c:v>
                </c:pt>
                <c:pt idx="65">
                  <c:v>1029.1666666666667</c:v>
                </c:pt>
                <c:pt idx="66">
                  <c:v>1028.8333333333333</c:v>
                </c:pt>
                <c:pt idx="67">
                  <c:v>1028.5</c:v>
                </c:pt>
                <c:pt idx="68">
                  <c:v>1028.1666666666667</c:v>
                </c:pt>
                <c:pt idx="69">
                  <c:v>1027.8333333333333</c:v>
                </c:pt>
                <c:pt idx="70">
                  <c:v>1027.5</c:v>
                </c:pt>
                <c:pt idx="71">
                  <c:v>1027.1666666666667</c:v>
                </c:pt>
                <c:pt idx="72">
                  <c:v>1026.7491228070176</c:v>
                </c:pt>
                <c:pt idx="73">
                  <c:v>1026.2473684210527</c:v>
                </c:pt>
                <c:pt idx="74">
                  <c:v>1025.7456140350878</c:v>
                </c:pt>
                <c:pt idx="75">
                  <c:v>1025.2438596491227</c:v>
                </c:pt>
                <c:pt idx="76">
                  <c:v>1024.7421052631578</c:v>
                </c:pt>
                <c:pt idx="77">
                  <c:v>1024.2403508771929</c:v>
                </c:pt>
                <c:pt idx="78">
                  <c:v>1023.738596491228</c:v>
                </c:pt>
                <c:pt idx="79">
                  <c:v>1023.2368421052631</c:v>
                </c:pt>
                <c:pt idx="80">
                  <c:v>1022.7350877192982</c:v>
                </c:pt>
                <c:pt idx="81">
                  <c:v>1022.2333333333333</c:v>
                </c:pt>
                <c:pt idx="82">
                  <c:v>1021.7315789473683</c:v>
                </c:pt>
                <c:pt idx="83">
                  <c:v>1021.2298245614035</c:v>
                </c:pt>
                <c:pt idx="84">
                  <c:v>1020.7280701754386</c:v>
                </c:pt>
                <c:pt idx="85">
                  <c:v>1020.2263157894737</c:v>
                </c:pt>
                <c:pt idx="86">
                  <c:v>1019.7245614035087</c:v>
                </c:pt>
                <c:pt idx="87">
                  <c:v>1019.2228070175438</c:v>
                </c:pt>
                <c:pt idx="88">
                  <c:v>1018.7210526315789</c:v>
                </c:pt>
                <c:pt idx="89">
                  <c:v>1018.219298245614</c:v>
                </c:pt>
                <c:pt idx="90">
                  <c:v>1017.7175438596491</c:v>
                </c:pt>
                <c:pt idx="91">
                  <c:v>1017.2157894736841</c:v>
                </c:pt>
                <c:pt idx="92">
                  <c:v>1016.7140350877193</c:v>
                </c:pt>
                <c:pt idx="93">
                  <c:v>1016.2122807017544</c:v>
                </c:pt>
                <c:pt idx="94">
                  <c:v>1015.7105263157895</c:v>
                </c:pt>
                <c:pt idx="95">
                  <c:v>1015.2087719298245</c:v>
                </c:pt>
                <c:pt idx="96">
                  <c:v>1014.7070175438596</c:v>
                </c:pt>
                <c:pt idx="97">
                  <c:v>1014.2052631578947</c:v>
                </c:pt>
                <c:pt idx="98">
                  <c:v>1013.7035087719298</c:v>
                </c:pt>
                <c:pt idx="99">
                  <c:v>1013.2017543859648</c:v>
                </c:pt>
                <c:pt idx="100">
                  <c:v>1012.6999999999999</c:v>
                </c:pt>
                <c:pt idx="101">
                  <c:v>1012.198245614035</c:v>
                </c:pt>
                <c:pt idx="102">
                  <c:v>1011.6964912280702</c:v>
                </c:pt>
                <c:pt idx="103">
                  <c:v>1011.1947368421052</c:v>
                </c:pt>
                <c:pt idx="104">
                  <c:v>1010.6929824561403</c:v>
                </c:pt>
                <c:pt idx="105">
                  <c:v>1010.1912280701754</c:v>
                </c:pt>
                <c:pt idx="106">
                  <c:v>1009.6894736842105</c:v>
                </c:pt>
                <c:pt idx="107">
                  <c:v>1009.1877192982456</c:v>
                </c:pt>
                <c:pt idx="108">
                  <c:v>1008.6859649122806</c:v>
                </c:pt>
                <c:pt idx="109">
                  <c:v>1008.1842105263157</c:v>
                </c:pt>
                <c:pt idx="110">
                  <c:v>1007.6824561403508</c:v>
                </c:pt>
                <c:pt idx="111">
                  <c:v>1007.180701754386</c:v>
                </c:pt>
                <c:pt idx="112">
                  <c:v>1006.6789473684209</c:v>
                </c:pt>
                <c:pt idx="113">
                  <c:v>1006.1771929824561</c:v>
                </c:pt>
                <c:pt idx="114">
                  <c:v>1005.6754385964912</c:v>
                </c:pt>
                <c:pt idx="115">
                  <c:v>1005.1736842105263</c:v>
                </c:pt>
                <c:pt idx="116">
                  <c:v>1004.6719298245613</c:v>
                </c:pt>
                <c:pt idx="117">
                  <c:v>1004.1701754385964</c:v>
                </c:pt>
                <c:pt idx="118">
                  <c:v>1003.6684210526315</c:v>
                </c:pt>
                <c:pt idx="119">
                  <c:v>1003.1666666666666</c:v>
                </c:pt>
                <c:pt idx="120">
                  <c:v>1002.6649122807017</c:v>
                </c:pt>
                <c:pt idx="121">
                  <c:v>1002.1631578947367</c:v>
                </c:pt>
                <c:pt idx="122">
                  <c:v>1001.6614035087719</c:v>
                </c:pt>
                <c:pt idx="123">
                  <c:v>1001.159649122807</c:v>
                </c:pt>
                <c:pt idx="124">
                  <c:v>1000.6578947368421</c:v>
                </c:pt>
                <c:pt idx="125">
                  <c:v>1000.1561403508771</c:v>
                </c:pt>
                <c:pt idx="126">
                  <c:v>999.65438596491219</c:v>
                </c:pt>
                <c:pt idx="127">
                  <c:v>999.15263157894731</c:v>
                </c:pt>
                <c:pt idx="128">
                  <c:v>998.65087719298242</c:v>
                </c:pt>
                <c:pt idx="129">
                  <c:v>997.77012987012972</c:v>
                </c:pt>
                <c:pt idx="130">
                  <c:v>996.51038961038944</c:v>
                </c:pt>
                <c:pt idx="131">
                  <c:v>995.25064935064916</c:v>
                </c:pt>
                <c:pt idx="132">
                  <c:v>993.99090909090899</c:v>
                </c:pt>
                <c:pt idx="133">
                  <c:v>992.7311688311687</c:v>
                </c:pt>
                <c:pt idx="134">
                  <c:v>991.47142857142842</c:v>
                </c:pt>
                <c:pt idx="135">
                  <c:v>990.21168831168814</c:v>
                </c:pt>
                <c:pt idx="136">
                  <c:v>988.95194805194785</c:v>
                </c:pt>
                <c:pt idx="137">
                  <c:v>987.69220779220768</c:v>
                </c:pt>
                <c:pt idx="138">
                  <c:v>986.4324675324674</c:v>
                </c:pt>
                <c:pt idx="139">
                  <c:v>985.17272727272712</c:v>
                </c:pt>
                <c:pt idx="140">
                  <c:v>983.91298701298683</c:v>
                </c:pt>
                <c:pt idx="141">
                  <c:v>982.65324675324655</c:v>
                </c:pt>
                <c:pt idx="142">
                  <c:v>981.39350649350638</c:v>
                </c:pt>
                <c:pt idx="143">
                  <c:v>980.1337662337661</c:v>
                </c:pt>
                <c:pt idx="144">
                  <c:v>978.87402597402581</c:v>
                </c:pt>
                <c:pt idx="145">
                  <c:v>977.61428571428553</c:v>
                </c:pt>
                <c:pt idx="146">
                  <c:v>976.35454545454525</c:v>
                </c:pt>
                <c:pt idx="147">
                  <c:v>975.09480519480508</c:v>
                </c:pt>
                <c:pt idx="148">
                  <c:v>973.83506493506479</c:v>
                </c:pt>
                <c:pt idx="149">
                  <c:v>972.57532467532451</c:v>
                </c:pt>
                <c:pt idx="150">
                  <c:v>971.31558441558423</c:v>
                </c:pt>
                <c:pt idx="151">
                  <c:v>970.05584415584394</c:v>
                </c:pt>
                <c:pt idx="152">
                  <c:v>968.79610389610366</c:v>
                </c:pt>
                <c:pt idx="153">
                  <c:v>967.53636363636349</c:v>
                </c:pt>
                <c:pt idx="154">
                  <c:v>966.27662337662321</c:v>
                </c:pt>
                <c:pt idx="155">
                  <c:v>965.01688311688292</c:v>
                </c:pt>
                <c:pt idx="156">
                  <c:v>963.75714285714264</c:v>
                </c:pt>
                <c:pt idx="157">
                  <c:v>962.49740259740236</c:v>
                </c:pt>
                <c:pt idx="158">
                  <c:v>961.23766233766219</c:v>
                </c:pt>
                <c:pt idx="159">
                  <c:v>959.9779220779219</c:v>
                </c:pt>
                <c:pt idx="160">
                  <c:v>958.71818181818162</c:v>
                </c:pt>
                <c:pt idx="161">
                  <c:v>957.45844155844134</c:v>
                </c:pt>
                <c:pt idx="162">
                  <c:v>956.19870129870105</c:v>
                </c:pt>
                <c:pt idx="163">
                  <c:v>954.93896103896088</c:v>
                </c:pt>
                <c:pt idx="164">
                  <c:v>953.6792207792206</c:v>
                </c:pt>
                <c:pt idx="165">
                  <c:v>952.41948051948032</c:v>
                </c:pt>
                <c:pt idx="166">
                  <c:v>951.15974025974003</c:v>
                </c:pt>
                <c:pt idx="167">
                  <c:v>949.89999999999975</c:v>
                </c:pt>
                <c:pt idx="168">
                  <c:v>948.64025974025958</c:v>
                </c:pt>
                <c:pt idx="169">
                  <c:v>947.3805194805193</c:v>
                </c:pt>
                <c:pt idx="170">
                  <c:v>946.12077922077901</c:v>
                </c:pt>
                <c:pt idx="171">
                  <c:v>944.86103896103873</c:v>
                </c:pt>
                <c:pt idx="172">
                  <c:v>943.60129870129845</c:v>
                </c:pt>
                <c:pt idx="173">
                  <c:v>942.34155844155828</c:v>
                </c:pt>
                <c:pt idx="174">
                  <c:v>941.08181818181799</c:v>
                </c:pt>
                <c:pt idx="175">
                  <c:v>939.82207792207771</c:v>
                </c:pt>
                <c:pt idx="176">
                  <c:v>938.56233766233743</c:v>
                </c:pt>
                <c:pt idx="177">
                  <c:v>937.30259740259714</c:v>
                </c:pt>
                <c:pt idx="178">
                  <c:v>936.04285714285697</c:v>
                </c:pt>
                <c:pt idx="179">
                  <c:v>934.78311688311669</c:v>
                </c:pt>
                <c:pt idx="180">
                  <c:v>933.52337662337641</c:v>
                </c:pt>
                <c:pt idx="181">
                  <c:v>932.26363636363612</c:v>
                </c:pt>
                <c:pt idx="182">
                  <c:v>931.00389610389584</c:v>
                </c:pt>
                <c:pt idx="183">
                  <c:v>929.74415584415556</c:v>
                </c:pt>
                <c:pt idx="184">
                  <c:v>928.48441558441539</c:v>
                </c:pt>
                <c:pt idx="185">
                  <c:v>927.2246753246751</c:v>
                </c:pt>
                <c:pt idx="186">
                  <c:v>925.96493506493482</c:v>
                </c:pt>
                <c:pt idx="187">
                  <c:v>924.70519480519454</c:v>
                </c:pt>
                <c:pt idx="188">
                  <c:v>923.44545454545437</c:v>
                </c:pt>
                <c:pt idx="189">
                  <c:v>922.18571428571408</c:v>
                </c:pt>
                <c:pt idx="190">
                  <c:v>920.9259740259738</c:v>
                </c:pt>
                <c:pt idx="191">
                  <c:v>919.66623376623352</c:v>
                </c:pt>
                <c:pt idx="192">
                  <c:v>918.40649350649323</c:v>
                </c:pt>
                <c:pt idx="193">
                  <c:v>917.14675324675295</c:v>
                </c:pt>
                <c:pt idx="194">
                  <c:v>915.88701298701278</c:v>
                </c:pt>
                <c:pt idx="195">
                  <c:v>914.6272727272725</c:v>
                </c:pt>
                <c:pt idx="196">
                  <c:v>913.36753246753221</c:v>
                </c:pt>
                <c:pt idx="197">
                  <c:v>912.10779220779193</c:v>
                </c:pt>
                <c:pt idx="198">
                  <c:v>910.84805194805176</c:v>
                </c:pt>
                <c:pt idx="199">
                  <c:v>909.58831168831148</c:v>
                </c:pt>
                <c:pt idx="200">
                  <c:v>908.32857142857119</c:v>
                </c:pt>
                <c:pt idx="201">
                  <c:v>907.06883116883091</c:v>
                </c:pt>
                <c:pt idx="202">
                  <c:v>905.80909090909074</c:v>
                </c:pt>
                <c:pt idx="203">
                  <c:v>904.54935064935046</c:v>
                </c:pt>
                <c:pt idx="204">
                  <c:v>903.28961038961029</c:v>
                </c:pt>
                <c:pt idx="205">
                  <c:v>902.02987012987001</c:v>
                </c:pt>
                <c:pt idx="206">
                  <c:v>900.68055555555543</c:v>
                </c:pt>
                <c:pt idx="207">
                  <c:v>899.24166666666667</c:v>
                </c:pt>
                <c:pt idx="208">
                  <c:v>897.80277777777781</c:v>
                </c:pt>
                <c:pt idx="209">
                  <c:v>896.36388888888894</c:v>
                </c:pt>
                <c:pt idx="210">
                  <c:v>894.92500000000007</c:v>
                </c:pt>
                <c:pt idx="211">
                  <c:v>893.4861111111112</c:v>
                </c:pt>
                <c:pt idx="212">
                  <c:v>892.04722222222233</c:v>
                </c:pt>
                <c:pt idx="213">
                  <c:v>890.60833333333346</c:v>
                </c:pt>
                <c:pt idx="214">
                  <c:v>889.16944444444459</c:v>
                </c:pt>
                <c:pt idx="215">
                  <c:v>887.73055555555584</c:v>
                </c:pt>
                <c:pt idx="216">
                  <c:v>886.29166666666697</c:v>
                </c:pt>
                <c:pt idx="217">
                  <c:v>884.8527777777781</c:v>
                </c:pt>
                <c:pt idx="218">
                  <c:v>883.41388888888923</c:v>
                </c:pt>
                <c:pt idx="219">
                  <c:v>881.97500000000036</c:v>
                </c:pt>
                <c:pt idx="220">
                  <c:v>880.5361111111115</c:v>
                </c:pt>
                <c:pt idx="221">
                  <c:v>879.09722222222263</c:v>
                </c:pt>
                <c:pt idx="222">
                  <c:v>877.65833333333376</c:v>
                </c:pt>
                <c:pt idx="223">
                  <c:v>876.21944444444489</c:v>
                </c:pt>
                <c:pt idx="224">
                  <c:v>874.78055555555613</c:v>
                </c:pt>
                <c:pt idx="225">
                  <c:v>873.34166666666727</c:v>
                </c:pt>
                <c:pt idx="226">
                  <c:v>871.9027777777784</c:v>
                </c:pt>
                <c:pt idx="227">
                  <c:v>870.46388888888953</c:v>
                </c:pt>
                <c:pt idx="228">
                  <c:v>869.02500000000066</c:v>
                </c:pt>
                <c:pt idx="229">
                  <c:v>867.58611111111179</c:v>
                </c:pt>
                <c:pt idx="230">
                  <c:v>866.14722222222292</c:v>
                </c:pt>
                <c:pt idx="231">
                  <c:v>864.70833333333405</c:v>
                </c:pt>
                <c:pt idx="232">
                  <c:v>863.2694444444453</c:v>
                </c:pt>
                <c:pt idx="233">
                  <c:v>861.83055555555643</c:v>
                </c:pt>
                <c:pt idx="234">
                  <c:v>860.39166666666756</c:v>
                </c:pt>
                <c:pt idx="235">
                  <c:v>858.95277777777869</c:v>
                </c:pt>
                <c:pt idx="236">
                  <c:v>857.51388888888982</c:v>
                </c:pt>
                <c:pt idx="237">
                  <c:v>856.07500000000095</c:v>
                </c:pt>
                <c:pt idx="238">
                  <c:v>854.63611111111209</c:v>
                </c:pt>
                <c:pt idx="239">
                  <c:v>853.19722222222322</c:v>
                </c:pt>
                <c:pt idx="240">
                  <c:v>851.75833333333435</c:v>
                </c:pt>
                <c:pt idx="241">
                  <c:v>850.31944444444548</c:v>
                </c:pt>
                <c:pt idx="242">
                  <c:v>848.57500000000164</c:v>
                </c:pt>
                <c:pt idx="243">
                  <c:v>846.52500000000168</c:v>
                </c:pt>
                <c:pt idx="244">
                  <c:v>844.47500000000173</c:v>
                </c:pt>
                <c:pt idx="245">
                  <c:v>842.42500000000177</c:v>
                </c:pt>
                <c:pt idx="246">
                  <c:v>840.37500000000182</c:v>
                </c:pt>
                <c:pt idx="247">
                  <c:v>838.32500000000175</c:v>
                </c:pt>
                <c:pt idx="248">
                  <c:v>836.2750000000018</c:v>
                </c:pt>
                <c:pt idx="249">
                  <c:v>834.22500000000184</c:v>
                </c:pt>
                <c:pt idx="250">
                  <c:v>832.17500000000189</c:v>
                </c:pt>
                <c:pt idx="251">
                  <c:v>830.12500000000193</c:v>
                </c:pt>
                <c:pt idx="252">
                  <c:v>828.07500000000198</c:v>
                </c:pt>
                <c:pt idx="253">
                  <c:v>826.02500000000202</c:v>
                </c:pt>
                <c:pt idx="254">
                  <c:v>823.97500000000207</c:v>
                </c:pt>
                <c:pt idx="255">
                  <c:v>821.92500000000211</c:v>
                </c:pt>
                <c:pt idx="256">
                  <c:v>819.87500000000216</c:v>
                </c:pt>
                <c:pt idx="257">
                  <c:v>817.82500000000221</c:v>
                </c:pt>
                <c:pt idx="258">
                  <c:v>815.77500000000225</c:v>
                </c:pt>
                <c:pt idx="259">
                  <c:v>813.7250000000023</c:v>
                </c:pt>
                <c:pt idx="260">
                  <c:v>811.67500000000234</c:v>
                </c:pt>
                <c:pt idx="261">
                  <c:v>809.62500000000239</c:v>
                </c:pt>
                <c:pt idx="262">
                  <c:v>807.57500000000243</c:v>
                </c:pt>
                <c:pt idx="263">
                  <c:v>805.52500000000248</c:v>
                </c:pt>
                <c:pt idx="264">
                  <c:v>803.47500000000252</c:v>
                </c:pt>
                <c:pt idx="265">
                  <c:v>801.42500000000257</c:v>
                </c:pt>
                <c:pt idx="266">
                  <c:v>799.37500000000261</c:v>
                </c:pt>
                <c:pt idx="267">
                  <c:v>797.32500000000266</c:v>
                </c:pt>
                <c:pt idx="268">
                  <c:v>795.27500000000271</c:v>
                </c:pt>
                <c:pt idx="269">
                  <c:v>793.22500000000275</c:v>
                </c:pt>
                <c:pt idx="270">
                  <c:v>791.1750000000028</c:v>
                </c:pt>
                <c:pt idx="271">
                  <c:v>789.12500000000284</c:v>
                </c:pt>
                <c:pt idx="272">
                  <c:v>787.07500000000289</c:v>
                </c:pt>
                <c:pt idx="273">
                  <c:v>785.02500000000293</c:v>
                </c:pt>
                <c:pt idx="274">
                  <c:v>782.97500000000298</c:v>
                </c:pt>
                <c:pt idx="275">
                  <c:v>780.92500000000302</c:v>
                </c:pt>
                <c:pt idx="276">
                  <c:v>778.87500000000307</c:v>
                </c:pt>
                <c:pt idx="277">
                  <c:v>776.82500000000312</c:v>
                </c:pt>
                <c:pt idx="278">
                  <c:v>774.77500000000316</c:v>
                </c:pt>
                <c:pt idx="279">
                  <c:v>772.72500000000321</c:v>
                </c:pt>
                <c:pt idx="280">
                  <c:v>770.67500000000325</c:v>
                </c:pt>
                <c:pt idx="281">
                  <c:v>768.6250000000033</c:v>
                </c:pt>
                <c:pt idx="282">
                  <c:v>766.57500000000334</c:v>
                </c:pt>
                <c:pt idx="283">
                  <c:v>764.52500000000339</c:v>
                </c:pt>
                <c:pt idx="284">
                  <c:v>762.8285714285737</c:v>
                </c:pt>
                <c:pt idx="285">
                  <c:v>761.48571428571654</c:v>
                </c:pt>
                <c:pt idx="286">
                  <c:v>760.14285714285938</c:v>
                </c:pt>
                <c:pt idx="287">
                  <c:v>758.80000000000234</c:v>
                </c:pt>
                <c:pt idx="288">
                  <c:v>757.45714285714519</c:v>
                </c:pt>
                <c:pt idx="289">
                  <c:v>756.11428571428803</c:v>
                </c:pt>
                <c:pt idx="290">
                  <c:v>754.77142857143099</c:v>
                </c:pt>
                <c:pt idx="291">
                  <c:v>753.42857142857383</c:v>
                </c:pt>
                <c:pt idx="292">
                  <c:v>752.08571428571679</c:v>
                </c:pt>
                <c:pt idx="293">
                  <c:v>750.74285714285963</c:v>
                </c:pt>
                <c:pt idx="294">
                  <c:v>749.40000000000248</c:v>
                </c:pt>
                <c:pt idx="295">
                  <c:v>748.05714285714544</c:v>
                </c:pt>
                <c:pt idx="296">
                  <c:v>746.71428571428828</c:v>
                </c:pt>
                <c:pt idx="297">
                  <c:v>745.37142857143112</c:v>
                </c:pt>
                <c:pt idx="298">
                  <c:v>744.02857142857408</c:v>
                </c:pt>
                <c:pt idx="299">
                  <c:v>742.68571428571693</c:v>
                </c:pt>
                <c:pt idx="300">
                  <c:v>741.34285714285988</c:v>
                </c:pt>
                <c:pt idx="301">
                  <c:v>740.00000000000273</c:v>
                </c:pt>
                <c:pt idx="302">
                  <c:v>738.65714285714557</c:v>
                </c:pt>
                <c:pt idx="303">
                  <c:v>737.31428571428853</c:v>
                </c:pt>
                <c:pt idx="304">
                  <c:v>735.97142857143137</c:v>
                </c:pt>
                <c:pt idx="305">
                  <c:v>734.62857142857422</c:v>
                </c:pt>
                <c:pt idx="306">
                  <c:v>733.28571428571718</c:v>
                </c:pt>
                <c:pt idx="307">
                  <c:v>731.94285714286002</c:v>
                </c:pt>
                <c:pt idx="308">
                  <c:v>730.60000000000286</c:v>
                </c:pt>
                <c:pt idx="309">
                  <c:v>729.25714285714582</c:v>
                </c:pt>
                <c:pt idx="310">
                  <c:v>727.91428571428867</c:v>
                </c:pt>
                <c:pt idx="311">
                  <c:v>726.57142857143162</c:v>
                </c:pt>
                <c:pt idx="312">
                  <c:v>725.22857142857447</c:v>
                </c:pt>
                <c:pt idx="313">
                  <c:v>723.88571428571731</c:v>
                </c:pt>
                <c:pt idx="314">
                  <c:v>722.54285714286027</c:v>
                </c:pt>
                <c:pt idx="315">
                  <c:v>721.20000000000312</c:v>
                </c:pt>
                <c:pt idx="316">
                  <c:v>719.85714285714596</c:v>
                </c:pt>
                <c:pt idx="317">
                  <c:v>718.51428571428892</c:v>
                </c:pt>
                <c:pt idx="318">
                  <c:v>717.17142857143176</c:v>
                </c:pt>
                <c:pt idx="319">
                  <c:v>715.82857142857461</c:v>
                </c:pt>
                <c:pt idx="320">
                  <c:v>714.48571428571756</c:v>
                </c:pt>
                <c:pt idx="321">
                  <c:v>713.14285714286041</c:v>
                </c:pt>
                <c:pt idx="322">
                  <c:v>711.80000000000337</c:v>
                </c:pt>
                <c:pt idx="323">
                  <c:v>710.45714285714621</c:v>
                </c:pt>
                <c:pt idx="324">
                  <c:v>709.11428571428905</c:v>
                </c:pt>
                <c:pt idx="325">
                  <c:v>707.77142857143201</c:v>
                </c:pt>
                <c:pt idx="326">
                  <c:v>706.45000000000334</c:v>
                </c:pt>
                <c:pt idx="327">
                  <c:v>705.15000000000339</c:v>
                </c:pt>
                <c:pt idx="328">
                  <c:v>703.85000000000343</c:v>
                </c:pt>
                <c:pt idx="329">
                  <c:v>702.55000000000337</c:v>
                </c:pt>
                <c:pt idx="330">
                  <c:v>701.25000000000341</c:v>
                </c:pt>
                <c:pt idx="331">
                  <c:v>699.95000000000346</c:v>
                </c:pt>
                <c:pt idx="332">
                  <c:v>698.6500000000035</c:v>
                </c:pt>
                <c:pt idx="333">
                  <c:v>697.35000000000355</c:v>
                </c:pt>
                <c:pt idx="334">
                  <c:v>696.05000000000359</c:v>
                </c:pt>
                <c:pt idx="335">
                  <c:v>694.75000000000352</c:v>
                </c:pt>
                <c:pt idx="336">
                  <c:v>693.45000000000357</c:v>
                </c:pt>
                <c:pt idx="337">
                  <c:v>692.15000000000362</c:v>
                </c:pt>
                <c:pt idx="338">
                  <c:v>690.85000000000366</c:v>
                </c:pt>
                <c:pt idx="339">
                  <c:v>689.55000000000371</c:v>
                </c:pt>
                <c:pt idx="340">
                  <c:v>688.25000000000375</c:v>
                </c:pt>
                <c:pt idx="341">
                  <c:v>686.95000000000368</c:v>
                </c:pt>
                <c:pt idx="342">
                  <c:v>685.65000000000373</c:v>
                </c:pt>
                <c:pt idx="343">
                  <c:v>684.35000000000377</c:v>
                </c:pt>
                <c:pt idx="344">
                  <c:v>683.05000000000382</c:v>
                </c:pt>
                <c:pt idx="345">
                  <c:v>681.75000000000387</c:v>
                </c:pt>
                <c:pt idx="346">
                  <c:v>680.45000000000391</c:v>
                </c:pt>
                <c:pt idx="347">
                  <c:v>679.15000000000396</c:v>
                </c:pt>
                <c:pt idx="348">
                  <c:v>677.85000000000389</c:v>
                </c:pt>
                <c:pt idx="349">
                  <c:v>676.55000000000393</c:v>
                </c:pt>
                <c:pt idx="350">
                  <c:v>675.25000000000398</c:v>
                </c:pt>
                <c:pt idx="351">
                  <c:v>673.95000000000402</c:v>
                </c:pt>
                <c:pt idx="352">
                  <c:v>672.65000000000407</c:v>
                </c:pt>
                <c:pt idx="353">
                  <c:v>671.35000000000412</c:v>
                </c:pt>
                <c:pt idx="354">
                  <c:v>670.05000000000405</c:v>
                </c:pt>
                <c:pt idx="355">
                  <c:v>668.75000000000409</c:v>
                </c:pt>
                <c:pt idx="356">
                  <c:v>667.45000000000414</c:v>
                </c:pt>
                <c:pt idx="357">
                  <c:v>666.15000000000418</c:v>
                </c:pt>
                <c:pt idx="358">
                  <c:v>664.85000000000423</c:v>
                </c:pt>
                <c:pt idx="359">
                  <c:v>663.55000000000427</c:v>
                </c:pt>
                <c:pt idx="360">
                  <c:v>662.25000000000421</c:v>
                </c:pt>
                <c:pt idx="361">
                  <c:v>660.95000000000425</c:v>
                </c:pt>
                <c:pt idx="362">
                  <c:v>659.6500000000043</c:v>
                </c:pt>
                <c:pt idx="363">
                  <c:v>658.35000000000434</c:v>
                </c:pt>
                <c:pt idx="364">
                  <c:v>657.05000000000439</c:v>
                </c:pt>
                <c:pt idx="365">
                  <c:v>655.75000000000443</c:v>
                </c:pt>
                <c:pt idx="366">
                  <c:v>654.98666666666747</c:v>
                </c:pt>
                <c:pt idx="367">
                  <c:v>654.76000000000079</c:v>
                </c:pt>
                <c:pt idx="368">
                  <c:v>654.5333333333341</c:v>
                </c:pt>
                <c:pt idx="369">
                  <c:v>654.30666666666752</c:v>
                </c:pt>
                <c:pt idx="370">
                  <c:v>654.08000000000084</c:v>
                </c:pt>
                <c:pt idx="371">
                  <c:v>653.85333333333415</c:v>
                </c:pt>
                <c:pt idx="372">
                  <c:v>653.62666666666746</c:v>
                </c:pt>
                <c:pt idx="373">
                  <c:v>653.40000000000089</c:v>
                </c:pt>
                <c:pt idx="374">
                  <c:v>653.1733333333342</c:v>
                </c:pt>
                <c:pt idx="375">
                  <c:v>652.94666666666751</c:v>
                </c:pt>
                <c:pt idx="376">
                  <c:v>652.72000000000082</c:v>
                </c:pt>
                <c:pt idx="377">
                  <c:v>652.49333333333425</c:v>
                </c:pt>
                <c:pt idx="378">
                  <c:v>652.26666666666756</c:v>
                </c:pt>
                <c:pt idx="379">
                  <c:v>652.04000000000087</c:v>
                </c:pt>
                <c:pt idx="380">
                  <c:v>651.81333333333419</c:v>
                </c:pt>
                <c:pt idx="381">
                  <c:v>651.01000000000511</c:v>
                </c:pt>
                <c:pt idx="382">
                  <c:v>649.63000000000523</c:v>
                </c:pt>
                <c:pt idx="383">
                  <c:v>648.25000000000523</c:v>
                </c:pt>
                <c:pt idx="384">
                  <c:v>646.87000000000523</c:v>
                </c:pt>
                <c:pt idx="385">
                  <c:v>645.49000000000524</c:v>
                </c:pt>
                <c:pt idx="386">
                  <c:v>644.11000000000524</c:v>
                </c:pt>
                <c:pt idx="387">
                  <c:v>642.73000000000536</c:v>
                </c:pt>
                <c:pt idx="388">
                  <c:v>641.35000000000537</c:v>
                </c:pt>
                <c:pt idx="389">
                  <c:v>639.97000000000537</c:v>
                </c:pt>
                <c:pt idx="390">
                  <c:v>638.59000000000538</c:v>
                </c:pt>
                <c:pt idx="391">
                  <c:v>637.21000000000549</c:v>
                </c:pt>
                <c:pt idx="392">
                  <c:v>635.8300000000055</c:v>
                </c:pt>
                <c:pt idx="393">
                  <c:v>634.4500000000055</c:v>
                </c:pt>
                <c:pt idx="394">
                  <c:v>633.07000000000551</c:v>
                </c:pt>
                <c:pt idx="395">
                  <c:v>631.69000000000551</c:v>
                </c:pt>
                <c:pt idx="396">
                  <c:v>630.31000000000563</c:v>
                </c:pt>
                <c:pt idx="397">
                  <c:v>628.93000000000563</c:v>
                </c:pt>
                <c:pt idx="398">
                  <c:v>627.55000000000564</c:v>
                </c:pt>
                <c:pt idx="399">
                  <c:v>626.17000000000564</c:v>
                </c:pt>
                <c:pt idx="400">
                  <c:v>624.79000000000565</c:v>
                </c:pt>
                <c:pt idx="401">
                  <c:v>622.96000000000936</c:v>
                </c:pt>
                <c:pt idx="402">
                  <c:v>620.68000000000939</c:v>
                </c:pt>
                <c:pt idx="403">
                  <c:v>618.40000000000941</c:v>
                </c:pt>
                <c:pt idx="404">
                  <c:v>616.12000000000944</c:v>
                </c:pt>
                <c:pt idx="405">
                  <c:v>613.84000000000947</c:v>
                </c:pt>
                <c:pt idx="406">
                  <c:v>611.5600000000095</c:v>
                </c:pt>
                <c:pt idx="407">
                  <c:v>609.28000000000952</c:v>
                </c:pt>
                <c:pt idx="408">
                  <c:v>607.00000000000955</c:v>
                </c:pt>
                <c:pt idx="409">
                  <c:v>604.72000000000958</c:v>
                </c:pt>
                <c:pt idx="410">
                  <c:v>602.4400000000096</c:v>
                </c:pt>
                <c:pt idx="411">
                  <c:v>597.6833333333642</c:v>
                </c:pt>
                <c:pt idx="412">
                  <c:v>590.45000000003108</c:v>
                </c:pt>
                <c:pt idx="413">
                  <c:v>583.21666666669807</c:v>
                </c:pt>
                <c:pt idx="414">
                  <c:v>575.98333333336495</c:v>
                </c:pt>
                <c:pt idx="415">
                  <c:v>568.75000000003183</c:v>
                </c:pt>
                <c:pt idx="416">
                  <c:v>561.51666666669871</c:v>
                </c:pt>
                <c:pt idx="417">
                  <c:v>554.28333333336559</c:v>
                </c:pt>
                <c:pt idx="418">
                  <c:v>547.05000000003247</c:v>
                </c:pt>
                <c:pt idx="419">
                  <c:v>539.81666666669935</c:v>
                </c:pt>
                <c:pt idx="420">
                  <c:v>531.17916666671226</c:v>
                </c:pt>
                <c:pt idx="421">
                  <c:v>521.13750000004575</c:v>
                </c:pt>
                <c:pt idx="422">
                  <c:v>511.09583333337923</c:v>
                </c:pt>
                <c:pt idx="423">
                  <c:v>501.05416666671272</c:v>
                </c:pt>
                <c:pt idx="424">
                  <c:v>491.0125000000462</c:v>
                </c:pt>
                <c:pt idx="425">
                  <c:v>480.97083333337969</c:v>
                </c:pt>
                <c:pt idx="426">
                  <c:v>470.92916666671312</c:v>
                </c:pt>
                <c:pt idx="427">
                  <c:v>460.8875000000466</c:v>
                </c:pt>
                <c:pt idx="428">
                  <c:v>450.84583333338009</c:v>
                </c:pt>
                <c:pt idx="429">
                  <c:v>440.80416666671357</c:v>
                </c:pt>
                <c:pt idx="430">
                  <c:v>430.76250000004705</c:v>
                </c:pt>
                <c:pt idx="431">
                  <c:v>420.72083333338054</c:v>
                </c:pt>
                <c:pt idx="432">
                  <c:v>408.42500000006868</c:v>
                </c:pt>
                <c:pt idx="433">
                  <c:v>393.87500000006906</c:v>
                </c:pt>
                <c:pt idx="434">
                  <c:v>379.32500000006945</c:v>
                </c:pt>
                <c:pt idx="435">
                  <c:v>364.77500000006984</c:v>
                </c:pt>
                <c:pt idx="436">
                  <c:v>350.22500000007022</c:v>
                </c:pt>
                <c:pt idx="437">
                  <c:v>335.67500000007061</c:v>
                </c:pt>
                <c:pt idx="438">
                  <c:v>321.125000000071</c:v>
                </c:pt>
                <c:pt idx="439">
                  <c:v>306.57500000007138</c:v>
                </c:pt>
                <c:pt idx="440">
                  <c:v>292.02500000007177</c:v>
                </c:pt>
                <c:pt idx="441">
                  <c:v>277.47500000007216</c:v>
                </c:pt>
                <c:pt idx="442">
                  <c:v>264.29090909096794</c:v>
                </c:pt>
                <c:pt idx="443">
                  <c:v>252.47272727278633</c:v>
                </c:pt>
                <c:pt idx="444">
                  <c:v>240.65454545460472</c:v>
                </c:pt>
                <c:pt idx="445">
                  <c:v>228.83636363642307</c:v>
                </c:pt>
                <c:pt idx="446">
                  <c:v>217.01818181824146</c:v>
                </c:pt>
                <c:pt idx="447">
                  <c:v>205.20000000005982</c:v>
                </c:pt>
                <c:pt idx="448">
                  <c:v>193.3818181818782</c:v>
                </c:pt>
                <c:pt idx="449">
                  <c:v>181.56363636369656</c:v>
                </c:pt>
                <c:pt idx="450">
                  <c:v>169.74545454551495</c:v>
                </c:pt>
                <c:pt idx="451">
                  <c:v>157.92727272733333</c:v>
                </c:pt>
                <c:pt idx="452">
                  <c:v>146.10909090915169</c:v>
                </c:pt>
                <c:pt idx="453">
                  <c:v>136.24375000004085</c:v>
                </c:pt>
                <c:pt idx="454">
                  <c:v>128.33125000004102</c:v>
                </c:pt>
                <c:pt idx="455">
                  <c:v>120.4187500000412</c:v>
                </c:pt>
                <c:pt idx="456">
                  <c:v>112.50625000004138</c:v>
                </c:pt>
                <c:pt idx="457">
                  <c:v>104.59375000004155</c:v>
                </c:pt>
                <c:pt idx="458">
                  <c:v>96.681250000041729</c:v>
                </c:pt>
                <c:pt idx="459">
                  <c:v>88.768750000041905</c:v>
                </c:pt>
                <c:pt idx="460">
                  <c:v>80.856250000042081</c:v>
                </c:pt>
                <c:pt idx="461">
                  <c:v>74.700000000023536</c:v>
                </c:pt>
                <c:pt idx="462">
                  <c:v>70.300000000023687</c:v>
                </c:pt>
                <c:pt idx="463">
                  <c:v>65.900000000023837</c:v>
                </c:pt>
                <c:pt idx="464">
                  <c:v>61.500000000023995</c:v>
                </c:pt>
                <c:pt idx="465">
                  <c:v>57.100000000024153</c:v>
                </c:pt>
                <c:pt idx="466">
                  <c:v>51.225000000040474</c:v>
                </c:pt>
                <c:pt idx="467">
                  <c:v>43.875000000040473</c:v>
                </c:pt>
                <c:pt idx="468">
                  <c:v>20.100000000221371</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Calculs!$T$4:$T$1004</c:f>
              <c:numCache>
                <c:formatCode>0.00</c:formatCode>
                <c:ptCount val="1001"/>
                <c:pt idx="0">
                  <c:v>119.59371</c:v>
                </c:pt>
                <c:pt idx="1">
                  <c:v>119.58315932965608</c:v>
                </c:pt>
                <c:pt idx="2">
                  <c:v>119.56097250883352</c:v>
                </c:pt>
                <c:pt idx="3">
                  <c:v>119.53396108918267</c:v>
                </c:pt>
                <c:pt idx="4">
                  <c:v>119.50212507070353</c:v>
                </c:pt>
                <c:pt idx="5">
                  <c:v>119.46546445339611</c:v>
                </c:pt>
                <c:pt idx="6">
                  <c:v>119.42397923726043</c:v>
                </c:pt>
                <c:pt idx="7">
                  <c:v>119.37766942229645</c:v>
                </c:pt>
                <c:pt idx="8">
                  <c:v>119.32653500850421</c:v>
                </c:pt>
                <c:pt idx="9">
                  <c:v>119.27057599588368</c:v>
                </c:pt>
                <c:pt idx="10">
                  <c:v>119.20979238443489</c:v>
                </c:pt>
                <c:pt idx="11">
                  <c:v>119.14695274911919</c:v>
                </c:pt>
                <c:pt idx="12">
                  <c:v>119.08482566489799</c:v>
                </c:pt>
                <c:pt idx="13">
                  <c:v>119.02343219239475</c:v>
                </c:pt>
                <c:pt idx="14">
                  <c:v>118.96279339223298</c:v>
                </c:pt>
                <c:pt idx="15">
                  <c:v>118.90290926441266</c:v>
                </c:pt>
                <c:pt idx="16">
                  <c:v>118.84377980893377</c:v>
                </c:pt>
                <c:pt idx="17">
                  <c:v>118.78540502579635</c:v>
                </c:pt>
                <c:pt idx="18">
                  <c:v>118.72778491500038</c:v>
                </c:pt>
                <c:pt idx="19">
                  <c:v>118.67091947654588</c:v>
                </c:pt>
                <c:pt idx="20">
                  <c:v>118.61480871043281</c:v>
                </c:pt>
                <c:pt idx="21">
                  <c:v>118.5594526166612</c:v>
                </c:pt>
                <c:pt idx="22">
                  <c:v>118.50485119523104</c:v>
                </c:pt>
                <c:pt idx="23">
                  <c:v>118.45100444614235</c:v>
                </c:pt>
                <c:pt idx="24">
                  <c:v>118.39791236939509</c:v>
                </c:pt>
                <c:pt idx="25">
                  <c:v>118.3455749649893</c:v>
                </c:pt>
                <c:pt idx="26">
                  <c:v>118.29399223292495</c:v>
                </c:pt>
                <c:pt idx="27">
                  <c:v>118.2427950272738</c:v>
                </c:pt>
                <c:pt idx="28">
                  <c:v>118.1916142021076</c:v>
                </c:pt>
                <c:pt idx="29">
                  <c:v>118.14044975742631</c:v>
                </c:pt>
                <c:pt idx="30">
                  <c:v>118.08930169322996</c:v>
                </c:pt>
                <c:pt idx="31">
                  <c:v>118.03817000951852</c:v>
                </c:pt>
                <c:pt idx="32">
                  <c:v>117.98705470629204</c:v>
                </c:pt>
                <c:pt idx="33">
                  <c:v>117.93595578355047</c:v>
                </c:pt>
                <c:pt idx="34">
                  <c:v>117.88487324129385</c:v>
                </c:pt>
                <c:pt idx="35">
                  <c:v>117.83380707952215</c:v>
                </c:pt>
                <c:pt idx="36">
                  <c:v>117.78275729823538</c:v>
                </c:pt>
                <c:pt idx="37">
                  <c:v>117.73172389743353</c:v>
                </c:pt>
                <c:pt idx="38">
                  <c:v>117.68070687711662</c:v>
                </c:pt>
                <c:pt idx="39">
                  <c:v>117.62970623728464</c:v>
                </c:pt>
                <c:pt idx="40">
                  <c:v>117.5787219779376</c:v>
                </c:pt>
                <c:pt idx="41">
                  <c:v>117.52775409907548</c:v>
                </c:pt>
                <c:pt idx="42">
                  <c:v>117.47680260069829</c:v>
                </c:pt>
                <c:pt idx="43">
                  <c:v>117.42586748280603</c:v>
                </c:pt>
                <c:pt idx="44">
                  <c:v>117.37494874539871</c:v>
                </c:pt>
                <c:pt idx="45">
                  <c:v>117.32404638847632</c:v>
                </c:pt>
                <c:pt idx="46">
                  <c:v>117.27316041203886</c:v>
                </c:pt>
                <c:pt idx="47">
                  <c:v>117.22229081608633</c:v>
                </c:pt>
                <c:pt idx="48">
                  <c:v>117.17143760061873</c:v>
                </c:pt>
                <c:pt idx="49">
                  <c:v>117.12060076563607</c:v>
                </c:pt>
                <c:pt idx="50">
                  <c:v>117.06978031113832</c:v>
                </c:pt>
                <c:pt idx="51">
                  <c:v>117.0189762371255</c:v>
                </c:pt>
                <c:pt idx="52">
                  <c:v>116.96818854359763</c:v>
                </c:pt>
                <c:pt idx="53">
                  <c:v>116.91741723055469</c:v>
                </c:pt>
                <c:pt idx="54">
                  <c:v>116.86666229799667</c:v>
                </c:pt>
                <c:pt idx="55">
                  <c:v>116.81592374592357</c:v>
                </c:pt>
                <c:pt idx="56">
                  <c:v>116.76520157433542</c:v>
                </c:pt>
                <c:pt idx="57">
                  <c:v>116.71449578323221</c:v>
                </c:pt>
                <c:pt idx="58">
                  <c:v>116.66380637261392</c:v>
                </c:pt>
                <c:pt idx="59">
                  <c:v>116.61313334248055</c:v>
                </c:pt>
                <c:pt idx="60">
                  <c:v>116.56247669283212</c:v>
                </c:pt>
                <c:pt idx="61">
                  <c:v>116.51183642366863</c:v>
                </c:pt>
                <c:pt idx="62">
                  <c:v>116.46121253499005</c:v>
                </c:pt>
                <c:pt idx="63">
                  <c:v>116.41060502679642</c:v>
                </c:pt>
                <c:pt idx="64">
                  <c:v>116.3600138990877</c:v>
                </c:pt>
                <c:pt idx="65">
                  <c:v>116.30943915186393</c:v>
                </c:pt>
                <c:pt idx="66">
                  <c:v>116.25888078512509</c:v>
                </c:pt>
                <c:pt idx="67">
                  <c:v>116.20833879887117</c:v>
                </c:pt>
                <c:pt idx="68">
                  <c:v>116.15781319310219</c:v>
                </c:pt>
                <c:pt idx="69">
                  <c:v>116.10730396781813</c:v>
                </c:pt>
                <c:pt idx="70">
                  <c:v>116.056811123019</c:v>
                </c:pt>
                <c:pt idx="71">
                  <c:v>116.0063346587048</c:v>
                </c:pt>
                <c:pt idx="72">
                  <c:v>115.95587871310332</c:v>
                </c:pt>
                <c:pt idx="73">
                  <c:v>115.90544742444229</c:v>
                </c:pt>
                <c:pt idx="74">
                  <c:v>115.85504079272175</c:v>
                </c:pt>
                <c:pt idx="75">
                  <c:v>115.80465881794169</c:v>
                </c:pt>
                <c:pt idx="76">
                  <c:v>115.75430150010209</c:v>
                </c:pt>
                <c:pt idx="77">
                  <c:v>115.70396883920297</c:v>
                </c:pt>
                <c:pt idx="78">
                  <c:v>115.65366083524434</c:v>
                </c:pt>
                <c:pt idx="79">
                  <c:v>115.60337748822617</c:v>
                </c:pt>
                <c:pt idx="80">
                  <c:v>115.55311879814849</c:v>
                </c:pt>
                <c:pt idx="81">
                  <c:v>115.50288476501127</c:v>
                </c:pt>
                <c:pt idx="82">
                  <c:v>115.45267538881451</c:v>
                </c:pt>
                <c:pt idx="83">
                  <c:v>115.40249066955825</c:v>
                </c:pt>
                <c:pt idx="84">
                  <c:v>115.35233060724245</c:v>
                </c:pt>
                <c:pt idx="85">
                  <c:v>115.30219520186714</c:v>
                </c:pt>
                <c:pt idx="86">
                  <c:v>115.25208445343229</c:v>
                </c:pt>
                <c:pt idx="87">
                  <c:v>115.20199836193794</c:v>
                </c:pt>
                <c:pt idx="88">
                  <c:v>115.15193692738404</c:v>
                </c:pt>
                <c:pt idx="89">
                  <c:v>115.10190014977061</c:v>
                </c:pt>
                <c:pt idx="90">
                  <c:v>115.05188802909767</c:v>
                </c:pt>
                <c:pt idx="91">
                  <c:v>115.00190056536519</c:v>
                </c:pt>
                <c:pt idx="92">
                  <c:v>114.95193775857319</c:v>
                </c:pt>
                <c:pt idx="93">
                  <c:v>114.90199960872168</c:v>
                </c:pt>
                <c:pt idx="94">
                  <c:v>114.85208611581064</c:v>
                </c:pt>
                <c:pt idx="95">
                  <c:v>114.80219727984006</c:v>
                </c:pt>
                <c:pt idx="96">
                  <c:v>114.75233310080998</c:v>
                </c:pt>
                <c:pt idx="97">
                  <c:v>114.70249357872035</c:v>
                </c:pt>
                <c:pt idx="98">
                  <c:v>114.65267871357121</c:v>
                </c:pt>
                <c:pt idx="99">
                  <c:v>114.60288850536253</c:v>
                </c:pt>
                <c:pt idx="100">
                  <c:v>114.55312295409433</c:v>
                </c:pt>
                <c:pt idx="101">
                  <c:v>114.50338205976661</c:v>
                </c:pt>
                <c:pt idx="102">
                  <c:v>114.45366582237936</c:v>
                </c:pt>
                <c:pt idx="103">
                  <c:v>114.4039742419326</c:v>
                </c:pt>
                <c:pt idx="104">
                  <c:v>114.35430731842629</c:v>
                </c:pt>
                <c:pt idx="105">
                  <c:v>114.30466505186047</c:v>
                </c:pt>
                <c:pt idx="106">
                  <c:v>114.25504744223512</c:v>
                </c:pt>
                <c:pt idx="107">
                  <c:v>114.20545448955023</c:v>
                </c:pt>
                <c:pt idx="108">
                  <c:v>114.15588619380584</c:v>
                </c:pt>
                <c:pt idx="109">
                  <c:v>114.10634255500192</c:v>
                </c:pt>
                <c:pt idx="110">
                  <c:v>114.05682357313847</c:v>
                </c:pt>
                <c:pt idx="111">
                  <c:v>114.0073292482155</c:v>
                </c:pt>
                <c:pt idx="112">
                  <c:v>113.95785958023301</c:v>
                </c:pt>
                <c:pt idx="113">
                  <c:v>113.90841456919098</c:v>
                </c:pt>
                <c:pt idx="114">
                  <c:v>113.85899421508942</c:v>
                </c:pt>
                <c:pt idx="115">
                  <c:v>113.80959851792835</c:v>
                </c:pt>
                <c:pt idx="116">
                  <c:v>113.76022747770774</c:v>
                </c:pt>
                <c:pt idx="117">
                  <c:v>113.71088109442762</c:v>
                </c:pt>
                <c:pt idx="118">
                  <c:v>113.66155936808796</c:v>
                </c:pt>
                <c:pt idx="119">
                  <c:v>113.6122622986888</c:v>
                </c:pt>
                <c:pt idx="120">
                  <c:v>113.5629898862301</c:v>
                </c:pt>
                <c:pt idx="121">
                  <c:v>113.51374213071186</c:v>
                </c:pt>
                <c:pt idx="122">
                  <c:v>113.46451903213411</c:v>
                </c:pt>
                <c:pt idx="123">
                  <c:v>113.41532059049683</c:v>
                </c:pt>
                <c:pt idx="124">
                  <c:v>113.36614680580003</c:v>
                </c:pt>
                <c:pt idx="125">
                  <c:v>113.31699767804371</c:v>
                </c:pt>
                <c:pt idx="126">
                  <c:v>113.26787320722785</c:v>
                </c:pt>
                <c:pt idx="127">
                  <c:v>113.21877339335248</c:v>
                </c:pt>
                <c:pt idx="128">
                  <c:v>113.16969823641757</c:v>
                </c:pt>
                <c:pt idx="129">
                  <c:v>113.12066636068742</c:v>
                </c:pt>
                <c:pt idx="130">
                  <c:v>113.07169639042628</c:v>
                </c:pt>
                <c:pt idx="131">
                  <c:v>113.02278832563418</c:v>
                </c:pt>
                <c:pt idx="132">
                  <c:v>112.9739421663111</c:v>
                </c:pt>
                <c:pt idx="133">
                  <c:v>112.92515791245704</c:v>
                </c:pt>
                <c:pt idx="134">
                  <c:v>112.87643556407201</c:v>
                </c:pt>
                <c:pt idx="135">
                  <c:v>112.82777512115601</c:v>
                </c:pt>
                <c:pt idx="136">
                  <c:v>112.77917658370903</c:v>
                </c:pt>
                <c:pt idx="137">
                  <c:v>112.73063995173108</c:v>
                </c:pt>
                <c:pt idx="138">
                  <c:v>112.68216522522214</c:v>
                </c:pt>
                <c:pt idx="139">
                  <c:v>112.6337524041822</c:v>
                </c:pt>
                <c:pt idx="140">
                  <c:v>112.58540148861131</c:v>
                </c:pt>
                <c:pt idx="141">
                  <c:v>112.53711247850944</c:v>
                </c:pt>
                <c:pt idx="142">
                  <c:v>112.4888853738766</c:v>
                </c:pt>
                <c:pt idx="143">
                  <c:v>112.44072017471278</c:v>
                </c:pt>
                <c:pt idx="144">
                  <c:v>112.39261688101799</c:v>
                </c:pt>
                <c:pt idx="145">
                  <c:v>112.34457549279223</c:v>
                </c:pt>
                <c:pt idx="146">
                  <c:v>112.29659601003549</c:v>
                </c:pt>
                <c:pt idx="147">
                  <c:v>112.24867843274777</c:v>
                </c:pt>
                <c:pt idx="148">
                  <c:v>112.20082276092907</c:v>
                </c:pt>
                <c:pt idx="149">
                  <c:v>112.15302899457942</c:v>
                </c:pt>
                <c:pt idx="150">
                  <c:v>112.10529713369876</c:v>
                </c:pt>
                <c:pt idx="151">
                  <c:v>112.05762717828712</c:v>
                </c:pt>
                <c:pt idx="152">
                  <c:v>112.01001912834452</c:v>
                </c:pt>
                <c:pt idx="153">
                  <c:v>111.96247298387094</c:v>
                </c:pt>
                <c:pt idx="154">
                  <c:v>111.91498874486638</c:v>
                </c:pt>
                <c:pt idx="155">
                  <c:v>111.86756641133086</c:v>
                </c:pt>
                <c:pt idx="156">
                  <c:v>111.82020598326436</c:v>
                </c:pt>
                <c:pt idx="157">
                  <c:v>111.77290746066687</c:v>
                </c:pt>
                <c:pt idx="158">
                  <c:v>111.72567084353842</c:v>
                </c:pt>
                <c:pt idx="159">
                  <c:v>111.678496131879</c:v>
                </c:pt>
                <c:pt idx="160">
                  <c:v>111.63138332568859</c:v>
                </c:pt>
                <c:pt idx="161">
                  <c:v>111.58433242496722</c:v>
                </c:pt>
                <c:pt idx="162">
                  <c:v>111.53734342971487</c:v>
                </c:pt>
                <c:pt idx="163">
                  <c:v>111.49041633993153</c:v>
                </c:pt>
                <c:pt idx="164">
                  <c:v>111.4435511556172</c:v>
                </c:pt>
                <c:pt idx="165">
                  <c:v>111.39674787677191</c:v>
                </c:pt>
                <c:pt idx="166">
                  <c:v>111.35000650339565</c:v>
                </c:pt>
                <c:pt idx="167">
                  <c:v>111.30332703548841</c:v>
                </c:pt>
                <c:pt idx="168">
                  <c:v>111.25670947305019</c:v>
                </c:pt>
                <c:pt idx="169">
                  <c:v>111.210153816081</c:v>
                </c:pt>
                <c:pt idx="170">
                  <c:v>111.16366006458084</c:v>
                </c:pt>
                <c:pt idx="171">
                  <c:v>111.1172282185497</c:v>
                </c:pt>
                <c:pt idx="172">
                  <c:v>111.0708582779876</c:v>
                </c:pt>
                <c:pt idx="173">
                  <c:v>111.02455024289451</c:v>
                </c:pt>
                <c:pt idx="174">
                  <c:v>110.97830411327044</c:v>
                </c:pt>
                <c:pt idx="175">
                  <c:v>110.93211988911538</c:v>
                </c:pt>
                <c:pt idx="176">
                  <c:v>110.88599757042935</c:v>
                </c:pt>
                <c:pt idx="177">
                  <c:v>110.83993715721236</c:v>
                </c:pt>
                <c:pt idx="178">
                  <c:v>110.79393864946438</c:v>
                </c:pt>
                <c:pt idx="179">
                  <c:v>110.74800204718542</c:v>
                </c:pt>
                <c:pt idx="180">
                  <c:v>110.70212735037551</c:v>
                </c:pt>
                <c:pt idx="181">
                  <c:v>110.6563145590346</c:v>
                </c:pt>
                <c:pt idx="182">
                  <c:v>110.61056367316273</c:v>
                </c:pt>
                <c:pt idx="183">
                  <c:v>110.56487469275987</c:v>
                </c:pt>
                <c:pt idx="184">
                  <c:v>110.51924761782605</c:v>
                </c:pt>
                <c:pt idx="185">
                  <c:v>110.47368244836126</c:v>
                </c:pt>
                <c:pt idx="186">
                  <c:v>110.42817918436548</c:v>
                </c:pt>
                <c:pt idx="187">
                  <c:v>110.38273782583872</c:v>
                </c:pt>
                <c:pt idx="188">
                  <c:v>110.33735837278098</c:v>
                </c:pt>
                <c:pt idx="189">
                  <c:v>110.29204082519226</c:v>
                </c:pt>
                <c:pt idx="190">
                  <c:v>110.24678518307257</c:v>
                </c:pt>
                <c:pt idx="191">
                  <c:v>110.20159144642192</c:v>
                </c:pt>
                <c:pt idx="192">
                  <c:v>110.15645961524028</c:v>
                </c:pt>
                <c:pt idx="193">
                  <c:v>110.11138968952767</c:v>
                </c:pt>
                <c:pt idx="194">
                  <c:v>110.06638166928408</c:v>
                </c:pt>
                <c:pt idx="195">
                  <c:v>110.02143555450952</c:v>
                </c:pt>
                <c:pt idx="196">
                  <c:v>109.97655134520399</c:v>
                </c:pt>
                <c:pt idx="197">
                  <c:v>109.93172904136748</c:v>
                </c:pt>
                <c:pt idx="198">
                  <c:v>109.88696864299999</c:v>
                </c:pt>
                <c:pt idx="199">
                  <c:v>109.84227015010153</c:v>
                </c:pt>
                <c:pt idx="200">
                  <c:v>109.79763356267208</c:v>
                </c:pt>
                <c:pt idx="201">
                  <c:v>109.75305888071165</c:v>
                </c:pt>
                <c:pt idx="202">
                  <c:v>109.70854610422025</c:v>
                </c:pt>
                <c:pt idx="203">
                  <c:v>109.66409523319788</c:v>
                </c:pt>
                <c:pt idx="204">
                  <c:v>109.61970626764453</c:v>
                </c:pt>
                <c:pt idx="205">
                  <c:v>109.5753792075602</c:v>
                </c:pt>
                <c:pt idx="206">
                  <c:v>109.53111845475705</c:v>
                </c:pt>
                <c:pt idx="207">
                  <c:v>109.48692841104717</c:v>
                </c:pt>
                <c:pt idx="208">
                  <c:v>109.44280907643058</c:v>
                </c:pt>
                <c:pt idx="209">
                  <c:v>109.39876045090726</c:v>
                </c:pt>
                <c:pt idx="210">
                  <c:v>109.35478253447722</c:v>
                </c:pt>
                <c:pt idx="211">
                  <c:v>109.31087532714048</c:v>
                </c:pt>
                <c:pt idx="212">
                  <c:v>109.26703882889701</c:v>
                </c:pt>
                <c:pt idx="213">
                  <c:v>109.22327303974684</c:v>
                </c:pt>
                <c:pt idx="214">
                  <c:v>109.17957795968996</c:v>
                </c:pt>
                <c:pt idx="215">
                  <c:v>109.13595358872635</c:v>
                </c:pt>
                <c:pt idx="216">
                  <c:v>109.09239992685603</c:v>
                </c:pt>
                <c:pt idx="217">
                  <c:v>109.04891697407899</c:v>
                </c:pt>
                <c:pt idx="218">
                  <c:v>109.00550473039523</c:v>
                </c:pt>
                <c:pt idx="219">
                  <c:v>108.96216319580476</c:v>
                </c:pt>
                <c:pt idx="220">
                  <c:v>108.91889237030759</c:v>
                </c:pt>
                <c:pt idx="221">
                  <c:v>108.87569225390368</c:v>
                </c:pt>
                <c:pt idx="222">
                  <c:v>108.83256284659306</c:v>
                </c:pt>
                <c:pt idx="223">
                  <c:v>108.78950414837574</c:v>
                </c:pt>
                <c:pt idx="224">
                  <c:v>108.74651615925168</c:v>
                </c:pt>
                <c:pt idx="225">
                  <c:v>108.70359887922093</c:v>
                </c:pt>
                <c:pt idx="226">
                  <c:v>108.66075230828346</c:v>
                </c:pt>
                <c:pt idx="227">
                  <c:v>108.61797644643927</c:v>
                </c:pt>
                <c:pt idx="228">
                  <c:v>108.57527129368836</c:v>
                </c:pt>
                <c:pt idx="229">
                  <c:v>108.53263685003073</c:v>
                </c:pt>
                <c:pt idx="230">
                  <c:v>108.49007311546639</c:v>
                </c:pt>
                <c:pt idx="231">
                  <c:v>108.44758008999533</c:v>
                </c:pt>
                <c:pt idx="232">
                  <c:v>108.40515777361756</c:v>
                </c:pt>
                <c:pt idx="233">
                  <c:v>108.36280616633309</c:v>
                </c:pt>
                <c:pt idx="234">
                  <c:v>108.32052526814188</c:v>
                </c:pt>
                <c:pt idx="235">
                  <c:v>108.27831507904396</c:v>
                </c:pt>
                <c:pt idx="236">
                  <c:v>108.23617559903933</c:v>
                </c:pt>
                <c:pt idx="237">
                  <c:v>108.19410682812797</c:v>
                </c:pt>
                <c:pt idx="238">
                  <c:v>108.15210876630992</c:v>
                </c:pt>
                <c:pt idx="239">
                  <c:v>108.11018141358515</c:v>
                </c:pt>
                <c:pt idx="240">
                  <c:v>108.06832476995365</c:v>
                </c:pt>
                <c:pt idx="241">
                  <c:v>108.02653883541545</c:v>
                </c:pt>
                <c:pt idx="242">
                  <c:v>107.98483862541504</c:v>
                </c:pt>
                <c:pt idx="243">
                  <c:v>107.94323915539695</c:v>
                </c:pt>
                <c:pt idx="244">
                  <c:v>107.9017404253612</c:v>
                </c:pt>
                <c:pt idx="245">
                  <c:v>107.86034243530776</c:v>
                </c:pt>
                <c:pt idx="246">
                  <c:v>107.81904518523665</c:v>
                </c:pt>
                <c:pt idx="247">
                  <c:v>107.77784867514785</c:v>
                </c:pt>
                <c:pt idx="248">
                  <c:v>107.73675290504139</c:v>
                </c:pt>
                <c:pt idx="249">
                  <c:v>107.69575787491725</c:v>
                </c:pt>
                <c:pt idx="250">
                  <c:v>107.65486358477544</c:v>
                </c:pt>
                <c:pt idx="251">
                  <c:v>107.61407003461596</c:v>
                </c:pt>
                <c:pt idx="252">
                  <c:v>107.5733772244388</c:v>
                </c:pt>
                <c:pt idx="253">
                  <c:v>107.53278515424397</c:v>
                </c:pt>
                <c:pt idx="254">
                  <c:v>107.49229382403146</c:v>
                </c:pt>
                <c:pt idx="255">
                  <c:v>107.45190323380127</c:v>
                </c:pt>
                <c:pt idx="256">
                  <c:v>107.41161338355342</c:v>
                </c:pt>
                <c:pt idx="257">
                  <c:v>107.37142427328787</c:v>
                </c:pt>
                <c:pt idx="258">
                  <c:v>107.33133590300466</c:v>
                </c:pt>
                <c:pt idx="259">
                  <c:v>107.29134827270376</c:v>
                </c:pt>
                <c:pt idx="260">
                  <c:v>107.25146138238519</c:v>
                </c:pt>
                <c:pt idx="261">
                  <c:v>107.21167523204895</c:v>
                </c:pt>
                <c:pt idx="262">
                  <c:v>107.17198982169502</c:v>
                </c:pt>
                <c:pt idx="263">
                  <c:v>107.13240515132341</c:v>
                </c:pt>
                <c:pt idx="264">
                  <c:v>107.09292122093414</c:v>
                </c:pt>
                <c:pt idx="265">
                  <c:v>107.05353803052718</c:v>
                </c:pt>
                <c:pt idx="266">
                  <c:v>107.01425558010256</c:v>
                </c:pt>
                <c:pt idx="267">
                  <c:v>106.97507386966026</c:v>
                </c:pt>
                <c:pt idx="268">
                  <c:v>106.9359928992003</c:v>
                </c:pt>
                <c:pt idx="269">
                  <c:v>106.89701266872265</c:v>
                </c:pt>
                <c:pt idx="270">
                  <c:v>106.85813317822733</c:v>
                </c:pt>
                <c:pt idx="271">
                  <c:v>106.81935442771433</c:v>
                </c:pt>
                <c:pt idx="272">
                  <c:v>106.78067641718366</c:v>
                </c:pt>
                <c:pt idx="273">
                  <c:v>106.74209914663531</c:v>
                </c:pt>
                <c:pt idx="274">
                  <c:v>106.70362261606928</c:v>
                </c:pt>
                <c:pt idx="275">
                  <c:v>106.66524682548558</c:v>
                </c:pt>
                <c:pt idx="276">
                  <c:v>106.6269717748842</c:v>
                </c:pt>
                <c:pt idx="277">
                  <c:v>106.58879746426514</c:v>
                </c:pt>
                <c:pt idx="278">
                  <c:v>106.5507238936284</c:v>
                </c:pt>
                <c:pt idx="279">
                  <c:v>106.51275106297399</c:v>
                </c:pt>
                <c:pt idx="280">
                  <c:v>106.47487897230191</c:v>
                </c:pt>
                <c:pt idx="281">
                  <c:v>106.43710762161214</c:v>
                </c:pt>
                <c:pt idx="282">
                  <c:v>106.39943701090471</c:v>
                </c:pt>
                <c:pt idx="283">
                  <c:v>106.36186714017958</c:v>
                </c:pt>
                <c:pt idx="284">
                  <c:v>106.32438063442243</c:v>
                </c:pt>
                <c:pt idx="285">
                  <c:v>106.28696011861884</c:v>
                </c:pt>
                <c:pt idx="286">
                  <c:v>106.24960559276883</c:v>
                </c:pt>
                <c:pt idx="287">
                  <c:v>106.21231705687241</c:v>
                </c:pt>
                <c:pt idx="288">
                  <c:v>106.17509451092957</c:v>
                </c:pt>
                <c:pt idx="289">
                  <c:v>106.1379379549403</c:v>
                </c:pt>
                <c:pt idx="290">
                  <c:v>106.10084738890461</c:v>
                </c:pt>
                <c:pt idx="291">
                  <c:v>106.06382281282249</c:v>
                </c:pt>
                <c:pt idx="292">
                  <c:v>106.02686422669396</c:v>
                </c:pt>
                <c:pt idx="293">
                  <c:v>105.98997163051901</c:v>
                </c:pt>
                <c:pt idx="294">
                  <c:v>105.95314502429763</c:v>
                </c:pt>
                <c:pt idx="295">
                  <c:v>105.91638440802983</c:v>
                </c:pt>
                <c:pt idx="296">
                  <c:v>105.8796897817156</c:v>
                </c:pt>
                <c:pt idx="297">
                  <c:v>105.84306114535497</c:v>
                </c:pt>
                <c:pt idx="298">
                  <c:v>105.8064984989479</c:v>
                </c:pt>
                <c:pt idx="299">
                  <c:v>105.77000184249442</c:v>
                </c:pt>
                <c:pt idx="300">
                  <c:v>105.73357117599451</c:v>
                </c:pt>
                <c:pt idx="301">
                  <c:v>105.69720649944817</c:v>
                </c:pt>
                <c:pt idx="302">
                  <c:v>105.66090781285543</c:v>
                </c:pt>
                <c:pt idx="303">
                  <c:v>105.62467511621627</c:v>
                </c:pt>
                <c:pt idx="304">
                  <c:v>105.58850840953068</c:v>
                </c:pt>
                <c:pt idx="305">
                  <c:v>105.55240769279865</c:v>
                </c:pt>
                <c:pt idx="306">
                  <c:v>105.51637296602021</c:v>
                </c:pt>
                <c:pt idx="307">
                  <c:v>105.48040422919536</c:v>
                </c:pt>
                <c:pt idx="308">
                  <c:v>105.44450148232407</c:v>
                </c:pt>
                <c:pt idx="309">
                  <c:v>105.40866472540638</c:v>
                </c:pt>
                <c:pt idx="310">
                  <c:v>105.37289395844225</c:v>
                </c:pt>
                <c:pt idx="311">
                  <c:v>105.3371891814317</c:v>
                </c:pt>
                <c:pt idx="312">
                  <c:v>105.30155039437473</c:v>
                </c:pt>
                <c:pt idx="313">
                  <c:v>105.26597759727134</c:v>
                </c:pt>
                <c:pt idx="314">
                  <c:v>105.23047079012154</c:v>
                </c:pt>
                <c:pt idx="315">
                  <c:v>105.1950299729253</c:v>
                </c:pt>
                <c:pt idx="316">
                  <c:v>105.15965514568263</c:v>
                </c:pt>
                <c:pt idx="317">
                  <c:v>105.12434630839357</c:v>
                </c:pt>
                <c:pt idx="318">
                  <c:v>105.08910346105807</c:v>
                </c:pt>
                <c:pt idx="319">
                  <c:v>105.05392660367616</c:v>
                </c:pt>
                <c:pt idx="320">
                  <c:v>105.01881573624782</c:v>
                </c:pt>
                <c:pt idx="321">
                  <c:v>104.98377085877304</c:v>
                </c:pt>
                <c:pt idx="322">
                  <c:v>104.94879197125186</c:v>
                </c:pt>
                <c:pt idx="323">
                  <c:v>104.91387907368427</c:v>
                </c:pt>
                <c:pt idx="324">
                  <c:v>104.87903216607023</c:v>
                </c:pt>
                <c:pt idx="325">
                  <c:v>104.84425124840979</c:v>
                </c:pt>
                <c:pt idx="326">
                  <c:v>104.80953526767173</c:v>
                </c:pt>
                <c:pt idx="327">
                  <c:v>104.77488317082491</c:v>
                </c:pt>
                <c:pt idx="328">
                  <c:v>104.74029495786934</c:v>
                </c:pt>
                <c:pt idx="329">
                  <c:v>104.70577062880498</c:v>
                </c:pt>
                <c:pt idx="330">
                  <c:v>104.67131018363186</c:v>
                </c:pt>
                <c:pt idx="331">
                  <c:v>104.63691362234998</c:v>
                </c:pt>
                <c:pt idx="332">
                  <c:v>104.60258094495931</c:v>
                </c:pt>
                <c:pt idx="333">
                  <c:v>104.56831215145988</c:v>
                </c:pt>
                <c:pt idx="334">
                  <c:v>104.53410724185167</c:v>
                </c:pt>
                <c:pt idx="335">
                  <c:v>104.49996621613469</c:v>
                </c:pt>
                <c:pt idx="336">
                  <c:v>104.46588907430895</c:v>
                </c:pt>
                <c:pt idx="337">
                  <c:v>104.43187581637443</c:v>
                </c:pt>
                <c:pt idx="338">
                  <c:v>104.39792644233114</c:v>
                </c:pt>
                <c:pt idx="339">
                  <c:v>104.36404095217907</c:v>
                </c:pt>
                <c:pt idx="340">
                  <c:v>104.33021934591825</c:v>
                </c:pt>
                <c:pt idx="341">
                  <c:v>104.29646162354867</c:v>
                </c:pt>
                <c:pt idx="342">
                  <c:v>104.26276778507031</c:v>
                </c:pt>
                <c:pt idx="343">
                  <c:v>104.22913783048318</c:v>
                </c:pt>
                <c:pt idx="344">
                  <c:v>104.19557175978727</c:v>
                </c:pt>
                <c:pt idx="345">
                  <c:v>104.1620695729826</c:v>
                </c:pt>
                <c:pt idx="346">
                  <c:v>104.12863127006915</c:v>
                </c:pt>
                <c:pt idx="347">
                  <c:v>104.09525685104694</c:v>
                </c:pt>
                <c:pt idx="348">
                  <c:v>104.06194631591595</c:v>
                </c:pt>
                <c:pt idx="349">
                  <c:v>104.0286996646762</c:v>
                </c:pt>
                <c:pt idx="350">
                  <c:v>103.99551689732766</c:v>
                </c:pt>
                <c:pt idx="351">
                  <c:v>103.96239801387037</c:v>
                </c:pt>
                <c:pt idx="352">
                  <c:v>103.92934301430432</c:v>
                </c:pt>
                <c:pt idx="353">
                  <c:v>103.89635189862949</c:v>
                </c:pt>
                <c:pt idx="354">
                  <c:v>103.86342466684589</c:v>
                </c:pt>
                <c:pt idx="355">
                  <c:v>103.83056131895351</c:v>
                </c:pt>
                <c:pt idx="356">
                  <c:v>103.79776185495237</c:v>
                </c:pt>
                <c:pt idx="357">
                  <c:v>103.76502627484246</c:v>
                </c:pt>
                <c:pt idx="358">
                  <c:v>103.73235457862377</c:v>
                </c:pt>
                <c:pt idx="359">
                  <c:v>103.69974676629631</c:v>
                </c:pt>
                <c:pt idx="360">
                  <c:v>103.66720283786009</c:v>
                </c:pt>
                <c:pt idx="361">
                  <c:v>103.63472279331509</c:v>
                </c:pt>
                <c:pt idx="362">
                  <c:v>103.60230663266131</c:v>
                </c:pt>
                <c:pt idx="363">
                  <c:v>103.56995435589879</c:v>
                </c:pt>
                <c:pt idx="364">
                  <c:v>103.53766596302749</c:v>
                </c:pt>
                <c:pt idx="365">
                  <c:v>103.50544145404743</c:v>
                </c:pt>
                <c:pt idx="366">
                  <c:v>103.47325445637784</c:v>
                </c:pt>
                <c:pt idx="367">
                  <c:v>103.44107859743802</c:v>
                </c:pt>
                <c:pt idx="368">
                  <c:v>103.40891387722793</c:v>
                </c:pt>
                <c:pt idx="369">
                  <c:v>103.37676029574762</c:v>
                </c:pt>
                <c:pt idx="370">
                  <c:v>103.34461785299705</c:v>
                </c:pt>
                <c:pt idx="371">
                  <c:v>103.31248654897622</c:v>
                </c:pt>
                <c:pt idx="372">
                  <c:v>103.28036638368516</c:v>
                </c:pt>
                <c:pt idx="373">
                  <c:v>103.24825735712386</c:v>
                </c:pt>
                <c:pt idx="374">
                  <c:v>103.21615946929229</c:v>
                </c:pt>
                <c:pt idx="375">
                  <c:v>103.1840727201905</c:v>
                </c:pt>
                <c:pt idx="376">
                  <c:v>103.15199710981844</c:v>
                </c:pt>
                <c:pt idx="377">
                  <c:v>103.11993263817614</c:v>
                </c:pt>
                <c:pt idx="378">
                  <c:v>103.08787930526358</c:v>
                </c:pt>
                <c:pt idx="379">
                  <c:v>103.05583711108079</c:v>
                </c:pt>
                <c:pt idx="380">
                  <c:v>103.02380605562774</c:v>
                </c:pt>
                <c:pt idx="381">
                  <c:v>102.99181447714339</c:v>
                </c:pt>
                <c:pt idx="382">
                  <c:v>102.95989071386666</c:v>
                </c:pt>
                <c:pt idx="383">
                  <c:v>102.92803476579752</c:v>
                </c:pt>
                <c:pt idx="384">
                  <c:v>102.896246632936</c:v>
                </c:pt>
                <c:pt idx="385">
                  <c:v>102.86452631528209</c:v>
                </c:pt>
                <c:pt idx="386">
                  <c:v>102.8328738128358</c:v>
                </c:pt>
                <c:pt idx="387">
                  <c:v>102.80128912559712</c:v>
                </c:pt>
                <c:pt idx="388">
                  <c:v>102.76977225356606</c:v>
                </c:pt>
                <c:pt idx="389">
                  <c:v>102.73832319674261</c:v>
                </c:pt>
                <c:pt idx="390">
                  <c:v>102.70694195512677</c:v>
                </c:pt>
                <c:pt idx="391">
                  <c:v>102.67562852871855</c:v>
                </c:pt>
                <c:pt idx="392">
                  <c:v>102.64438291751793</c:v>
                </c:pt>
                <c:pt idx="393">
                  <c:v>102.61320512152494</c:v>
                </c:pt>
                <c:pt idx="394">
                  <c:v>102.58209514073955</c:v>
                </c:pt>
                <c:pt idx="395">
                  <c:v>102.5510529751618</c:v>
                </c:pt>
                <c:pt idx="396">
                  <c:v>102.52007862479164</c:v>
                </c:pt>
                <c:pt idx="397">
                  <c:v>102.48917208962909</c:v>
                </c:pt>
                <c:pt idx="398">
                  <c:v>102.45833336967416</c:v>
                </c:pt>
                <c:pt idx="399">
                  <c:v>102.42756246492684</c:v>
                </c:pt>
                <c:pt idx="400">
                  <c:v>102.39685937538714</c:v>
                </c:pt>
                <c:pt idx="401">
                  <c:v>102.3662462147097</c:v>
                </c:pt>
                <c:pt idx="402">
                  <c:v>102.33574509654919</c:v>
                </c:pt>
                <c:pt idx="403">
                  <c:v>102.30535602090562</c:v>
                </c:pt>
                <c:pt idx="404">
                  <c:v>102.27507898777897</c:v>
                </c:pt>
                <c:pt idx="405">
                  <c:v>102.24491399716925</c:v>
                </c:pt>
                <c:pt idx="406">
                  <c:v>102.21486104907645</c:v>
                </c:pt>
                <c:pt idx="407">
                  <c:v>102.18492014350056</c:v>
                </c:pt>
                <c:pt idx="408">
                  <c:v>102.15509128044162</c:v>
                </c:pt>
                <c:pt idx="409">
                  <c:v>102.1253744598996</c:v>
                </c:pt>
                <c:pt idx="410">
                  <c:v>102.0957696818745</c:v>
                </c:pt>
                <c:pt idx="411">
                  <c:v>102.06639865336938</c:v>
                </c:pt>
                <c:pt idx="412">
                  <c:v>102.03738308138723</c:v>
                </c:pt>
                <c:pt idx="413">
                  <c:v>102.00872296592811</c:v>
                </c:pt>
                <c:pt idx="414">
                  <c:v>101.98041830699198</c:v>
                </c:pt>
                <c:pt idx="415">
                  <c:v>101.95246910457882</c:v>
                </c:pt>
                <c:pt idx="416">
                  <c:v>101.92487535868868</c:v>
                </c:pt>
                <c:pt idx="417">
                  <c:v>101.89763706932153</c:v>
                </c:pt>
                <c:pt idx="418">
                  <c:v>101.87075423647738</c:v>
                </c:pt>
                <c:pt idx="419">
                  <c:v>101.84422686015623</c:v>
                </c:pt>
                <c:pt idx="420">
                  <c:v>101.81812394315084</c:v>
                </c:pt>
                <c:pt idx="421">
                  <c:v>101.792514488254</c:v>
                </c:pt>
                <c:pt idx="422">
                  <c:v>101.7673984954657</c:v>
                </c:pt>
                <c:pt idx="423">
                  <c:v>101.74277596478592</c:v>
                </c:pt>
                <c:pt idx="424">
                  <c:v>101.71864689621469</c:v>
                </c:pt>
                <c:pt idx="425">
                  <c:v>101.69501128975202</c:v>
                </c:pt>
                <c:pt idx="426">
                  <c:v>101.67186914539786</c:v>
                </c:pt>
                <c:pt idx="427">
                  <c:v>101.64922046315226</c:v>
                </c:pt>
                <c:pt idx="428">
                  <c:v>101.6270652430152</c:v>
                </c:pt>
                <c:pt idx="429">
                  <c:v>101.60540348498668</c:v>
                </c:pt>
                <c:pt idx="430">
                  <c:v>101.58423518906669</c:v>
                </c:pt>
                <c:pt idx="431">
                  <c:v>101.56356035525525</c:v>
                </c:pt>
                <c:pt idx="432">
                  <c:v>101.54348975658169</c:v>
                </c:pt>
                <c:pt idx="433">
                  <c:v>101.52413416607536</c:v>
                </c:pt>
                <c:pt idx="434">
                  <c:v>101.50549358373624</c:v>
                </c:pt>
                <c:pt idx="435">
                  <c:v>101.48756800956437</c:v>
                </c:pt>
                <c:pt idx="436">
                  <c:v>101.47035744355972</c:v>
                </c:pt>
                <c:pt idx="437">
                  <c:v>101.4538618857223</c:v>
                </c:pt>
                <c:pt idx="438">
                  <c:v>101.43808133605211</c:v>
                </c:pt>
                <c:pt idx="439">
                  <c:v>101.42301579454914</c:v>
                </c:pt>
                <c:pt idx="440">
                  <c:v>101.40866526121341</c:v>
                </c:pt>
                <c:pt idx="441">
                  <c:v>101.3950297360449</c:v>
                </c:pt>
                <c:pt idx="442">
                  <c:v>101.3820420962838</c:v>
                </c:pt>
                <c:pt idx="443">
                  <c:v>101.36963521917022</c:v>
                </c:pt>
                <c:pt idx="444">
                  <c:v>101.35780910470419</c:v>
                </c:pt>
                <c:pt idx="445">
                  <c:v>101.34656375288571</c:v>
                </c:pt>
                <c:pt idx="446">
                  <c:v>101.33589916371479</c:v>
                </c:pt>
                <c:pt idx="447">
                  <c:v>101.32581533719139</c:v>
                </c:pt>
                <c:pt idx="448">
                  <c:v>101.31631227331553</c:v>
                </c:pt>
                <c:pt idx="449">
                  <c:v>101.30738997208725</c:v>
                </c:pt>
                <c:pt idx="450">
                  <c:v>101.29904843350648</c:v>
                </c:pt>
                <c:pt idx="451">
                  <c:v>101.29128765757328</c:v>
                </c:pt>
                <c:pt idx="452">
                  <c:v>101.28410764428762</c:v>
                </c:pt>
                <c:pt idx="453">
                  <c:v>101.27741242820625</c:v>
                </c:pt>
                <c:pt idx="454">
                  <c:v>101.27110604388592</c:v>
                </c:pt>
                <c:pt idx="455">
                  <c:v>101.26518849132664</c:v>
                </c:pt>
                <c:pt idx="456">
                  <c:v>101.25965977052842</c:v>
                </c:pt>
                <c:pt idx="457">
                  <c:v>101.25451988149123</c:v>
                </c:pt>
                <c:pt idx="458">
                  <c:v>101.2497688242151</c:v>
                </c:pt>
                <c:pt idx="459">
                  <c:v>101.2454065987</c:v>
                </c:pt>
                <c:pt idx="460">
                  <c:v>101.24143320494593</c:v>
                </c:pt>
                <c:pt idx="461">
                  <c:v>101.23776233827294</c:v>
                </c:pt>
                <c:pt idx="462">
                  <c:v>101.23430769400103</c:v>
                </c:pt>
                <c:pt idx="463">
                  <c:v>101.23106927213021</c:v>
                </c:pt>
                <c:pt idx="464">
                  <c:v>101.22804707266047</c:v>
                </c:pt>
                <c:pt idx="465">
                  <c:v>101.22524109559184</c:v>
                </c:pt>
                <c:pt idx="466">
                  <c:v>101.2227238245701</c:v>
                </c:pt>
                <c:pt idx="467">
                  <c:v>101.22056774324109</c:v>
                </c:pt>
                <c:pt idx="468">
                  <c:v>101.21957999999975</c:v>
                </c:pt>
                <c:pt idx="469">
                  <c:v>101.21957999999975</c:v>
                </c:pt>
                <c:pt idx="470">
                  <c:v>101.21957999999975</c:v>
                </c:pt>
                <c:pt idx="471">
                  <c:v>101.21957999999975</c:v>
                </c:pt>
                <c:pt idx="472">
                  <c:v>101.21957999999975</c:v>
                </c:pt>
                <c:pt idx="473">
                  <c:v>101.21957999999975</c:v>
                </c:pt>
                <c:pt idx="474">
                  <c:v>101.21957999999975</c:v>
                </c:pt>
                <c:pt idx="475">
                  <c:v>101.21957999999975</c:v>
                </c:pt>
                <c:pt idx="476">
                  <c:v>101.21957999999975</c:v>
                </c:pt>
                <c:pt idx="477">
                  <c:v>101.21957999999975</c:v>
                </c:pt>
                <c:pt idx="478">
                  <c:v>101.21957999999975</c:v>
                </c:pt>
                <c:pt idx="479">
                  <c:v>101.21957999999975</c:v>
                </c:pt>
                <c:pt idx="480">
                  <c:v>101.21957999999975</c:v>
                </c:pt>
                <c:pt idx="481">
                  <c:v>101.21957999999975</c:v>
                </c:pt>
                <c:pt idx="482">
                  <c:v>101.21957999999975</c:v>
                </c:pt>
                <c:pt idx="483">
                  <c:v>101.21957999999975</c:v>
                </c:pt>
                <c:pt idx="484">
                  <c:v>101.21957999999975</c:v>
                </c:pt>
                <c:pt idx="485">
                  <c:v>101.21957999999975</c:v>
                </c:pt>
                <c:pt idx="486">
                  <c:v>101.21957999999975</c:v>
                </c:pt>
                <c:pt idx="487">
                  <c:v>101.21957999999975</c:v>
                </c:pt>
                <c:pt idx="488">
                  <c:v>101.21957999999975</c:v>
                </c:pt>
                <c:pt idx="489">
                  <c:v>101.21957999999975</c:v>
                </c:pt>
                <c:pt idx="490">
                  <c:v>101.21957999999975</c:v>
                </c:pt>
                <c:pt idx="491">
                  <c:v>101.21957999999975</c:v>
                </c:pt>
                <c:pt idx="492">
                  <c:v>101.21957999999975</c:v>
                </c:pt>
                <c:pt idx="493">
                  <c:v>101.21957999999975</c:v>
                </c:pt>
                <c:pt idx="494">
                  <c:v>101.21957999999975</c:v>
                </c:pt>
                <c:pt idx="495">
                  <c:v>101.21957999999975</c:v>
                </c:pt>
                <c:pt idx="496">
                  <c:v>101.21957999999975</c:v>
                </c:pt>
                <c:pt idx="497">
                  <c:v>101.21957999999975</c:v>
                </c:pt>
                <c:pt idx="498">
                  <c:v>101.21957999999975</c:v>
                </c:pt>
                <c:pt idx="499">
                  <c:v>101.21957999999975</c:v>
                </c:pt>
                <c:pt idx="500">
                  <c:v>101.21957999999975</c:v>
                </c:pt>
                <c:pt idx="501">
                  <c:v>101.21957999999975</c:v>
                </c:pt>
                <c:pt idx="502">
                  <c:v>101.21957999999975</c:v>
                </c:pt>
                <c:pt idx="503">
                  <c:v>101.21957999999975</c:v>
                </c:pt>
                <c:pt idx="504">
                  <c:v>101.21957999999975</c:v>
                </c:pt>
                <c:pt idx="505">
                  <c:v>101.21957999999975</c:v>
                </c:pt>
                <c:pt idx="506">
                  <c:v>101.21957999999975</c:v>
                </c:pt>
                <c:pt idx="507">
                  <c:v>101.21957999999975</c:v>
                </c:pt>
                <c:pt idx="508">
                  <c:v>101.21957999999975</c:v>
                </c:pt>
                <c:pt idx="509">
                  <c:v>101.21957999999975</c:v>
                </c:pt>
                <c:pt idx="510">
                  <c:v>101.21957999999975</c:v>
                </c:pt>
                <c:pt idx="511">
                  <c:v>101.21957999999975</c:v>
                </c:pt>
                <c:pt idx="512">
                  <c:v>101.21957999999975</c:v>
                </c:pt>
                <c:pt idx="513">
                  <c:v>101.21957999999975</c:v>
                </c:pt>
                <c:pt idx="514">
                  <c:v>101.21957999999975</c:v>
                </c:pt>
                <c:pt idx="515">
                  <c:v>101.21957999999975</c:v>
                </c:pt>
                <c:pt idx="516">
                  <c:v>101.21957999999975</c:v>
                </c:pt>
                <c:pt idx="517">
                  <c:v>101.21957999999975</c:v>
                </c:pt>
                <c:pt idx="518">
                  <c:v>101.21957999999975</c:v>
                </c:pt>
                <c:pt idx="519">
                  <c:v>101.21957999999975</c:v>
                </c:pt>
                <c:pt idx="520">
                  <c:v>101.21957999999975</c:v>
                </c:pt>
                <c:pt idx="521">
                  <c:v>101.21957999999975</c:v>
                </c:pt>
                <c:pt idx="522">
                  <c:v>101.21957999999975</c:v>
                </c:pt>
                <c:pt idx="523">
                  <c:v>101.21957999999975</c:v>
                </c:pt>
                <c:pt idx="524">
                  <c:v>101.21957999999975</c:v>
                </c:pt>
                <c:pt idx="525">
                  <c:v>101.21957999999975</c:v>
                </c:pt>
                <c:pt idx="526">
                  <c:v>101.21957999999975</c:v>
                </c:pt>
                <c:pt idx="527">
                  <c:v>101.21957999999975</c:v>
                </c:pt>
                <c:pt idx="528">
                  <c:v>101.21957999999975</c:v>
                </c:pt>
                <c:pt idx="529">
                  <c:v>101.21957999999975</c:v>
                </c:pt>
                <c:pt idx="530">
                  <c:v>101.21957999999975</c:v>
                </c:pt>
                <c:pt idx="531">
                  <c:v>101.21957999999975</c:v>
                </c:pt>
                <c:pt idx="532">
                  <c:v>101.21957999999975</c:v>
                </c:pt>
                <c:pt idx="533">
                  <c:v>101.21957999999975</c:v>
                </c:pt>
                <c:pt idx="534">
                  <c:v>101.21957999999975</c:v>
                </c:pt>
                <c:pt idx="535">
                  <c:v>101.21957999999975</c:v>
                </c:pt>
                <c:pt idx="536">
                  <c:v>101.21957999999975</c:v>
                </c:pt>
                <c:pt idx="537">
                  <c:v>101.21957999999975</c:v>
                </c:pt>
                <c:pt idx="538">
                  <c:v>101.21957999999975</c:v>
                </c:pt>
                <c:pt idx="539">
                  <c:v>101.21957999999975</c:v>
                </c:pt>
                <c:pt idx="540">
                  <c:v>101.21957999999975</c:v>
                </c:pt>
                <c:pt idx="541">
                  <c:v>101.21957999999975</c:v>
                </c:pt>
                <c:pt idx="542">
                  <c:v>101.21957999999975</c:v>
                </c:pt>
                <c:pt idx="543">
                  <c:v>101.21957999999975</c:v>
                </c:pt>
                <c:pt idx="544">
                  <c:v>101.21957999999975</c:v>
                </c:pt>
                <c:pt idx="545">
                  <c:v>101.21957999999975</c:v>
                </c:pt>
                <c:pt idx="546">
                  <c:v>101.21957999999975</c:v>
                </c:pt>
                <c:pt idx="547">
                  <c:v>101.21957999999975</c:v>
                </c:pt>
                <c:pt idx="548">
                  <c:v>101.21957999999975</c:v>
                </c:pt>
                <c:pt idx="549">
                  <c:v>101.21957999999975</c:v>
                </c:pt>
                <c:pt idx="550">
                  <c:v>101.21957999999975</c:v>
                </c:pt>
                <c:pt idx="551">
                  <c:v>101.21957999999975</c:v>
                </c:pt>
                <c:pt idx="552">
                  <c:v>101.21957999999975</c:v>
                </c:pt>
                <c:pt idx="553">
                  <c:v>101.21957999999975</c:v>
                </c:pt>
                <c:pt idx="554">
                  <c:v>101.21957999999975</c:v>
                </c:pt>
                <c:pt idx="555">
                  <c:v>101.21957999999975</c:v>
                </c:pt>
                <c:pt idx="556">
                  <c:v>101.21957999999975</c:v>
                </c:pt>
                <c:pt idx="557">
                  <c:v>101.21957999999975</c:v>
                </c:pt>
                <c:pt idx="558">
                  <c:v>101.21957999999975</c:v>
                </c:pt>
                <c:pt idx="559">
                  <c:v>101.21957999999975</c:v>
                </c:pt>
                <c:pt idx="560">
                  <c:v>101.21957999999975</c:v>
                </c:pt>
                <c:pt idx="561">
                  <c:v>101.21957999999975</c:v>
                </c:pt>
                <c:pt idx="562">
                  <c:v>101.21957999999975</c:v>
                </c:pt>
                <c:pt idx="563">
                  <c:v>101.21957999999975</c:v>
                </c:pt>
                <c:pt idx="564">
                  <c:v>101.21957999999975</c:v>
                </c:pt>
                <c:pt idx="565">
                  <c:v>101.21957999999975</c:v>
                </c:pt>
                <c:pt idx="566">
                  <c:v>101.21957999999975</c:v>
                </c:pt>
                <c:pt idx="567">
                  <c:v>101.21957999999975</c:v>
                </c:pt>
                <c:pt idx="568">
                  <c:v>101.21957999999975</c:v>
                </c:pt>
                <c:pt idx="569">
                  <c:v>101.21957999999975</c:v>
                </c:pt>
                <c:pt idx="570">
                  <c:v>101.21957999999975</c:v>
                </c:pt>
                <c:pt idx="571">
                  <c:v>101.21957999999975</c:v>
                </c:pt>
                <c:pt idx="572">
                  <c:v>101.21957999999975</c:v>
                </c:pt>
                <c:pt idx="573">
                  <c:v>101.21957999999975</c:v>
                </c:pt>
                <c:pt idx="574">
                  <c:v>101.21957999999975</c:v>
                </c:pt>
                <c:pt idx="575">
                  <c:v>101.21957999999975</c:v>
                </c:pt>
                <c:pt idx="576">
                  <c:v>101.21957999999975</c:v>
                </c:pt>
                <c:pt idx="577">
                  <c:v>101.21957999999975</c:v>
                </c:pt>
                <c:pt idx="578">
                  <c:v>101.21957999999975</c:v>
                </c:pt>
                <c:pt idx="579">
                  <c:v>101.21957999999975</c:v>
                </c:pt>
                <c:pt idx="580">
                  <c:v>101.21957999999975</c:v>
                </c:pt>
                <c:pt idx="581">
                  <c:v>101.21957999999975</c:v>
                </c:pt>
                <c:pt idx="582">
                  <c:v>101.21957999999975</c:v>
                </c:pt>
                <c:pt idx="583">
                  <c:v>101.21957999999975</c:v>
                </c:pt>
                <c:pt idx="584">
                  <c:v>101.21957999999975</c:v>
                </c:pt>
                <c:pt idx="585">
                  <c:v>101.21957999999975</c:v>
                </c:pt>
                <c:pt idx="586">
                  <c:v>101.21957999999975</c:v>
                </c:pt>
                <c:pt idx="587">
                  <c:v>101.21957999999975</c:v>
                </c:pt>
                <c:pt idx="588">
                  <c:v>101.21957999999975</c:v>
                </c:pt>
                <c:pt idx="589">
                  <c:v>101.21957999999975</c:v>
                </c:pt>
                <c:pt idx="590">
                  <c:v>101.21957999999975</c:v>
                </c:pt>
                <c:pt idx="591">
                  <c:v>101.21957999999975</c:v>
                </c:pt>
                <c:pt idx="592">
                  <c:v>101.21957999999975</c:v>
                </c:pt>
                <c:pt idx="593">
                  <c:v>101.21957999999975</c:v>
                </c:pt>
                <c:pt idx="594">
                  <c:v>101.21957999999975</c:v>
                </c:pt>
                <c:pt idx="595">
                  <c:v>101.21957999999975</c:v>
                </c:pt>
                <c:pt idx="596">
                  <c:v>101.21957999999975</c:v>
                </c:pt>
                <c:pt idx="597">
                  <c:v>101.21957999999975</c:v>
                </c:pt>
                <c:pt idx="598">
                  <c:v>101.21957999999975</c:v>
                </c:pt>
                <c:pt idx="599">
                  <c:v>101.21957999999975</c:v>
                </c:pt>
                <c:pt idx="600">
                  <c:v>101.21957999999975</c:v>
                </c:pt>
                <c:pt idx="601">
                  <c:v>101.21957999999975</c:v>
                </c:pt>
                <c:pt idx="602">
                  <c:v>101.21957999999975</c:v>
                </c:pt>
                <c:pt idx="603">
                  <c:v>101.21957999999975</c:v>
                </c:pt>
                <c:pt idx="604">
                  <c:v>101.21957999999975</c:v>
                </c:pt>
                <c:pt idx="605">
                  <c:v>101.21957999999975</c:v>
                </c:pt>
                <c:pt idx="606">
                  <c:v>101.21957999999975</c:v>
                </c:pt>
                <c:pt idx="607">
                  <c:v>101.21957999999975</c:v>
                </c:pt>
                <c:pt idx="608">
                  <c:v>101.21957999999975</c:v>
                </c:pt>
                <c:pt idx="609">
                  <c:v>101.21957999999975</c:v>
                </c:pt>
                <c:pt idx="610">
                  <c:v>101.21957999999975</c:v>
                </c:pt>
                <c:pt idx="611">
                  <c:v>101.21957999999975</c:v>
                </c:pt>
                <c:pt idx="612">
                  <c:v>101.21957999999975</c:v>
                </c:pt>
                <c:pt idx="613">
                  <c:v>101.21957999999975</c:v>
                </c:pt>
                <c:pt idx="614">
                  <c:v>101.21957999999975</c:v>
                </c:pt>
                <c:pt idx="615">
                  <c:v>101.21957999999975</c:v>
                </c:pt>
                <c:pt idx="616">
                  <c:v>101.21957999999975</c:v>
                </c:pt>
                <c:pt idx="617">
                  <c:v>101.21957999999975</c:v>
                </c:pt>
                <c:pt idx="618">
                  <c:v>101.21957999999975</c:v>
                </c:pt>
                <c:pt idx="619">
                  <c:v>101.21957999999975</c:v>
                </c:pt>
                <c:pt idx="620">
                  <c:v>101.21957999999975</c:v>
                </c:pt>
                <c:pt idx="621">
                  <c:v>101.21957999999975</c:v>
                </c:pt>
                <c:pt idx="622">
                  <c:v>101.21957999999975</c:v>
                </c:pt>
                <c:pt idx="623">
                  <c:v>101.21957999999975</c:v>
                </c:pt>
                <c:pt idx="624">
                  <c:v>101.21957999999975</c:v>
                </c:pt>
                <c:pt idx="625">
                  <c:v>101.21957999999975</c:v>
                </c:pt>
                <c:pt idx="626">
                  <c:v>101.21957999999975</c:v>
                </c:pt>
                <c:pt idx="627">
                  <c:v>101.21957999999975</c:v>
                </c:pt>
                <c:pt idx="628">
                  <c:v>101.21957999999975</c:v>
                </c:pt>
                <c:pt idx="629">
                  <c:v>101.21957999999975</c:v>
                </c:pt>
                <c:pt idx="630">
                  <c:v>101.21957999999975</c:v>
                </c:pt>
                <c:pt idx="631">
                  <c:v>101.21957999999975</c:v>
                </c:pt>
                <c:pt idx="632">
                  <c:v>101.21957999999975</c:v>
                </c:pt>
                <c:pt idx="633">
                  <c:v>101.21957999999975</c:v>
                </c:pt>
                <c:pt idx="634">
                  <c:v>101.21957999999975</c:v>
                </c:pt>
                <c:pt idx="635">
                  <c:v>101.21957999999975</c:v>
                </c:pt>
                <c:pt idx="636">
                  <c:v>101.21957999999975</c:v>
                </c:pt>
                <c:pt idx="637">
                  <c:v>101.21957999999975</c:v>
                </c:pt>
                <c:pt idx="638">
                  <c:v>101.21957999999975</c:v>
                </c:pt>
                <c:pt idx="639">
                  <c:v>101.21957999999975</c:v>
                </c:pt>
                <c:pt idx="640">
                  <c:v>101.21957999999975</c:v>
                </c:pt>
                <c:pt idx="641">
                  <c:v>101.21957999999975</c:v>
                </c:pt>
                <c:pt idx="642">
                  <c:v>101.21957999999975</c:v>
                </c:pt>
                <c:pt idx="643">
                  <c:v>101.21957999999975</c:v>
                </c:pt>
                <c:pt idx="644">
                  <c:v>101.21957999999975</c:v>
                </c:pt>
                <c:pt idx="645">
                  <c:v>101.21957999999975</c:v>
                </c:pt>
                <c:pt idx="646">
                  <c:v>101.21957999999975</c:v>
                </c:pt>
                <c:pt idx="647">
                  <c:v>101.21957999999975</c:v>
                </c:pt>
                <c:pt idx="648">
                  <c:v>101.21957999999975</c:v>
                </c:pt>
                <c:pt idx="649">
                  <c:v>101.21957999999975</c:v>
                </c:pt>
                <c:pt idx="650">
                  <c:v>101.21957999999975</c:v>
                </c:pt>
                <c:pt idx="651">
                  <c:v>101.21957999999975</c:v>
                </c:pt>
                <c:pt idx="652">
                  <c:v>101.21957999999975</c:v>
                </c:pt>
                <c:pt idx="653">
                  <c:v>101.21957999999975</c:v>
                </c:pt>
                <c:pt idx="654">
                  <c:v>101.21957999999975</c:v>
                </c:pt>
                <c:pt idx="655">
                  <c:v>101.21957999999975</c:v>
                </c:pt>
                <c:pt idx="656">
                  <c:v>101.21957999999975</c:v>
                </c:pt>
                <c:pt idx="657">
                  <c:v>101.21957999999975</c:v>
                </c:pt>
                <c:pt idx="658">
                  <c:v>101.21957999999975</c:v>
                </c:pt>
                <c:pt idx="659">
                  <c:v>101.21957999999975</c:v>
                </c:pt>
                <c:pt idx="660">
                  <c:v>101.21957999999975</c:v>
                </c:pt>
                <c:pt idx="661">
                  <c:v>101.21957999999975</c:v>
                </c:pt>
                <c:pt idx="662">
                  <c:v>101.21957999999975</c:v>
                </c:pt>
                <c:pt idx="663">
                  <c:v>101.21957999999975</c:v>
                </c:pt>
                <c:pt idx="664">
                  <c:v>101.21957999999975</c:v>
                </c:pt>
                <c:pt idx="665">
                  <c:v>101.21957999999975</c:v>
                </c:pt>
                <c:pt idx="666">
                  <c:v>101.21957999999975</c:v>
                </c:pt>
                <c:pt idx="667">
                  <c:v>101.21957999999975</c:v>
                </c:pt>
                <c:pt idx="668">
                  <c:v>101.21957999999975</c:v>
                </c:pt>
                <c:pt idx="669">
                  <c:v>101.21957999999975</c:v>
                </c:pt>
                <c:pt idx="670">
                  <c:v>101.21957999999975</c:v>
                </c:pt>
                <c:pt idx="671">
                  <c:v>101.21957999999975</c:v>
                </c:pt>
                <c:pt idx="672">
                  <c:v>101.21957999999975</c:v>
                </c:pt>
                <c:pt idx="673">
                  <c:v>101.21957999999975</c:v>
                </c:pt>
                <c:pt idx="674">
                  <c:v>101.21957999999975</c:v>
                </c:pt>
                <c:pt idx="675">
                  <c:v>101.21957999999975</c:v>
                </c:pt>
                <c:pt idx="676">
                  <c:v>101.21957999999975</c:v>
                </c:pt>
                <c:pt idx="677">
                  <c:v>101.21957999999975</c:v>
                </c:pt>
                <c:pt idx="678">
                  <c:v>101.21957999999975</c:v>
                </c:pt>
                <c:pt idx="679">
                  <c:v>101.21957999999975</c:v>
                </c:pt>
                <c:pt idx="680">
                  <c:v>101.21957999999975</c:v>
                </c:pt>
                <c:pt idx="681">
                  <c:v>101.21957999999975</c:v>
                </c:pt>
                <c:pt idx="682">
                  <c:v>101.21957999999975</c:v>
                </c:pt>
                <c:pt idx="683">
                  <c:v>101.21957999999975</c:v>
                </c:pt>
                <c:pt idx="684">
                  <c:v>101.21957999999975</c:v>
                </c:pt>
                <c:pt idx="685">
                  <c:v>101.21957999999975</c:v>
                </c:pt>
                <c:pt idx="686">
                  <c:v>101.21957999999975</c:v>
                </c:pt>
                <c:pt idx="687">
                  <c:v>101.21957999999975</c:v>
                </c:pt>
                <c:pt idx="688">
                  <c:v>101.21957999999975</c:v>
                </c:pt>
                <c:pt idx="689">
                  <c:v>101.21957999999975</c:v>
                </c:pt>
                <c:pt idx="690">
                  <c:v>101.21957999999975</c:v>
                </c:pt>
                <c:pt idx="691">
                  <c:v>101.21957999999975</c:v>
                </c:pt>
                <c:pt idx="692">
                  <c:v>101.21957999999975</c:v>
                </c:pt>
                <c:pt idx="693">
                  <c:v>101.21957999999975</c:v>
                </c:pt>
                <c:pt idx="694">
                  <c:v>101.21957999999975</c:v>
                </c:pt>
                <c:pt idx="695">
                  <c:v>101.21957999999975</c:v>
                </c:pt>
                <c:pt idx="696">
                  <c:v>101.21957999999975</c:v>
                </c:pt>
                <c:pt idx="697">
                  <c:v>101.21957999999975</c:v>
                </c:pt>
                <c:pt idx="698">
                  <c:v>101.21957999999975</c:v>
                </c:pt>
                <c:pt idx="699">
                  <c:v>101.21957999999975</c:v>
                </c:pt>
                <c:pt idx="700">
                  <c:v>101.21957999999975</c:v>
                </c:pt>
                <c:pt idx="701">
                  <c:v>101.21957999999975</c:v>
                </c:pt>
                <c:pt idx="702">
                  <c:v>101.21957999999975</c:v>
                </c:pt>
                <c:pt idx="703">
                  <c:v>101.21957999999975</c:v>
                </c:pt>
                <c:pt idx="704">
                  <c:v>101.21957999999975</c:v>
                </c:pt>
                <c:pt idx="705">
                  <c:v>101.21957999999975</c:v>
                </c:pt>
                <c:pt idx="706">
                  <c:v>101.21957999999975</c:v>
                </c:pt>
                <c:pt idx="707">
                  <c:v>101.21957999999975</c:v>
                </c:pt>
                <c:pt idx="708">
                  <c:v>101.21957999999975</c:v>
                </c:pt>
                <c:pt idx="709">
                  <c:v>101.21957999999975</c:v>
                </c:pt>
                <c:pt idx="710">
                  <c:v>101.21957999999975</c:v>
                </c:pt>
                <c:pt idx="711">
                  <c:v>101.21957999999975</c:v>
                </c:pt>
                <c:pt idx="712">
                  <c:v>101.21957999999975</c:v>
                </c:pt>
                <c:pt idx="713">
                  <c:v>101.21957999999975</c:v>
                </c:pt>
                <c:pt idx="714">
                  <c:v>101.21957999999975</c:v>
                </c:pt>
                <c:pt idx="715">
                  <c:v>101.21957999999975</c:v>
                </c:pt>
                <c:pt idx="716">
                  <c:v>101.21957999999975</c:v>
                </c:pt>
                <c:pt idx="717">
                  <c:v>101.21957999999975</c:v>
                </c:pt>
                <c:pt idx="718">
                  <c:v>101.21957999999975</c:v>
                </c:pt>
                <c:pt idx="719">
                  <c:v>101.21957999999975</c:v>
                </c:pt>
                <c:pt idx="720">
                  <c:v>101.21957999999975</c:v>
                </c:pt>
                <c:pt idx="721">
                  <c:v>101.21957999999975</c:v>
                </c:pt>
                <c:pt idx="722">
                  <c:v>101.21957999999975</c:v>
                </c:pt>
                <c:pt idx="723">
                  <c:v>101.21957999999975</c:v>
                </c:pt>
                <c:pt idx="724">
                  <c:v>101.21957999999975</c:v>
                </c:pt>
                <c:pt idx="725">
                  <c:v>101.21957999999975</c:v>
                </c:pt>
                <c:pt idx="726">
                  <c:v>101.21957999999975</c:v>
                </c:pt>
                <c:pt idx="727">
                  <c:v>101.21957999999975</c:v>
                </c:pt>
                <c:pt idx="728">
                  <c:v>101.21957999999975</c:v>
                </c:pt>
                <c:pt idx="729">
                  <c:v>101.21957999999975</c:v>
                </c:pt>
                <c:pt idx="730">
                  <c:v>101.21957999999975</c:v>
                </c:pt>
                <c:pt idx="731">
                  <c:v>101.21957999999975</c:v>
                </c:pt>
                <c:pt idx="732">
                  <c:v>101.21957999999975</c:v>
                </c:pt>
                <c:pt idx="733">
                  <c:v>101.21957999999975</c:v>
                </c:pt>
                <c:pt idx="734">
                  <c:v>101.21957999999975</c:v>
                </c:pt>
                <c:pt idx="735">
                  <c:v>101.21957999999975</c:v>
                </c:pt>
                <c:pt idx="736">
                  <c:v>101.21957999999975</c:v>
                </c:pt>
                <c:pt idx="737">
                  <c:v>101.21957999999975</c:v>
                </c:pt>
                <c:pt idx="738">
                  <c:v>101.21957999999975</c:v>
                </c:pt>
                <c:pt idx="739">
                  <c:v>101.21957999999975</c:v>
                </c:pt>
                <c:pt idx="740">
                  <c:v>101.21957999999975</c:v>
                </c:pt>
                <c:pt idx="741">
                  <c:v>101.21957999999975</c:v>
                </c:pt>
                <c:pt idx="742">
                  <c:v>101.21957999999975</c:v>
                </c:pt>
                <c:pt idx="743">
                  <c:v>101.21957999999975</c:v>
                </c:pt>
                <c:pt idx="744">
                  <c:v>101.21957999999975</c:v>
                </c:pt>
                <c:pt idx="745">
                  <c:v>101.21957999999975</c:v>
                </c:pt>
                <c:pt idx="746">
                  <c:v>101.21957999999975</c:v>
                </c:pt>
                <c:pt idx="747">
                  <c:v>101.21957999999975</c:v>
                </c:pt>
                <c:pt idx="748">
                  <c:v>101.21957999999975</c:v>
                </c:pt>
                <c:pt idx="749">
                  <c:v>101.21957999999975</c:v>
                </c:pt>
                <c:pt idx="750">
                  <c:v>101.21957999999975</c:v>
                </c:pt>
                <c:pt idx="751">
                  <c:v>101.21957999999975</c:v>
                </c:pt>
                <c:pt idx="752">
                  <c:v>101.21957999999975</c:v>
                </c:pt>
                <c:pt idx="753">
                  <c:v>101.21957999999975</c:v>
                </c:pt>
                <c:pt idx="754">
                  <c:v>101.21957999999975</c:v>
                </c:pt>
                <c:pt idx="755">
                  <c:v>101.21957999999975</c:v>
                </c:pt>
                <c:pt idx="756">
                  <c:v>101.21957999999975</c:v>
                </c:pt>
                <c:pt idx="757">
                  <c:v>101.21957999999975</c:v>
                </c:pt>
                <c:pt idx="758">
                  <c:v>101.21957999999975</c:v>
                </c:pt>
                <c:pt idx="759">
                  <c:v>101.21957999999975</c:v>
                </c:pt>
                <c:pt idx="760">
                  <c:v>101.21957999999975</c:v>
                </c:pt>
                <c:pt idx="761">
                  <c:v>101.21957999999975</c:v>
                </c:pt>
                <c:pt idx="762">
                  <c:v>101.21957999999975</c:v>
                </c:pt>
                <c:pt idx="763">
                  <c:v>101.21957999999975</c:v>
                </c:pt>
                <c:pt idx="764">
                  <c:v>101.21957999999975</c:v>
                </c:pt>
                <c:pt idx="765">
                  <c:v>101.21957999999975</c:v>
                </c:pt>
                <c:pt idx="766">
                  <c:v>101.21957999999975</c:v>
                </c:pt>
                <c:pt idx="767">
                  <c:v>101.21957999999975</c:v>
                </c:pt>
                <c:pt idx="768">
                  <c:v>101.21957999999975</c:v>
                </c:pt>
                <c:pt idx="769">
                  <c:v>101.21957999999975</c:v>
                </c:pt>
                <c:pt idx="770">
                  <c:v>101.21957999999975</c:v>
                </c:pt>
                <c:pt idx="771">
                  <c:v>101.21957999999975</c:v>
                </c:pt>
                <c:pt idx="772">
                  <c:v>101.21957999999975</c:v>
                </c:pt>
                <c:pt idx="773">
                  <c:v>101.21957999999975</c:v>
                </c:pt>
                <c:pt idx="774">
                  <c:v>101.21957999999975</c:v>
                </c:pt>
                <c:pt idx="775">
                  <c:v>101.21957999999975</c:v>
                </c:pt>
                <c:pt idx="776">
                  <c:v>101.21957999999975</c:v>
                </c:pt>
                <c:pt idx="777">
                  <c:v>101.21957999999975</c:v>
                </c:pt>
                <c:pt idx="778">
                  <c:v>101.21957999999975</c:v>
                </c:pt>
                <c:pt idx="779">
                  <c:v>101.21957999999975</c:v>
                </c:pt>
                <c:pt idx="780">
                  <c:v>101.21957999999975</c:v>
                </c:pt>
                <c:pt idx="781">
                  <c:v>101.21957999999975</c:v>
                </c:pt>
                <c:pt idx="782">
                  <c:v>101.21957999999975</c:v>
                </c:pt>
                <c:pt idx="783">
                  <c:v>101.21957999999975</c:v>
                </c:pt>
                <c:pt idx="784">
                  <c:v>101.21957999999975</c:v>
                </c:pt>
                <c:pt idx="785">
                  <c:v>101.21957999999975</c:v>
                </c:pt>
                <c:pt idx="786">
                  <c:v>101.21957999999975</c:v>
                </c:pt>
                <c:pt idx="787">
                  <c:v>101.21957999999975</c:v>
                </c:pt>
                <c:pt idx="788">
                  <c:v>101.21957999999975</c:v>
                </c:pt>
                <c:pt idx="789">
                  <c:v>101.21957999999975</c:v>
                </c:pt>
                <c:pt idx="790">
                  <c:v>101.21957999999975</c:v>
                </c:pt>
                <c:pt idx="791">
                  <c:v>101.21957999999975</c:v>
                </c:pt>
                <c:pt idx="792">
                  <c:v>101.21957999999975</c:v>
                </c:pt>
                <c:pt idx="793">
                  <c:v>101.21957999999975</c:v>
                </c:pt>
                <c:pt idx="794">
                  <c:v>101.21957999999975</c:v>
                </c:pt>
                <c:pt idx="795">
                  <c:v>101.21957999999975</c:v>
                </c:pt>
                <c:pt idx="796">
                  <c:v>101.21957999999975</c:v>
                </c:pt>
                <c:pt idx="797">
                  <c:v>101.21957999999975</c:v>
                </c:pt>
                <c:pt idx="798">
                  <c:v>101.21957999999975</c:v>
                </c:pt>
                <c:pt idx="799">
                  <c:v>101.21957999999975</c:v>
                </c:pt>
                <c:pt idx="800">
                  <c:v>101.21957999999975</c:v>
                </c:pt>
                <c:pt idx="801">
                  <c:v>101.21957999999975</c:v>
                </c:pt>
                <c:pt idx="802">
                  <c:v>101.21957999999975</c:v>
                </c:pt>
                <c:pt idx="803">
                  <c:v>101.21957999999975</c:v>
                </c:pt>
                <c:pt idx="804">
                  <c:v>101.21957999999975</c:v>
                </c:pt>
                <c:pt idx="805">
                  <c:v>101.21957999999975</c:v>
                </c:pt>
                <c:pt idx="806">
                  <c:v>101.21957999999975</c:v>
                </c:pt>
                <c:pt idx="807">
                  <c:v>101.21957999999975</c:v>
                </c:pt>
                <c:pt idx="808">
                  <c:v>101.21957999999975</c:v>
                </c:pt>
                <c:pt idx="809">
                  <c:v>101.21957999999975</c:v>
                </c:pt>
                <c:pt idx="810">
                  <c:v>101.21957999999975</c:v>
                </c:pt>
                <c:pt idx="811">
                  <c:v>101.21957999999975</c:v>
                </c:pt>
                <c:pt idx="812">
                  <c:v>101.21957999999975</c:v>
                </c:pt>
                <c:pt idx="813">
                  <c:v>101.21957999999975</c:v>
                </c:pt>
                <c:pt idx="814">
                  <c:v>101.21957999999975</c:v>
                </c:pt>
                <c:pt idx="815">
                  <c:v>101.21957999999975</c:v>
                </c:pt>
                <c:pt idx="816">
                  <c:v>101.21957999999975</c:v>
                </c:pt>
                <c:pt idx="817">
                  <c:v>101.21957999999975</c:v>
                </c:pt>
                <c:pt idx="818">
                  <c:v>101.21957999999975</c:v>
                </c:pt>
                <c:pt idx="819">
                  <c:v>101.21957999999975</c:v>
                </c:pt>
                <c:pt idx="820">
                  <c:v>101.21957999999975</c:v>
                </c:pt>
                <c:pt idx="821">
                  <c:v>101.21957999999975</c:v>
                </c:pt>
                <c:pt idx="822">
                  <c:v>101.21957999999975</c:v>
                </c:pt>
                <c:pt idx="823">
                  <c:v>101.21957999999975</c:v>
                </c:pt>
                <c:pt idx="824">
                  <c:v>101.21957999999975</c:v>
                </c:pt>
                <c:pt idx="825">
                  <c:v>101.21957999999975</c:v>
                </c:pt>
                <c:pt idx="826">
                  <c:v>101.21957999999975</c:v>
                </c:pt>
                <c:pt idx="827">
                  <c:v>101.21957999999975</c:v>
                </c:pt>
                <c:pt idx="828">
                  <c:v>101.21957999999975</c:v>
                </c:pt>
                <c:pt idx="829">
                  <c:v>101.21957999999975</c:v>
                </c:pt>
                <c:pt idx="830">
                  <c:v>101.21957999999975</c:v>
                </c:pt>
                <c:pt idx="831">
                  <c:v>101.21957999999975</c:v>
                </c:pt>
                <c:pt idx="832">
                  <c:v>101.21957999999975</c:v>
                </c:pt>
                <c:pt idx="833">
                  <c:v>101.21957999999975</c:v>
                </c:pt>
                <c:pt idx="834">
                  <c:v>101.21957999999975</c:v>
                </c:pt>
                <c:pt idx="835">
                  <c:v>101.21957999999975</c:v>
                </c:pt>
                <c:pt idx="836">
                  <c:v>101.21957999999975</c:v>
                </c:pt>
                <c:pt idx="837">
                  <c:v>101.21957999999975</c:v>
                </c:pt>
                <c:pt idx="838">
                  <c:v>101.21957999999975</c:v>
                </c:pt>
                <c:pt idx="839">
                  <c:v>101.21957999999975</c:v>
                </c:pt>
                <c:pt idx="840">
                  <c:v>101.21957999999975</c:v>
                </c:pt>
                <c:pt idx="841">
                  <c:v>101.21957999999975</c:v>
                </c:pt>
                <c:pt idx="842">
                  <c:v>101.21957999999975</c:v>
                </c:pt>
                <c:pt idx="843">
                  <c:v>101.21957999999975</c:v>
                </c:pt>
                <c:pt idx="844">
                  <c:v>101.21957999999975</c:v>
                </c:pt>
                <c:pt idx="845">
                  <c:v>101.21957999999975</c:v>
                </c:pt>
                <c:pt idx="846">
                  <c:v>101.21957999999975</c:v>
                </c:pt>
                <c:pt idx="847">
                  <c:v>101.21957999999975</c:v>
                </c:pt>
                <c:pt idx="848">
                  <c:v>101.21957999999975</c:v>
                </c:pt>
                <c:pt idx="849">
                  <c:v>101.21957999999975</c:v>
                </c:pt>
                <c:pt idx="850">
                  <c:v>101.21957999999975</c:v>
                </c:pt>
                <c:pt idx="851">
                  <c:v>101.21957999999975</c:v>
                </c:pt>
                <c:pt idx="852">
                  <c:v>101.21957999999975</c:v>
                </c:pt>
                <c:pt idx="853">
                  <c:v>101.21957999999975</c:v>
                </c:pt>
                <c:pt idx="854">
                  <c:v>101.21957999999975</c:v>
                </c:pt>
                <c:pt idx="855">
                  <c:v>101.21957999999975</c:v>
                </c:pt>
                <c:pt idx="856">
                  <c:v>101.21957999999975</c:v>
                </c:pt>
                <c:pt idx="857">
                  <c:v>101.21957999999975</c:v>
                </c:pt>
                <c:pt idx="858">
                  <c:v>101.21957999999975</c:v>
                </c:pt>
                <c:pt idx="859">
                  <c:v>101.21957999999975</c:v>
                </c:pt>
                <c:pt idx="860">
                  <c:v>101.21957999999975</c:v>
                </c:pt>
                <c:pt idx="861">
                  <c:v>101.21957999999975</c:v>
                </c:pt>
                <c:pt idx="862">
                  <c:v>101.21957999999975</c:v>
                </c:pt>
                <c:pt idx="863">
                  <c:v>101.21957999999975</c:v>
                </c:pt>
                <c:pt idx="864">
                  <c:v>101.21957999999975</c:v>
                </c:pt>
                <c:pt idx="865">
                  <c:v>101.21957999999975</c:v>
                </c:pt>
                <c:pt idx="866">
                  <c:v>101.21957999999975</c:v>
                </c:pt>
                <c:pt idx="867">
                  <c:v>101.21957999999975</c:v>
                </c:pt>
                <c:pt idx="868">
                  <c:v>101.21957999999975</c:v>
                </c:pt>
                <c:pt idx="869">
                  <c:v>101.21957999999975</c:v>
                </c:pt>
                <c:pt idx="870">
                  <c:v>101.21957999999975</c:v>
                </c:pt>
                <c:pt idx="871">
                  <c:v>101.21957999999975</c:v>
                </c:pt>
                <c:pt idx="872">
                  <c:v>101.21957999999975</c:v>
                </c:pt>
                <c:pt idx="873">
                  <c:v>101.21957999999975</c:v>
                </c:pt>
                <c:pt idx="874">
                  <c:v>101.21957999999975</c:v>
                </c:pt>
                <c:pt idx="875">
                  <c:v>101.21957999999975</c:v>
                </c:pt>
                <c:pt idx="876">
                  <c:v>101.21957999999975</c:v>
                </c:pt>
                <c:pt idx="877">
                  <c:v>101.21957999999975</c:v>
                </c:pt>
                <c:pt idx="878">
                  <c:v>101.21957999999975</c:v>
                </c:pt>
                <c:pt idx="879">
                  <c:v>101.21957999999975</c:v>
                </c:pt>
                <c:pt idx="880">
                  <c:v>101.21957999999975</c:v>
                </c:pt>
                <c:pt idx="881">
                  <c:v>101.21957999999975</c:v>
                </c:pt>
                <c:pt idx="882">
                  <c:v>101.21957999999975</c:v>
                </c:pt>
                <c:pt idx="883">
                  <c:v>101.21957999999975</c:v>
                </c:pt>
                <c:pt idx="884">
                  <c:v>101.21957999999975</c:v>
                </c:pt>
                <c:pt idx="885">
                  <c:v>101.21957999999975</c:v>
                </c:pt>
                <c:pt idx="886">
                  <c:v>101.21957999999975</c:v>
                </c:pt>
                <c:pt idx="887">
                  <c:v>101.21957999999975</c:v>
                </c:pt>
                <c:pt idx="888">
                  <c:v>101.21957999999975</c:v>
                </c:pt>
                <c:pt idx="889">
                  <c:v>101.21957999999975</c:v>
                </c:pt>
                <c:pt idx="890">
                  <c:v>101.21957999999975</c:v>
                </c:pt>
                <c:pt idx="891">
                  <c:v>101.21957999999975</c:v>
                </c:pt>
                <c:pt idx="892">
                  <c:v>101.21957999999975</c:v>
                </c:pt>
                <c:pt idx="893">
                  <c:v>101.21957999999975</c:v>
                </c:pt>
                <c:pt idx="894">
                  <c:v>101.21957999999975</c:v>
                </c:pt>
                <c:pt idx="895">
                  <c:v>101.21957999999975</c:v>
                </c:pt>
                <c:pt idx="896">
                  <c:v>101.21957999999975</c:v>
                </c:pt>
                <c:pt idx="897">
                  <c:v>101.21957999999975</c:v>
                </c:pt>
                <c:pt idx="898">
                  <c:v>101.21957999999975</c:v>
                </c:pt>
                <c:pt idx="899">
                  <c:v>101.21957999999975</c:v>
                </c:pt>
                <c:pt idx="900">
                  <c:v>101.21957999999975</c:v>
                </c:pt>
                <c:pt idx="901">
                  <c:v>101.21957999999975</c:v>
                </c:pt>
                <c:pt idx="902">
                  <c:v>101.21957999999975</c:v>
                </c:pt>
                <c:pt idx="903">
                  <c:v>101.21957999999975</c:v>
                </c:pt>
                <c:pt idx="904">
                  <c:v>101.21957999999975</c:v>
                </c:pt>
                <c:pt idx="905">
                  <c:v>101.21957999999975</c:v>
                </c:pt>
                <c:pt idx="906">
                  <c:v>101.21957999999975</c:v>
                </c:pt>
                <c:pt idx="907">
                  <c:v>101.21957999999975</c:v>
                </c:pt>
                <c:pt idx="908">
                  <c:v>101.21957999999975</c:v>
                </c:pt>
                <c:pt idx="909">
                  <c:v>101.21957999999975</c:v>
                </c:pt>
                <c:pt idx="910">
                  <c:v>101.21957999999975</c:v>
                </c:pt>
                <c:pt idx="911">
                  <c:v>101.21957999999975</c:v>
                </c:pt>
                <c:pt idx="912">
                  <c:v>101.21957999999975</c:v>
                </c:pt>
                <c:pt idx="913">
                  <c:v>101.21957999999975</c:v>
                </c:pt>
                <c:pt idx="914">
                  <c:v>101.21957999999975</c:v>
                </c:pt>
                <c:pt idx="915">
                  <c:v>101.21957999999975</c:v>
                </c:pt>
                <c:pt idx="916">
                  <c:v>101.21957999999975</c:v>
                </c:pt>
                <c:pt idx="917">
                  <c:v>101.21957999999975</c:v>
                </c:pt>
                <c:pt idx="918">
                  <c:v>101.21957999999975</c:v>
                </c:pt>
                <c:pt idx="919">
                  <c:v>101.21957999999975</c:v>
                </c:pt>
                <c:pt idx="920">
                  <c:v>101.21957999999975</c:v>
                </c:pt>
                <c:pt idx="921">
                  <c:v>101.21957999999975</c:v>
                </c:pt>
                <c:pt idx="922">
                  <c:v>101.21957999999975</c:v>
                </c:pt>
                <c:pt idx="923">
                  <c:v>101.21957999999975</c:v>
                </c:pt>
                <c:pt idx="924">
                  <c:v>101.21957999999975</c:v>
                </c:pt>
                <c:pt idx="925">
                  <c:v>101.21957999999975</c:v>
                </c:pt>
                <c:pt idx="926">
                  <c:v>101.21957999999975</c:v>
                </c:pt>
                <c:pt idx="927">
                  <c:v>101.21957999999975</c:v>
                </c:pt>
                <c:pt idx="928">
                  <c:v>101.21957999999975</c:v>
                </c:pt>
                <c:pt idx="929">
                  <c:v>101.21957999999975</c:v>
                </c:pt>
                <c:pt idx="930">
                  <c:v>101.21957999999975</c:v>
                </c:pt>
                <c:pt idx="931">
                  <c:v>101.21957999999975</c:v>
                </c:pt>
                <c:pt idx="932">
                  <c:v>101.21957999999975</c:v>
                </c:pt>
                <c:pt idx="933">
                  <c:v>101.21957999999975</c:v>
                </c:pt>
                <c:pt idx="934">
                  <c:v>101.21957999999975</c:v>
                </c:pt>
                <c:pt idx="935">
                  <c:v>101.21957999999975</c:v>
                </c:pt>
                <c:pt idx="936">
                  <c:v>101.21957999999975</c:v>
                </c:pt>
                <c:pt idx="937">
                  <c:v>101.21957999999975</c:v>
                </c:pt>
                <c:pt idx="938">
                  <c:v>101.21957999999975</c:v>
                </c:pt>
                <c:pt idx="939">
                  <c:v>101.21957999999975</c:v>
                </c:pt>
                <c:pt idx="940">
                  <c:v>101.21957999999975</c:v>
                </c:pt>
                <c:pt idx="941">
                  <c:v>101.21957999999975</c:v>
                </c:pt>
                <c:pt idx="942">
                  <c:v>101.21957999999975</c:v>
                </c:pt>
                <c:pt idx="943">
                  <c:v>101.21957999999975</c:v>
                </c:pt>
                <c:pt idx="944">
                  <c:v>101.21957999999975</c:v>
                </c:pt>
                <c:pt idx="945">
                  <c:v>101.21957999999975</c:v>
                </c:pt>
                <c:pt idx="946">
                  <c:v>101.21957999999975</c:v>
                </c:pt>
                <c:pt idx="947">
                  <c:v>101.21957999999975</c:v>
                </c:pt>
                <c:pt idx="948">
                  <c:v>101.21957999999975</c:v>
                </c:pt>
                <c:pt idx="949">
                  <c:v>101.21957999999975</c:v>
                </c:pt>
                <c:pt idx="950">
                  <c:v>101.21957999999975</c:v>
                </c:pt>
                <c:pt idx="951">
                  <c:v>101.21957999999975</c:v>
                </c:pt>
                <c:pt idx="952">
                  <c:v>101.21957999999975</c:v>
                </c:pt>
                <c:pt idx="953">
                  <c:v>101.21957999999975</c:v>
                </c:pt>
                <c:pt idx="954">
                  <c:v>101.21957999999975</c:v>
                </c:pt>
                <c:pt idx="955">
                  <c:v>101.21957999999975</c:v>
                </c:pt>
                <c:pt idx="956">
                  <c:v>101.21957999999975</c:v>
                </c:pt>
                <c:pt idx="957">
                  <c:v>101.21957999999975</c:v>
                </c:pt>
                <c:pt idx="958">
                  <c:v>101.21957999999975</c:v>
                </c:pt>
                <c:pt idx="959">
                  <c:v>101.21957999999975</c:v>
                </c:pt>
                <c:pt idx="960">
                  <c:v>101.21957999999975</c:v>
                </c:pt>
                <c:pt idx="961">
                  <c:v>101.21957999999975</c:v>
                </c:pt>
                <c:pt idx="962">
                  <c:v>101.21957999999975</c:v>
                </c:pt>
                <c:pt idx="963">
                  <c:v>101.21957999999975</c:v>
                </c:pt>
                <c:pt idx="964">
                  <c:v>101.21957999999975</c:v>
                </c:pt>
                <c:pt idx="965">
                  <c:v>101.21957999999975</c:v>
                </c:pt>
                <c:pt idx="966">
                  <c:v>101.21957999999975</c:v>
                </c:pt>
                <c:pt idx="967">
                  <c:v>101.21957999999975</c:v>
                </c:pt>
                <c:pt idx="968">
                  <c:v>101.21957999999975</c:v>
                </c:pt>
                <c:pt idx="969">
                  <c:v>101.21957999999975</c:v>
                </c:pt>
                <c:pt idx="970">
                  <c:v>101.21957999999975</c:v>
                </c:pt>
                <c:pt idx="971">
                  <c:v>101.21957999999975</c:v>
                </c:pt>
                <c:pt idx="972">
                  <c:v>101.21957999999975</c:v>
                </c:pt>
                <c:pt idx="973">
                  <c:v>101.21957999999975</c:v>
                </c:pt>
                <c:pt idx="974">
                  <c:v>101.21957999999975</c:v>
                </c:pt>
                <c:pt idx="975">
                  <c:v>101.21957999999975</c:v>
                </c:pt>
                <c:pt idx="976">
                  <c:v>101.21957999999975</c:v>
                </c:pt>
                <c:pt idx="977">
                  <c:v>101.21957999999975</c:v>
                </c:pt>
                <c:pt idx="978">
                  <c:v>101.21957999999975</c:v>
                </c:pt>
                <c:pt idx="979">
                  <c:v>101.21957999999975</c:v>
                </c:pt>
                <c:pt idx="980">
                  <c:v>101.21957999999975</c:v>
                </c:pt>
                <c:pt idx="981">
                  <c:v>101.21957999999975</c:v>
                </c:pt>
                <c:pt idx="982">
                  <c:v>101.21957999999975</c:v>
                </c:pt>
                <c:pt idx="983">
                  <c:v>101.21957999999975</c:v>
                </c:pt>
                <c:pt idx="984">
                  <c:v>101.21957999999975</c:v>
                </c:pt>
                <c:pt idx="985">
                  <c:v>101.21957999999975</c:v>
                </c:pt>
                <c:pt idx="986">
                  <c:v>101.21957999999975</c:v>
                </c:pt>
                <c:pt idx="987">
                  <c:v>101.21957999999975</c:v>
                </c:pt>
                <c:pt idx="988">
                  <c:v>101.21957999999975</c:v>
                </c:pt>
                <c:pt idx="989">
                  <c:v>101.21957999999975</c:v>
                </c:pt>
                <c:pt idx="990">
                  <c:v>101.21957999999975</c:v>
                </c:pt>
                <c:pt idx="991">
                  <c:v>101.21957999999975</c:v>
                </c:pt>
                <c:pt idx="992">
                  <c:v>101.21957999999975</c:v>
                </c:pt>
                <c:pt idx="993">
                  <c:v>101.21957999999975</c:v>
                </c:pt>
                <c:pt idx="994">
                  <c:v>101.21957999999975</c:v>
                </c:pt>
                <c:pt idx="995">
                  <c:v>101.21957999999975</c:v>
                </c:pt>
                <c:pt idx="996">
                  <c:v>101.21957999999975</c:v>
                </c:pt>
                <c:pt idx="997">
                  <c:v>101.21957999999975</c:v>
                </c:pt>
                <c:pt idx="998">
                  <c:v>101.21957999999975</c:v>
                </c:pt>
                <c:pt idx="999">
                  <c:v>101.21957999999975</c:v>
                </c:pt>
                <c:pt idx="1000">
                  <c:v>101.21957999999975</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Calculs!$W$4:$W$1004</c:f>
              <c:numCache>
                <c:formatCode>0.00</c:formatCode>
                <c:ptCount val="1001"/>
                <c:pt idx="0">
                  <c:v>0</c:v>
                </c:pt>
                <c:pt idx="1">
                  <c:v>2.0216778719831806E-5</c:v>
                </c:pt>
                <c:pt idx="2">
                  <c:v>3.9920263398171438E-4</c:v>
                </c:pt>
                <c:pt idx="3">
                  <c:v>1.6019529329873512E-3</c:v>
                </c:pt>
                <c:pt idx="4">
                  <c:v>4.1773696329556343E-3</c:v>
                </c:pt>
                <c:pt idx="5">
                  <c:v>8.7999987585193392E-3</c:v>
                </c:pt>
                <c:pt idx="6">
                  <c:v>1.6270498894237213E-2</c:v>
                </c:pt>
                <c:pt idx="7">
                  <c:v>2.7516178646696404E-2</c:v>
                </c:pt>
                <c:pt idx="8">
                  <c:v>4.3591602152460586E-2</c:v>
                </c:pt>
                <c:pt idx="9">
                  <c:v>6.5679261763513755E-2</c:v>
                </c:pt>
                <c:pt idx="10">
                  <c:v>9.5090317094678828E-2</c:v>
                </c:pt>
                <c:pt idx="11">
                  <c:v>0.13135627276869244</c:v>
                </c:pt>
                <c:pt idx="12">
                  <c:v>0.17292989397621122</c:v>
                </c:pt>
                <c:pt idx="13">
                  <c:v>0.21958398243471991</c:v>
                </c:pt>
                <c:pt idx="14">
                  <c:v>0.27108494610223244</c:v>
                </c:pt>
                <c:pt idx="15">
                  <c:v>0.32721596554851273</c:v>
                </c:pt>
                <c:pt idx="16">
                  <c:v>0.38776255513990665</c:v>
                </c:pt>
                <c:pt idx="17">
                  <c:v>0.45251259382744674</c:v>
                </c:pt>
                <c:pt idx="18">
                  <c:v>0.52125635542664606</c:v>
                </c:pt>
                <c:pt idx="19">
                  <c:v>0.59378653838604245</c:v>
                </c:pt>
                <c:pt idx="20">
                  <c:v>0.66989829504175913</c:v>
                </c:pt>
                <c:pt idx="21">
                  <c:v>0.74938926035554354</c:v>
                </c:pt>
                <c:pt idx="22">
                  <c:v>0.83205958013394321</c:v>
                </c:pt>
                <c:pt idx="23">
                  <c:v>0.91771193872647649</c:v>
                </c:pt>
                <c:pt idx="24">
                  <c:v>1.0061515862008485</c:v>
                </c:pt>
                <c:pt idx="25">
                  <c:v>1.0971863649934612</c:v>
                </c:pt>
                <c:pt idx="26">
                  <c:v>1.1906267360336629</c:v>
                </c:pt>
                <c:pt idx="27">
                  <c:v>1.2870855021700578</c:v>
                </c:pt>
                <c:pt idx="28">
                  <c:v>1.3873001429292218</c:v>
                </c:pt>
                <c:pt idx="29">
                  <c:v>1.4912700110360313</c:v>
                </c:pt>
                <c:pt idx="30">
                  <c:v>1.5989943785001917</c:v>
                </c:pt>
                <c:pt idx="31">
                  <c:v>1.7104724365458917</c:v>
                </c:pt>
                <c:pt idx="32">
                  <c:v>1.8257032955450299</c:v>
                </c:pt>
                <c:pt idx="33">
                  <c:v>1.944685984954011</c:v>
                </c:pt>
                <c:pt idx="34">
                  <c:v>2.0674194532541472</c:v>
                </c:pt>
                <c:pt idx="35">
                  <c:v>2.1939034718184991</c:v>
                </c:pt>
                <c:pt idx="36">
                  <c:v>2.3241378750507709</c:v>
                </c:pt>
                <c:pt idx="37">
                  <c:v>2.4581214896717345</c:v>
                </c:pt>
                <c:pt idx="38">
                  <c:v>2.5958530587547606</c:v>
                </c:pt>
                <c:pt idx="39">
                  <c:v>2.7373312417936009</c:v>
                </c:pt>
                <c:pt idx="40">
                  <c:v>2.882554614772975</c:v>
                </c:pt>
                <c:pt idx="41">
                  <c:v>3.0315216702350414</c:v>
                </c:pt>
                <c:pt idx="42">
                  <c:v>3.184230817342498</c:v>
                </c:pt>
                <c:pt idx="43">
                  <c:v>3.3406803819389554</c:v>
                </c:pt>
                <c:pt idx="44">
                  <c:v>3.500868606607161</c:v>
                </c:pt>
                <c:pt idx="45">
                  <c:v>3.6647936507256067</c:v>
                </c:pt>
                <c:pt idx="46">
                  <c:v>3.8324535905239516</c:v>
                </c:pt>
                <c:pt idx="47">
                  <c:v>4.0038464191377114</c:v>
                </c:pt>
                <c:pt idx="48">
                  <c:v>4.1789700466625321</c:v>
                </c:pt>
                <c:pt idx="49">
                  <c:v>4.3578223002084355</c:v>
                </c:pt>
                <c:pt idx="50">
                  <c:v>4.5404009239542908</c:v>
                </c:pt>
                <c:pt idx="51">
                  <c:v>4.7267035792028169</c:v>
                </c:pt>
                <c:pt idx="52">
                  <c:v>4.9167278444363332</c:v>
                </c:pt>
                <c:pt idx="53">
                  <c:v>5.1104712153735061</c:v>
                </c:pt>
                <c:pt idx="54">
                  <c:v>5.307931105027266</c:v>
                </c:pt>
                <c:pt idx="55">
                  <c:v>5.5091048437641152</c:v>
                </c:pt>
                <c:pt idx="56">
                  <c:v>5.7139896793649454</c:v>
                </c:pt>
                <c:pt idx="57">
                  <c:v>5.9225827770875803</c:v>
                </c:pt>
                <c:pt idx="58">
                  <c:v>6.1348812197311187</c:v>
                </c:pt>
                <c:pt idx="59">
                  <c:v>6.3508820077022561</c:v>
                </c:pt>
                <c:pt idx="60">
                  <c:v>6.5705820590836801</c:v>
                </c:pt>
                <c:pt idx="61">
                  <c:v>6.7939782097046448</c:v>
                </c:pt>
                <c:pt idx="62">
                  <c:v>7.0210672132138505</c:v>
                </c:pt>
                <c:pt idx="63">
                  <c:v>7.251845741154674</c:v>
                </c:pt>
                <c:pt idx="64">
                  <c:v>7.486310383042885</c:v>
                </c:pt>
                <c:pt idx="65">
                  <c:v>7.7244576464468926</c:v>
                </c:pt>
                <c:pt idx="66">
                  <c:v>7.9662839570705959</c:v>
                </c:pt>
                <c:pt idx="67">
                  <c:v>8.211785658838922</c:v>
                </c:pt>
                <c:pt idx="68">
                  <c:v>8.4609590139861108</c:v>
                </c:pt>
                <c:pt idx="69">
                  <c:v>8.7138002031467892</c:v>
                </c:pt>
                <c:pt idx="70">
                  <c:v>8.9703053254498837</c:v>
                </c:pt>
                <c:pt idx="71">
                  <c:v>9.230470398615422</c:v>
                </c:pt>
                <c:pt idx="72">
                  <c:v>9.4942665472928756</c:v>
                </c:pt>
                <c:pt idx="73">
                  <c:v>9.7616633939865185</c:v>
                </c:pt>
                <c:pt idx="74">
                  <c:v>10.032654585129817</c:v>
                </c:pt>
                <c:pt idx="75">
                  <c:v>10.307233685997428</c:v>
                </c:pt>
                <c:pt idx="76">
                  <c:v>10.585394180915779</c:v>
                </c:pt>
                <c:pt idx="77">
                  <c:v>10.867129473476822</c:v>
                </c:pt>
                <c:pt idx="78">
                  <c:v>11.152432886754976</c:v>
                </c:pt>
                <c:pt idx="79">
                  <c:v>11.441297663527314</c:v>
                </c:pt>
                <c:pt idx="80">
                  <c:v>11.733716966497015</c:v>
                </c:pt>
                <c:pt idx="81">
                  <c:v>12.029683878519995</c:v>
                </c:pt>
                <c:pt idx="82">
                  <c:v>12.329191402834901</c:v>
                </c:pt>
                <c:pt idx="83">
                  <c:v>12.632232463296312</c:v>
                </c:pt>
                <c:pt idx="84">
                  <c:v>12.938799904611278</c:v>
                </c:pt>
                <c:pt idx="85">
                  <c:v>13.24888649257913</c:v>
                </c:pt>
                <c:pt idx="86">
                  <c:v>13.562484914334599</c:v>
                </c:pt>
                <c:pt idx="87">
                  <c:v>13.87958777859423</c:v>
                </c:pt>
                <c:pt idx="88">
                  <c:v>14.200187615906215</c:v>
                </c:pt>
                <c:pt idx="89">
                  <c:v>14.524276878903297</c:v>
                </c:pt>
                <c:pt idx="90">
                  <c:v>14.851847942559296</c:v>
                </c:pt>
                <c:pt idx="91">
                  <c:v>15.182893104448711</c:v>
                </c:pt>
                <c:pt idx="92">
                  <c:v>15.517404585009764</c:v>
                </c:pt>
                <c:pt idx="93">
                  <c:v>15.855374527810708</c:v>
                </c:pt>
                <c:pt idx="94">
                  <c:v>16.19679499981947</c:v>
                </c:pt>
                <c:pt idx="95">
                  <c:v>16.541657991676576</c:v>
                </c:pt>
                <c:pt idx="96">
                  <c:v>16.889955417971379</c:v>
                </c:pt>
                <c:pt idx="97">
                  <c:v>17.241679117521631</c:v>
                </c:pt>
                <c:pt idx="98">
                  <c:v>17.596820853656283</c:v>
                </c:pt>
                <c:pt idx="99">
                  <c:v>17.955372314501563</c:v>
                </c:pt>
                <c:pt idx="100">
                  <c:v>18.317325113270421</c:v>
                </c:pt>
                <c:pt idx="101">
                  <c:v>18.682670788555097</c:v>
                </c:pt>
                <c:pt idx="102">
                  <c:v>19.051400804623071</c:v>
                </c:pt>
                <c:pt idx="103">
                  <c:v>19.423506551716212</c:v>
                </c:pt>
                <c:pt idx="104">
                  <c:v>19.798979346353104</c:v>
                </c:pt>
                <c:pt idx="105">
                  <c:v>20.177810431634683</c:v>
                </c:pt>
                <c:pt idx="106">
                  <c:v>20.559990977553049</c:v>
                </c:pt>
                <c:pt idx="107">
                  <c:v>20.945512081303473</c:v>
                </c:pt>
                <c:pt idx="108">
                  <c:v>21.334364767599531</c:v>
                </c:pt>
                <c:pt idx="109">
                  <c:v>21.726539988991572</c:v>
                </c:pt>
                <c:pt idx="110">
                  <c:v>22.122028626188161</c:v>
                </c:pt>
                <c:pt idx="111">
                  <c:v>22.52082148838074</c:v>
                </c:pt>
                <c:pt idx="112">
                  <c:v>22.922909313571473</c:v>
                </c:pt>
                <c:pt idx="113">
                  <c:v>23.328282768904042</c:v>
                </c:pt>
                <c:pt idx="114">
                  <c:v>23.736932450997752</c:v>
                </c:pt>
                <c:pt idx="115">
                  <c:v>24.148848886284494</c:v>
                </c:pt>
                <c:pt idx="116">
                  <c:v>24.56402253134894</c:v>
                </c:pt>
                <c:pt idx="117">
                  <c:v>24.982443773271676</c:v>
                </c:pt>
                <c:pt idx="118">
                  <c:v>25.404102929975394</c:v>
                </c:pt>
                <c:pt idx="119">
                  <c:v>25.828990250574112</c:v>
                </c:pt>
                <c:pt idx="120">
                  <c:v>26.257095915725323</c:v>
                </c:pt>
                <c:pt idx="121">
                  <c:v>26.688410037985168</c:v>
                </c:pt>
                <c:pt idx="122">
                  <c:v>27.12292266216653</c:v>
                </c:pt>
                <c:pt idx="123">
                  <c:v>27.560623765700036</c:v>
                </c:pt>
                <c:pt idx="124">
                  <c:v>28.00150325899801</c:v>
                </c:pt>
                <c:pt idx="125">
                  <c:v>28.445550985821267</c:v>
                </c:pt>
                <c:pt idx="126">
                  <c:v>28.892756723648823</c:v>
                </c:pt>
                <c:pt idx="127">
                  <c:v>29.343110184050371</c:v>
                </c:pt>
                <c:pt idx="128">
                  <c:v>29.796601013061679</c:v>
                </c:pt>
                <c:pt idx="129">
                  <c:v>30.253014902285841</c:v>
                </c:pt>
                <c:pt idx="130">
                  <c:v>30.712131116161007</c:v>
                </c:pt>
                <c:pt idx="131">
                  <c:v>31.173929640215125</c:v>
                </c:pt>
                <c:pt idx="132">
                  <c:v>31.638390419446466</c:v>
                </c:pt>
                <c:pt idx="133">
                  <c:v>32.105493359177572</c:v>
                </c:pt>
                <c:pt idx="134">
                  <c:v>32.575218325909717</c:v>
                </c:pt>
                <c:pt idx="135">
                  <c:v>33.047545148177797</c:v>
                </c:pt>
                <c:pt idx="136">
                  <c:v>33.522453617405702</c:v>
                </c:pt>
                <c:pt idx="137">
                  <c:v>33.999923488761823</c:v>
                </c:pt>
                <c:pt idx="138">
                  <c:v>34.479934482015032</c:v>
                </c:pt>
                <c:pt idx="139">
                  <c:v>34.962466282390821</c:v>
                </c:pt>
                <c:pt idx="140">
                  <c:v>35.447498541427429</c:v>
                </c:pt>
                <c:pt idx="141">
                  <c:v>35.935010877832397</c:v>
                </c:pt>
                <c:pt idx="142">
                  <c:v>36.424982878338795</c:v>
                </c:pt>
                <c:pt idx="143">
                  <c:v>36.917394098561559</c:v>
                </c:pt>
                <c:pt idx="144">
                  <c:v>37.412224063853905</c:v>
                </c:pt>
                <c:pt idx="145">
                  <c:v>37.909452270163229</c:v>
                </c:pt>
                <c:pt idx="146">
                  <c:v>38.409058184887137</c:v>
                </c:pt>
                <c:pt idx="147">
                  <c:v>38.911021247729053</c:v>
                </c:pt>
                <c:pt idx="148">
                  <c:v>39.415320871553469</c:v>
                </c:pt>
                <c:pt idx="149">
                  <c:v>39.921936443240853</c:v>
                </c:pt>
                <c:pt idx="150">
                  <c:v>40.430847324542128</c:v>
                </c:pt>
                <c:pt idx="151">
                  <c:v>40.942032852932599</c:v>
                </c:pt>
                <c:pt idx="152">
                  <c:v>41.455472342465242</c:v>
                </c:pt>
                <c:pt idx="153">
                  <c:v>41.971145084623657</c:v>
                </c:pt>
                <c:pt idx="154">
                  <c:v>42.489030349173895</c:v>
                </c:pt>
                <c:pt idx="155">
                  <c:v>43.009107385015909</c:v>
                </c:pt>
                <c:pt idx="156">
                  <c:v>43.531355421033957</c:v>
                </c:pt>
                <c:pt idx="157">
                  <c:v>44.055753666946394</c:v>
                </c:pt>
                <c:pt idx="158">
                  <c:v>44.582281314154216</c:v>
                </c:pt>
                <c:pt idx="159">
                  <c:v>45.110917536589007</c:v>
                </c:pt>
                <c:pt idx="160">
                  <c:v>45.641641491559426</c:v>
                </c:pt>
                <c:pt idx="161">
                  <c:v>46.174432320597035</c:v>
                </c:pt>
                <c:pt idx="162">
                  <c:v>46.709269150300642</c:v>
                </c:pt>
                <c:pt idx="163">
                  <c:v>47.246131093179542</c:v>
                </c:pt>
                <c:pt idx="164">
                  <c:v>47.784997248495657</c:v>
                </c:pt>
                <c:pt idx="165">
                  <c:v>48.325846703103991</c:v>
                </c:pt>
                <c:pt idx="166">
                  <c:v>48.868658532292109</c:v>
                </c:pt>
                <c:pt idx="167">
                  <c:v>49.413411800617972</c:v>
                </c:pt>
                <c:pt idx="168">
                  <c:v>49.960085562746208</c:v>
                </c:pt>
                <c:pt idx="169">
                  <c:v>50.508658864283049</c:v>
                </c:pt>
                <c:pt idx="170">
                  <c:v>51.059110742609533</c:v>
                </c:pt>
                <c:pt idx="171">
                  <c:v>51.61142022771304</c:v>
                </c:pt>
                <c:pt idx="172">
                  <c:v>52.165566343017218</c:v>
                </c:pt>
                <c:pt idx="173">
                  <c:v>52.721528106210137</c:v>
                </c:pt>
                <c:pt idx="174">
                  <c:v>53.279284530070363</c:v>
                </c:pt>
                <c:pt idx="175">
                  <c:v>53.838814623291682</c:v>
                </c:pt>
                <c:pt idx="176">
                  <c:v>54.40009739130538</c:v>
                </c:pt>
                <c:pt idx="177">
                  <c:v>54.963111837100804</c:v>
                </c:pt>
                <c:pt idx="178">
                  <c:v>55.527836962043899</c:v>
                </c:pt>
                <c:pt idx="179">
                  <c:v>56.094251766693723</c:v>
                </c:pt>
                <c:pt idx="180">
                  <c:v>56.662335251616327</c:v>
                </c:pt>
                <c:pt idx="181">
                  <c:v>57.232066418197434</c:v>
                </c:pt>
                <c:pt idx="182">
                  <c:v>57.80342426945181</c:v>
                </c:pt>
                <c:pt idx="183">
                  <c:v>58.376387810831091</c:v>
                </c:pt>
                <c:pt idx="184">
                  <c:v>58.950936051028954</c:v>
                </c:pt>
                <c:pt idx="185">
                  <c:v>59.527048002783943</c:v>
                </c:pt>
                <c:pt idx="186">
                  <c:v>60.104702683679918</c:v>
                </c:pt>
                <c:pt idx="187">
                  <c:v>60.68387911694402</c:v>
                </c:pt>
                <c:pt idx="188">
                  <c:v>61.264556332241916</c:v>
                </c:pt>
                <c:pt idx="189">
                  <c:v>61.846713366470844</c:v>
                </c:pt>
                <c:pt idx="190">
                  <c:v>62.430329264549535</c:v>
                </c:pt>
                <c:pt idx="191">
                  <c:v>63.015383080205936</c:v>
                </c:pt>
                <c:pt idx="192">
                  <c:v>63.601853876761872</c:v>
                </c:pt>
                <c:pt idx="193">
                  <c:v>64.189720727915102</c:v>
                </c:pt>
                <c:pt idx="194">
                  <c:v>64.778962718518372</c:v>
                </c:pt>
                <c:pt idx="195">
                  <c:v>65.369558945355948</c:v>
                </c:pt>
                <c:pt idx="196">
                  <c:v>65.961488517916891</c:v>
                </c:pt>
                <c:pt idx="197">
                  <c:v>66.554730559165478</c:v>
                </c:pt>
                <c:pt idx="198">
                  <c:v>67.149264206308786</c:v>
                </c:pt>
                <c:pt idx="199">
                  <c:v>67.745068611560953</c:v>
                </c:pt>
                <c:pt idx="200">
                  <c:v>68.342122942904624</c:v>
                </c:pt>
                <c:pt idx="201">
                  <c:v>68.940406384848984</c:v>
                </c:pt>
                <c:pt idx="202">
                  <c:v>69.539898139184913</c:v>
                </c:pt>
                <c:pt idx="203">
                  <c:v>70.140577425736666</c:v>
                </c:pt>
                <c:pt idx="204">
                  <c:v>70.742423483110628</c:v>
                </c:pt>
                <c:pt idx="205">
                  <c:v>71.345415569440178</c:v>
                </c:pt>
                <c:pt idx="206">
                  <c:v>71.949456577609908</c:v>
                </c:pt>
                <c:pt idx="207">
                  <c:v>72.554448111995839</c:v>
                </c:pt>
                <c:pt idx="208">
                  <c:v>73.160367574984633</c:v>
                </c:pt>
                <c:pt idx="209">
                  <c:v>73.767192403786211</c:v>
                </c:pt>
                <c:pt idx="210">
                  <c:v>74.374900071235515</c:v>
                </c:pt>
                <c:pt idx="211">
                  <c:v>74.98346808658971</c:v>
                </c:pt>
                <c:pt idx="212">
                  <c:v>75.592873996320748</c:v>
                </c:pt>
                <c:pt idx="213">
                  <c:v>76.203095384903094</c:v>
                </c:pt>
                <c:pt idx="214">
                  <c:v>76.814109875596387</c:v>
                </c:pt>
                <c:pt idx="215">
                  <c:v>77.425895131223726</c:v>
                </c:pt>
                <c:pt idx="216">
                  <c:v>78.038428854944854</c:v>
                </c:pt>
                <c:pt idx="217">
                  <c:v>78.651688791024227</c:v>
                </c:pt>
                <c:pt idx="218">
                  <c:v>79.265652725594478</c:v>
                </c:pt>
                <c:pt idx="219">
                  <c:v>79.880298487414606</c:v>
                </c:pt>
                <c:pt idx="220">
                  <c:v>80.495603948623383</c:v>
                </c:pt>
                <c:pt idx="221">
                  <c:v>81.111547025487511</c:v>
                </c:pt>
                <c:pt idx="222">
                  <c:v>81.72810567914469</c:v>
                </c:pt>
                <c:pt idx="223">
                  <c:v>82.345257916341723</c:v>
                </c:pt>
                <c:pt idx="224">
                  <c:v>82.962981790167206</c:v>
                </c:pt>
                <c:pt idx="225">
                  <c:v>83.581255400779312</c:v>
                </c:pt>
                <c:pt idx="226">
                  <c:v>84.200056896128132</c:v>
                </c:pt>
                <c:pt idx="227">
                  <c:v>84.819364472672845</c:v>
                </c:pt>
                <c:pt idx="228">
                  <c:v>85.439156376093521</c:v>
                </c:pt>
                <c:pt idx="229">
                  <c:v>86.059410901997751</c:v>
                </c:pt>
                <c:pt idx="230">
                  <c:v>86.680106396621909</c:v>
                </c:pt>
                <c:pt idx="231">
                  <c:v>87.301221257526734</c:v>
                </c:pt>
                <c:pt idx="232">
                  <c:v>87.922733934288118</c:v>
                </c:pt>
                <c:pt idx="233">
                  <c:v>88.544622929181727</c:v>
                </c:pt>
                <c:pt idx="234">
                  <c:v>89.16686679786288</c:v>
                </c:pt>
                <c:pt idx="235">
                  <c:v>89.789444150040353</c:v>
                </c:pt>
                <c:pt idx="236">
                  <c:v>90.412333650145186</c:v>
                </c:pt>
                <c:pt idx="237">
                  <c:v>91.035514017993364</c:v>
                </c:pt>
                <c:pt idx="238">
                  <c:v>91.658964029443666</c:v>
                </c:pt>
                <c:pt idx="239">
                  <c:v>92.282662517049289</c:v>
                </c:pt>
                <c:pt idx="240">
                  <c:v>92.906588370704299</c:v>
                </c:pt>
                <c:pt idx="241">
                  <c:v>93.530720538284186</c:v>
                </c:pt>
                <c:pt idx="242">
                  <c:v>94.154736554707881</c:v>
                </c:pt>
                <c:pt idx="243">
                  <c:v>94.778309998686126</c:v>
                </c:pt>
                <c:pt idx="244">
                  <c:v>95.401414180462496</c:v>
                </c:pt>
                <c:pt idx="245">
                  <c:v>96.024022525673928</c:v>
                </c:pt>
                <c:pt idx="246">
                  <c:v>96.646108576122586</c:v>
                </c:pt>
                <c:pt idx="247">
                  <c:v>97.267645990535925</c:v>
                </c:pt>
                <c:pt idx="248">
                  <c:v>97.888608545317211</c:v>
                </c:pt>
                <c:pt idx="249">
                  <c:v>98.508970135284486</c:v>
                </c:pt>
                <c:pt idx="250">
                  <c:v>99.128704774399225</c:v>
                </c:pt>
                <c:pt idx="251">
                  <c:v>99.747786596484616</c:v>
                </c:pt>
                <c:pt idx="252">
                  <c:v>100.36618985593242</c:v>
                </c:pt>
                <c:pt idx="253">
                  <c:v>100.98388892839989</c:v>
                </c:pt>
                <c:pt idx="254">
                  <c:v>101.60085831149546</c:v>
                </c:pt>
                <c:pt idx="255">
                  <c:v>102.21707262545407</c:v>
                </c:pt>
                <c:pt idx="256">
                  <c:v>102.83250661380173</c:v>
                </c:pt>
                <c:pt idx="257">
                  <c:v>103.44713514400945</c:v>
                </c:pt>
                <c:pt idx="258">
                  <c:v>104.06093320813618</c:v>
                </c:pt>
                <c:pt idx="259">
                  <c:v>104.67387592346182</c:v>
                </c:pt>
                <c:pt idx="260">
                  <c:v>105.28593853310885</c:v>
                </c:pt>
                <c:pt idx="261">
                  <c:v>105.89709640665367</c:v>
                </c:pt>
                <c:pt idx="262">
                  <c:v>106.5073250407273</c:v>
                </c:pt>
                <c:pt idx="263">
                  <c:v>107.1166000596053</c:v>
                </c:pt>
                <c:pt idx="264">
                  <c:v>107.72489721578744</c:v>
                </c:pt>
                <c:pt idx="265">
                  <c:v>108.33219239056615</c:v>
                </c:pt>
                <c:pt idx="266">
                  <c:v>108.93846159458528</c:v>
                </c:pt>
                <c:pt idx="267">
                  <c:v>109.54368096838739</c:v>
                </c:pt>
                <c:pt idx="268">
                  <c:v>110.14782678295117</c:v>
                </c:pt>
                <c:pt idx="269">
                  <c:v>110.75087544021792</c:v>
                </c:pt>
                <c:pt idx="270">
                  <c:v>111.35280347360774</c:v>
                </c:pt>
                <c:pt idx="271">
                  <c:v>111.95358754852522</c:v>
                </c:pt>
                <c:pt idx="272">
                  <c:v>112.55320446285462</c:v>
                </c:pt>
                <c:pt idx="273">
                  <c:v>113.15163114744448</c:v>
                </c:pt>
                <c:pt idx="274">
                  <c:v>113.74884466658203</c:v>
                </c:pt>
                <c:pt idx="275">
                  <c:v>114.34482221845724</c:v>
                </c:pt>
                <c:pt idx="276">
                  <c:v>114.93954113561605</c:v>
                </c:pt>
                <c:pt idx="277">
                  <c:v>115.53297888540391</c:v>
                </c:pt>
                <c:pt idx="278">
                  <c:v>116.1251130703983</c:v>
                </c:pt>
                <c:pt idx="279">
                  <c:v>116.71592142883161</c:v>
                </c:pt>
                <c:pt idx="280">
                  <c:v>117.3053818350034</c:v>
                </c:pt>
                <c:pt idx="281">
                  <c:v>117.89347229968232</c:v>
                </c:pt>
                <c:pt idx="282">
                  <c:v>118.48017097049812</c:v>
                </c:pt>
                <c:pt idx="283">
                  <c:v>119.06545613232348</c:v>
                </c:pt>
                <c:pt idx="284">
                  <c:v>119.64970406659528</c:v>
                </c:pt>
                <c:pt idx="285">
                  <c:v>120.23329496334927</c:v>
                </c:pt>
                <c:pt idx="286">
                  <c:v>120.81621287550296</c:v>
                </c:pt>
                <c:pt idx="287">
                  <c:v>121.39844192900209</c:v>
                </c:pt>
                <c:pt idx="288">
                  <c:v>121.97996632311597</c:v>
                </c:pt>
                <c:pt idx="289">
                  <c:v>122.5607703307285</c:v>
                </c:pt>
                <c:pt idx="290">
                  <c:v>123.14083829862327</c:v>
                </c:pt>
                <c:pt idx="291">
                  <c:v>123.72015464776453</c:v>
                </c:pt>
                <c:pt idx="292">
                  <c:v>124.29870387357231</c:v>
                </c:pt>
                <c:pt idx="293">
                  <c:v>124.87647054619346</c:v>
                </c:pt>
                <c:pt idx="294">
                  <c:v>125.45343931076675</c:v>
                </c:pt>
                <c:pt idx="295">
                  <c:v>126.02959488768343</c:v>
                </c:pt>
                <c:pt idx="296">
                  <c:v>126.60492207284304</c:v>
                </c:pt>
                <c:pt idx="297">
                  <c:v>127.17940573790365</c:v>
                </c:pt>
                <c:pt idx="298">
                  <c:v>127.75303083052762</c:v>
                </c:pt>
                <c:pt idx="299">
                  <c:v>128.32578237462218</c:v>
                </c:pt>
                <c:pt idx="300">
                  <c:v>128.89764547057518</c:v>
                </c:pt>
                <c:pt idx="301">
                  <c:v>129.46860529548567</c:v>
                </c:pt>
                <c:pt idx="302">
                  <c:v>130.03864710339016</c:v>
                </c:pt>
                <c:pt idx="303">
                  <c:v>130.60775622548312</c:v>
                </c:pt>
                <c:pt idx="304">
                  <c:v>131.17591807033318</c:v>
                </c:pt>
                <c:pt idx="305">
                  <c:v>131.74311812409448</c:v>
                </c:pt>
                <c:pt idx="306">
                  <c:v>132.30934195071251</c:v>
                </c:pt>
                <c:pt idx="307">
                  <c:v>132.87457519212609</c:v>
                </c:pt>
                <c:pt idx="308">
                  <c:v>133.43880356846364</c:v>
                </c:pt>
                <c:pt idx="309">
                  <c:v>134.00201287823509</c:v>
                </c:pt>
                <c:pt idx="310">
                  <c:v>134.56418899851855</c:v>
                </c:pt>
                <c:pt idx="311">
                  <c:v>135.12531788514298</c:v>
                </c:pt>
                <c:pt idx="312">
                  <c:v>135.68538557286527</c:v>
                </c:pt>
                <c:pt idx="313">
                  <c:v>136.24437817554266</c:v>
                </c:pt>
                <c:pt idx="314">
                  <c:v>136.80228188630116</c:v>
                </c:pt>
                <c:pt idx="315">
                  <c:v>137.35908297769814</c:v>
                </c:pt>
                <c:pt idx="316">
                  <c:v>137.91476780188123</c:v>
                </c:pt>
                <c:pt idx="317">
                  <c:v>138.46932279074178</c:v>
                </c:pt>
                <c:pt idx="318">
                  <c:v>139.02273445606363</c:v>
                </c:pt>
                <c:pt idx="319">
                  <c:v>139.57498938966813</c:v>
                </c:pt>
                <c:pt idx="320">
                  <c:v>140.12607426355333</c:v>
                </c:pt>
                <c:pt idx="321">
                  <c:v>140.67597583002942</c:v>
                </c:pt>
                <c:pt idx="322">
                  <c:v>141.22468092184906</c:v>
                </c:pt>
                <c:pt idx="323">
                  <c:v>141.77217645233324</c:v>
                </c:pt>
                <c:pt idx="324">
                  <c:v>142.31844941549267</c:v>
                </c:pt>
                <c:pt idx="325">
                  <c:v>142.86348688614459</c:v>
                </c:pt>
                <c:pt idx="326">
                  <c:v>143.40730268614894</c:v>
                </c:pt>
                <c:pt idx="327">
                  <c:v>143.94991090616261</c:v>
                </c:pt>
                <c:pt idx="328">
                  <c:v>144.49129912429302</c:v>
                </c:pt>
                <c:pt idx="329">
                  <c:v>145.03145499638657</c:v>
                </c:pt>
                <c:pt idx="330">
                  <c:v>145.57036625612625</c:v>
                </c:pt>
                <c:pt idx="331">
                  <c:v>146.1080207151237</c:v>
                </c:pt>
                <c:pt idx="332">
                  <c:v>146.64440626300816</c:v>
                </c:pt>
                <c:pt idx="333">
                  <c:v>147.17951086751003</c:v>
                </c:pt>
                <c:pt idx="334">
                  <c:v>147.71332257454173</c:v>
                </c:pt>
                <c:pt idx="335">
                  <c:v>148.24582950827315</c:v>
                </c:pt>
                <c:pt idx="336">
                  <c:v>148.77701987120338</c:v>
                </c:pt>
                <c:pt idx="337">
                  <c:v>149.30688194422891</c:v>
                </c:pt>
                <c:pt idx="338">
                  <c:v>149.8354040867066</c:v>
                </c:pt>
                <c:pt idx="339">
                  <c:v>150.36257473651384</c:v>
                </c:pt>
                <c:pt idx="340">
                  <c:v>150.88838241010347</c:v>
                </c:pt>
                <c:pt idx="341">
                  <c:v>151.41281570255592</c:v>
                </c:pt>
                <c:pt idx="342">
                  <c:v>151.93586328762601</c:v>
                </c:pt>
                <c:pt idx="343">
                  <c:v>152.45751391778666</c:v>
                </c:pt>
                <c:pt idx="344">
                  <c:v>152.97775642426888</c:v>
                </c:pt>
                <c:pt idx="345">
                  <c:v>153.49657971709658</c:v>
                </c:pt>
                <c:pt idx="346">
                  <c:v>154.01397278511885</c:v>
                </c:pt>
                <c:pt idx="347">
                  <c:v>154.52992469603751</c:v>
                </c:pt>
                <c:pt idx="348">
                  <c:v>155.04442459643107</c:v>
                </c:pt>
                <c:pt idx="349">
                  <c:v>155.55746171177475</c:v>
                </c:pt>
                <c:pt idx="350">
                  <c:v>156.06902534645673</c:v>
                </c:pt>
                <c:pt idx="351">
                  <c:v>156.57910488379073</c:v>
                </c:pt>
                <c:pt idx="352">
                  <c:v>157.08768978602444</c:v>
                </c:pt>
                <c:pt idx="353">
                  <c:v>157.5947695943444</c:v>
                </c:pt>
                <c:pt idx="354">
                  <c:v>158.10033392887769</c:v>
                </c:pt>
                <c:pt idx="355">
                  <c:v>158.60437248868871</c:v>
                </c:pt>
                <c:pt idx="356">
                  <c:v>159.10687505177339</c:v>
                </c:pt>
                <c:pt idx="357">
                  <c:v>159.60783147504907</c:v>
                </c:pt>
                <c:pt idx="358">
                  <c:v>160.10723169434112</c:v>
                </c:pt>
                <c:pt idx="359">
                  <c:v>160.60506572436586</c:v>
                </c:pt>
                <c:pt idx="360">
                  <c:v>161.10132365870976</c:v>
                </c:pt>
                <c:pt idx="361">
                  <c:v>161.59599566980484</c:v>
                </c:pt>
                <c:pt idx="362">
                  <c:v>162.08907200890164</c:v>
                </c:pt>
                <c:pt idx="363">
                  <c:v>162.58054300603692</c:v>
                </c:pt>
                <c:pt idx="364">
                  <c:v>163.07039906999967</c:v>
                </c:pt>
                <c:pt idx="365">
                  <c:v>163.55863068829211</c:v>
                </c:pt>
                <c:pt idx="366">
                  <c:v>164.04594876000658</c:v>
                </c:pt>
                <c:pt idx="367">
                  <c:v>164.53306799187931</c:v>
                </c:pt>
                <c:pt idx="368">
                  <c:v>165.01998410158217</c:v>
                </c:pt>
                <c:pt idx="369">
                  <c:v>165.50669282084289</c:v>
                </c:pt>
                <c:pt idx="370">
                  <c:v>165.99318989548632</c:v>
                </c:pt>
                <c:pt idx="371">
                  <c:v>166.47947108547478</c:v>
                </c:pt>
                <c:pt idx="372">
                  <c:v>166.96553216494794</c:v>
                </c:pt>
                <c:pt idx="373">
                  <c:v>167.45136892226242</c:v>
                </c:pt>
                <c:pt idx="374">
                  <c:v>167.93697716003027</c:v>
                </c:pt>
                <c:pt idx="375">
                  <c:v>168.42235269515751</c:v>
                </c:pt>
                <c:pt idx="376">
                  <c:v>168.90749135888157</c:v>
                </c:pt>
                <c:pt idx="377">
                  <c:v>169.39238899680882</c:v>
                </c:pt>
                <c:pt idx="378">
                  <c:v>169.87704146895075</c:v>
                </c:pt>
                <c:pt idx="379">
                  <c:v>170.36144464976024</c:v>
                </c:pt>
                <c:pt idx="380">
                  <c:v>170.84559442816723</c:v>
                </c:pt>
                <c:pt idx="381">
                  <c:v>171.32869335303249</c:v>
                </c:pt>
                <c:pt idx="382">
                  <c:v>171.80994015436107</c:v>
                </c:pt>
                <c:pt idx="383">
                  <c:v>172.2893256908028</c:v>
                </c:pt>
                <c:pt idx="384">
                  <c:v>172.7668409069492</c:v>
                </c:pt>
                <c:pt idx="385">
                  <c:v>173.24247683323497</c:v>
                </c:pt>
                <c:pt idx="386">
                  <c:v>173.7162245858357</c:v>
                </c:pt>
                <c:pt idx="387">
                  <c:v>174.18807536656232</c:v>
                </c:pt>
                <c:pt idx="388">
                  <c:v>174.65802046275235</c:v>
                </c:pt>
                <c:pt idx="389">
                  <c:v>175.12605124715708</c:v>
                </c:pt>
                <c:pt idx="390">
                  <c:v>175.59215917782615</c:v>
                </c:pt>
                <c:pt idx="391">
                  <c:v>176.05633579798837</c:v>
                </c:pt>
                <c:pt idx="392">
                  <c:v>176.51857273592938</c:v>
                </c:pt>
                <c:pt idx="393">
                  <c:v>176.9788617048662</c:v>
                </c:pt>
                <c:pt idx="394">
                  <c:v>177.43719450281762</c:v>
                </c:pt>
                <c:pt idx="395">
                  <c:v>177.89356301247295</c:v>
                </c:pt>
                <c:pt idx="396">
                  <c:v>178.34795920105631</c:v>
                </c:pt>
                <c:pt idx="397">
                  <c:v>178.80037512018819</c:v>
                </c:pt>
                <c:pt idx="398">
                  <c:v>179.250802905744</c:v>
                </c:pt>
                <c:pt idx="399">
                  <c:v>179.69923477770956</c:v>
                </c:pt>
                <c:pt idx="400">
                  <c:v>180.14566304003313</c:v>
                </c:pt>
                <c:pt idx="401">
                  <c:v>180.58944209936024</c:v>
                </c:pt>
                <c:pt idx="402">
                  <c:v>181.02992390888176</c:v>
                </c:pt>
                <c:pt idx="403">
                  <c:v>181.4670978010482</c:v>
                </c:pt>
                <c:pt idx="404">
                  <c:v>181.90095328001797</c:v>
                </c:pt>
                <c:pt idx="405">
                  <c:v>182.3314800212024</c:v>
                </c:pt>
                <c:pt idx="406">
                  <c:v>182.75866787080275</c:v>
                </c:pt>
                <c:pt idx="407">
                  <c:v>183.18250684534155</c:v>
                </c:pt>
                <c:pt idx="408">
                  <c:v>183.60298713118721</c:v>
                </c:pt>
                <c:pt idx="409">
                  <c:v>184.02009908407118</c:v>
                </c:pt>
                <c:pt idx="410">
                  <c:v>184.43383322859967</c:v>
                </c:pt>
                <c:pt idx="411">
                  <c:v>184.84062175929378</c:v>
                </c:pt>
                <c:pt idx="412">
                  <c:v>185.23688511038677</c:v>
                </c:pt>
                <c:pt idx="413">
                  <c:v>185.6226001061514</c:v>
                </c:pt>
                <c:pt idx="414">
                  <c:v>185.99774475675983</c:v>
                </c:pt>
                <c:pt idx="415">
                  <c:v>186.36229825331145</c:v>
                </c:pt>
                <c:pt idx="416">
                  <c:v>186.7162409627835</c:v>
                </c:pt>
                <c:pt idx="417">
                  <c:v>187.05955442290383</c:v>
                </c:pt>
                <c:pt idx="418">
                  <c:v>187.39222133694977</c:v>
                </c:pt>
                <c:pt idx="419">
                  <c:v>187.71422556847352</c:v>
                </c:pt>
                <c:pt idx="420">
                  <c:v>188.02351464696858</c:v>
                </c:pt>
                <c:pt idx="421">
                  <c:v>188.3180331521198</c:v>
                </c:pt>
                <c:pt idx="422">
                  <c:v>188.59776466589852</c:v>
                </c:pt>
                <c:pt idx="423">
                  <c:v>188.8626948774978</c:v>
                </c:pt>
                <c:pt idx="424">
                  <c:v>189.11281157258753</c:v>
                </c:pt>
                <c:pt idx="425">
                  <c:v>189.34810462241759</c:v>
                </c:pt>
                <c:pt idx="426">
                  <c:v>189.56856597277087</c:v>
                </c:pt>
                <c:pt idx="427">
                  <c:v>189.77418963277228</c:v>
                </c:pt>
                <c:pt idx="428">
                  <c:v>189.96497166355746</c:v>
                </c:pt>
                <c:pt idx="429">
                  <c:v>190.14091016680575</c:v>
                </c:pt>
                <c:pt idx="430">
                  <c:v>190.30200527314094</c:v>
                </c:pt>
                <c:pt idx="431">
                  <c:v>190.44825913040597</c:v>
                </c:pt>
                <c:pt idx="432">
                  <c:v>190.57637900751595</c:v>
                </c:pt>
                <c:pt idx="433">
                  <c:v>190.68307497172111</c:v>
                </c:pt>
                <c:pt idx="434">
                  <c:v>190.76836070908138</c:v>
                </c:pt>
                <c:pt idx="435">
                  <c:v>190.83225398913382</c:v>
                </c:pt>
                <c:pt idx="436">
                  <c:v>190.87477663895331</c:v>
                </c:pt>
                <c:pt idx="437">
                  <c:v>190.89595451688308</c:v>
                </c:pt>
                <c:pt idx="438">
                  <c:v>190.89581748594819</c:v>
                </c:pt>
                <c:pt idx="439">
                  <c:v>190.87439938696363</c:v>
                </c:pt>
                <c:pt idx="440">
                  <c:v>190.83173801134919</c:v>
                </c:pt>
                <c:pt idx="441">
                  <c:v>190.76787507366498</c:v>
                </c:pt>
                <c:pt idx="442">
                  <c:v>190.684855071642</c:v>
                </c:pt>
                <c:pt idx="443">
                  <c:v>190.58472080827681</c:v>
                </c:pt>
                <c:pt idx="444">
                  <c:v>190.46751458628094</c:v>
                </c:pt>
                <c:pt idx="445">
                  <c:v>190.33328119883529</c:v>
                </c:pt>
                <c:pt idx="446">
                  <c:v>190.18206791089514</c:v>
                </c:pt>
                <c:pt idx="447">
                  <c:v>190.01392444040246</c:v>
                </c:pt>
                <c:pt idx="448">
                  <c:v>189.82890293941293</c:v>
                </c:pt>
                <c:pt idx="449">
                  <c:v>189.62705797514212</c:v>
                </c:pt>
                <c:pt idx="450">
                  <c:v>189.40844651093889</c:v>
                </c:pt>
                <c:pt idx="451">
                  <c:v>189.17312788718939</c:v>
                </c:pt>
                <c:pt idx="452">
                  <c:v>188.92116380216001</c:v>
                </c:pt>
                <c:pt idx="453">
                  <c:v>188.65545979213238</c:v>
                </c:pt>
                <c:pt idx="454">
                  <c:v>188.37890978125651</c:v>
                </c:pt>
                <c:pt idx="455">
                  <c:v>188.09155815410961</c:v>
                </c:pt>
                <c:pt idx="456">
                  <c:v>187.79345024757623</c:v>
                </c:pt>
                <c:pt idx="457">
                  <c:v>187.48463234265768</c:v>
                </c:pt>
                <c:pt idx="458">
                  <c:v>187.16515165629616</c:v>
                </c:pt>
                <c:pt idx="459">
                  <c:v>186.83505633321377</c:v>
                </c:pt>
                <c:pt idx="460">
                  <c:v>186.49439543776768</c:v>
                </c:pt>
                <c:pt idx="461">
                  <c:v>186.14575579403291</c:v>
                </c:pt>
                <c:pt idx="462">
                  <c:v>185.79171025846728</c:v>
                </c:pt>
                <c:pt idx="463">
                  <c:v>185.43228568431903</c:v>
                </c:pt>
                <c:pt idx="464">
                  <c:v>185.06750913688887</c:v>
                </c:pt>
                <c:pt idx="465">
                  <c:v>184.69740789148108</c:v>
                </c:pt>
                <c:pt idx="466">
                  <c:v>184.31989028691075</c:v>
                </c:pt>
                <c:pt idx="467">
                  <c:v>183.93287803279722</c:v>
                </c:pt>
                <c:pt idx="468">
                  <c:v>183.51287913337771</c:v>
                </c:pt>
                <c:pt idx="469">
                  <c:v>183.06533375491873</c:v>
                </c:pt>
                <c:pt idx="470">
                  <c:v>182.61912931304965</c:v>
                </c:pt>
                <c:pt idx="471">
                  <c:v>182.17426048296781</c:v>
                </c:pt>
                <c:pt idx="472">
                  <c:v>181.73072196662864</c:v>
                </c:pt>
                <c:pt idx="473">
                  <c:v>181.28850849258345</c:v>
                </c:pt>
                <c:pt idx="474">
                  <c:v>180.8476148158191</c:v>
                </c:pt>
                <c:pt idx="475">
                  <c:v>180.40803571759793</c:v>
                </c:pt>
                <c:pt idx="476">
                  <c:v>179.96976600529925</c:v>
                </c:pt>
                <c:pt idx="477">
                  <c:v>179.53280051226184</c:v>
                </c:pt>
                <c:pt idx="478">
                  <c:v>179.09713409762776</c:v>
                </c:pt>
                <c:pt idx="479">
                  <c:v>178.66276164618674</c:v>
                </c:pt>
                <c:pt idx="480">
                  <c:v>178.22967806822246</c:v>
                </c:pt>
                <c:pt idx="481">
                  <c:v>177.79787829935935</c:v>
                </c:pt>
                <c:pt idx="482">
                  <c:v>177.36735730041013</c:v>
                </c:pt>
                <c:pt idx="483">
                  <c:v>176.93811005722563</c:v>
                </c:pt>
                <c:pt idx="484">
                  <c:v>176.51013158054431</c:v>
                </c:pt>
                <c:pt idx="485">
                  <c:v>176.08341690584382</c:v>
                </c:pt>
                <c:pt idx="486">
                  <c:v>175.65796109319288</c:v>
                </c:pt>
                <c:pt idx="487">
                  <c:v>175.23375922710497</c:v>
                </c:pt>
                <c:pt idx="488">
                  <c:v>174.8108064163921</c:v>
                </c:pt>
                <c:pt idx="489">
                  <c:v>174.38909779402042</c:v>
                </c:pt>
                <c:pt idx="490">
                  <c:v>173.96862851696659</c:v>
                </c:pt>
                <c:pt idx="491">
                  <c:v>173.54939376607481</c:v>
                </c:pt>
                <c:pt idx="492">
                  <c:v>173.13138874591542</c:v>
                </c:pt>
                <c:pt idx="493">
                  <c:v>172.71460868464376</c:v>
                </c:pt>
                <c:pt idx="494">
                  <c:v>172.29904883386089</c:v>
                </c:pt>
                <c:pt idx="495">
                  <c:v>171.88470446847464</c:v>
                </c:pt>
                <c:pt idx="496">
                  <c:v>171.47157088656158</c:v>
                </c:pt>
                <c:pt idx="497">
                  <c:v>171.05964340923046</c:v>
                </c:pt>
                <c:pt idx="498">
                  <c:v>170.64891738048627</c:v>
                </c:pt>
                <c:pt idx="499">
                  <c:v>170.23938816709509</c:v>
                </c:pt>
                <c:pt idx="500">
                  <c:v>169.83105115845024</c:v>
                </c:pt>
                <c:pt idx="501">
                  <c:v>165.78761467284119</c:v>
                </c:pt>
                <c:pt idx="502">
                  <c:v>161.86018237334946</c:v>
                </c:pt>
                <c:pt idx="503">
                  <c:v>158.04438875231429</c:v>
                </c:pt>
                <c:pt idx="504">
                  <c:v>154.33607487559121</c:v>
                </c:pt>
                <c:pt idx="505">
                  <c:v>150.73127669774041</c:v>
                </c:pt>
                <c:pt idx="506">
                  <c:v>147.22621414505261</c:v>
                </c:pt>
                <c:pt idx="507">
                  <c:v>143.81728090907745</c:v>
                </c:pt>
                <c:pt idx="508">
                  <c:v>140.50103489810641</c:v>
                </c:pt>
                <c:pt idx="509">
                  <c:v>137.27418929840701</c:v>
                </c:pt>
                <c:pt idx="510">
                  <c:v>134.13360420095358</c:v>
                </c:pt>
                <c:pt idx="511">
                  <c:v>131.07627875298942</c:v>
                </c:pt>
                <c:pt idx="512">
                  <c:v>128.09934379702759</c:v>
                </c:pt>
                <c:pt idx="513">
                  <c:v>125.20005496287524</c:v>
                </c:pt>
                <c:pt idx="514">
                  <c:v>122.37578618098424</c:v>
                </c:pt>
                <c:pt idx="515">
                  <c:v>119.62402358791161</c:v>
                </c:pt>
                <c:pt idx="516">
                  <c:v>116.94235979693889</c:v>
                </c:pt>
                <c:pt idx="517">
                  <c:v>114.32848850897315</c:v>
                </c:pt>
                <c:pt idx="518">
                  <c:v>111.78019944074649</c:v>
                </c:pt>
                <c:pt idx="519">
                  <c:v>109.29537354906854</c:v>
                </c:pt>
                <c:pt idx="520">
                  <c:v>106.87197853147957</c:v>
                </c:pt>
                <c:pt idx="521">
                  <c:v>104.50806458510809</c:v>
                </c:pt>
                <c:pt idx="522">
                  <c:v>102.20176040688098</c:v>
                </c:pt>
                <c:pt idx="523">
                  <c:v>99.951269419463443</c:v>
                </c:pt>
                <c:pt idx="524">
                  <c:v>97.75486620843661</c:v>
                </c:pt>
                <c:pt idx="525">
                  <c:v>95.610893157265366</c:v>
                </c:pt>
                <c:pt idx="526">
                  <c:v>93.517757267563439</c:v>
                </c:pt>
                <c:pt idx="527">
                  <c:v>91.473927153049061</c:v>
                </c:pt>
                <c:pt idx="528">
                  <c:v>89.477930196396883</c:v>
                </c:pt>
                <c:pt idx="529">
                  <c:v>87.528349858943443</c:v>
                </c:pt>
                <c:pt idx="530">
                  <c:v>85.623823133896508</c:v>
                </c:pt>
                <c:pt idx="531">
                  <c:v>83.763038134338842</c:v>
                </c:pt>
                <c:pt idx="532">
                  <c:v>81.944731807909704</c:v>
                </c:pt>
                <c:pt idx="533">
                  <c:v>80.167687770593517</c:v>
                </c:pt>
                <c:pt idx="534">
                  <c:v>78.430734252552895</c:v>
                </c:pt>
                <c:pt idx="535">
                  <c:v>76.73274214941172</c:v>
                </c:pt>
                <c:pt idx="536">
                  <c:v>75.0726231728286</c:v>
                </c:pt>
                <c:pt idx="537">
                  <c:v>73.44932809460532</c:v>
                </c:pt>
                <c:pt idx="538">
                  <c:v>71.861845078946189</c:v>
                </c:pt>
                <c:pt idx="539">
                  <c:v>70.309198097834255</c:v>
                </c:pt>
                <c:pt idx="540">
                  <c:v>68.790445424810244</c:v>
                </c:pt>
                <c:pt idx="541">
                  <c:v>67.30467820274113</c:v>
                </c:pt>
                <c:pt idx="542">
                  <c:v>65.851019081442303</c:v>
                </c:pt>
                <c:pt idx="543">
                  <c:v>64.428620921277741</c:v>
                </c:pt>
                <c:pt idx="544">
                  <c:v>63.03666555910273</c:v>
                </c:pt>
                <c:pt idx="545">
                  <c:v>61.674362633138323</c:v>
                </c:pt>
                <c:pt idx="546">
                  <c:v>60.340948463575813</c:v>
                </c:pt>
                <c:pt idx="547">
                  <c:v>59.035684985905469</c:v>
                </c:pt>
                <c:pt idx="548">
                  <c:v>57.757858734143539</c:v>
                </c:pt>
                <c:pt idx="549">
                  <c:v>56.506779871303536</c:v>
                </c:pt>
                <c:pt idx="550">
                  <c:v>55.281781264614693</c:v>
                </c:pt>
                <c:pt idx="551">
                  <c:v>54.082217603138801</c:v>
                </c:pt>
                <c:pt idx="552">
                  <c:v>52.907464555575196</c:v>
                </c:pt>
                <c:pt idx="553">
                  <c:v>51.756917966172757</c:v>
                </c:pt>
                <c:pt idx="554">
                  <c:v>50.629993086787984</c:v>
                </c:pt>
                <c:pt idx="555">
                  <c:v>49.526123843242885</c:v>
                </c:pt>
                <c:pt idx="556">
                  <c:v>48.444762134240847</c:v>
                </c:pt>
                <c:pt idx="557">
                  <c:v>47.385377161198036</c:v>
                </c:pt>
                <c:pt idx="558">
                  <c:v>46.347454787442061</c:v>
                </c:pt>
                <c:pt idx="559">
                  <c:v>45.330496925314939</c:v>
                </c:pt>
                <c:pt idx="560">
                  <c:v>44.334020949800511</c:v>
                </c:pt>
                <c:pt idx="561">
                  <c:v>43.357559137372284</c:v>
                </c:pt>
                <c:pt idx="562">
                  <c:v>42.400658128830109</c:v>
                </c:pt>
                <c:pt idx="563">
                  <c:v>41.462878414961132</c:v>
                </c:pt>
                <c:pt idx="564">
                  <c:v>40.543793843924583</c:v>
                </c:pt>
                <c:pt idx="565">
                  <c:v>39.642991149318725</c:v>
                </c:pt>
                <c:pt idx="566">
                  <c:v>38.760069497945153</c:v>
                </c:pt>
                <c:pt idx="567">
                  <c:v>37.894640056337607</c:v>
                </c:pt>
                <c:pt idx="568">
                  <c:v>37.046325575172986</c:v>
                </c:pt>
                <c:pt idx="569">
                  <c:v>36.214759990727494</c:v>
                </c:pt>
                <c:pt idx="570">
                  <c:v>35.399588042586402</c:v>
                </c:pt>
                <c:pt idx="571">
                  <c:v>34.600464906855855</c:v>
                </c:pt>
                <c:pt idx="572">
                  <c:v>33.817055844165374</c:v>
                </c:pt>
                <c:pt idx="573">
                  <c:v>33.049035861785207</c:v>
                </c:pt>
                <c:pt idx="574">
                  <c:v>32.296089389218359</c:v>
                </c:pt>
                <c:pt idx="575">
                  <c:v>31.557909966659473</c:v>
                </c:pt>
                <c:pt idx="576">
                  <c:v>30.83419994574292</c:v>
                </c:pt>
                <c:pt idx="577">
                  <c:v>30.124670202032785</c:v>
                </c:pt>
                <c:pt idx="578">
                  <c:v>29.429039858733749</c:v>
                </c:pt>
                <c:pt idx="579">
                  <c:v>28.747036021128334</c:v>
                </c:pt>
                <c:pt idx="580">
                  <c:v>28.07839352127062</c:v>
                </c:pt>
                <c:pt idx="581">
                  <c:v>27.422854672489116</c:v>
                </c:pt>
                <c:pt idx="582">
                  <c:v>26.780169033274138</c:v>
                </c:pt>
                <c:pt idx="583">
                  <c:v>26.150093180144857</c:v>
                </c:pt>
                <c:pt idx="584">
                  <c:v>25.532390489111624</c:v>
                </c:pt>
                <c:pt idx="585">
                  <c:v>24.92683092536695</c:v>
                </c:pt>
                <c:pt idx="586">
                  <c:v>24.333190840856549</c:v>
                </c:pt>
                <c:pt idx="587">
                  <c:v>23.751252779398214</c:v>
                </c:pt>
                <c:pt idx="588">
                  <c:v>23.180805289031952</c:v>
                </c:pt>
                <c:pt idx="589">
                  <c:v>22.621642741299851</c:v>
                </c:pt>
                <c:pt idx="590">
                  <c:v>22.07356515716809</c:v>
                </c:pt>
                <c:pt idx="591">
                  <c:v>21.536378039316961</c:v>
                </c:pt>
                <c:pt idx="592">
                  <c:v>21.009892210537242</c:v>
                </c:pt>
                <c:pt idx="593">
                  <c:v>20.493923657983469</c:v>
                </c:pt>
                <c:pt idx="594">
                  <c:v>19.988293383045885</c:v>
                </c:pt>
                <c:pt idx="595">
                  <c:v>19.492827256613566</c:v>
                </c:pt>
                <c:pt idx="596">
                  <c:v>19.007355879511671</c:v>
                </c:pt>
                <c:pt idx="597">
                  <c:v>18.531714447905141</c:v>
                </c:pt>
                <c:pt idx="598">
                  <c:v>18.065742623470587</c:v>
                </c:pt>
                <c:pt idx="599">
                  <c:v>17.609284408146763</c:v>
                </c:pt>
                <c:pt idx="600">
                  <c:v>17.162188023282184</c:v>
                </c:pt>
                <c:pt idx="601">
                  <c:v>16.724305793006558</c:v>
                </c:pt>
                <c:pt idx="602">
                  <c:v>16.29549403165969</c:v>
                </c:pt>
                <c:pt idx="603">
                  <c:v>15.875612935119072</c:v>
                </c:pt>
                <c:pt idx="604">
                  <c:v>15.464526475873614</c:v>
                </c:pt>
                <c:pt idx="605">
                  <c:v>15.062102301697688</c:v>
                </c:pt>
                <c:pt idx="606">
                  <c:v>14.668211637785303</c:v>
                </c:pt>
                <c:pt idx="607">
                  <c:v>14.28272919221018</c:v>
                </c:pt>
                <c:pt idx="608">
                  <c:v>13.905533064582777</c:v>
                </c:pt>
                <c:pt idx="609">
                  <c:v>13.536504657780373</c:v>
                </c:pt>
                <c:pt idx="610">
                  <c:v>13.175528592631231</c:v>
                </c:pt>
                <c:pt idx="611">
                  <c:v>12.822492625438249</c:v>
                </c:pt>
                <c:pt idx="612">
                  <c:v>12.477287568232084</c:v>
                </c:pt>
                <c:pt idx="613">
                  <c:v>12.13980721164741</c:v>
                </c:pt>
                <c:pt idx="614">
                  <c:v>11.809948250320042</c:v>
                </c:pt>
                <c:pt idx="615">
                  <c:v>11.487610210706283</c:v>
                </c:pt>
                <c:pt idx="616">
                  <c:v>11.172695381228849</c:v>
                </c:pt>
                <c:pt idx="617">
                  <c:v>10.865108744657325</c:v>
                </c:pt>
                <c:pt idx="618">
                  <c:v>10.564757912633755</c:v>
                </c:pt>
                <c:pt idx="619">
                  <c:v>10.271553062256695</c:v>
                </c:pt>
                <c:pt idx="620">
                  <c:v>9.9854068746397697</c:v>
                </c:pt>
                <c:pt idx="621">
                  <c:v>9.7062344753629315</c:v>
                </c:pt>
                <c:pt idx="622">
                  <c:v>9.4339533767368202</c:v>
                </c:pt>
                <c:pt idx="623">
                  <c:v>9.1684834218026534</c:v>
                </c:pt>
                <c:pt idx="624">
                  <c:v>8.9097467299917348</c:v>
                </c:pt>
                <c:pt idx="625">
                  <c:v>8.65766764437031</c:v>
                </c:pt>
                <c:pt idx="626">
                  <c:v>8.4121726803970276</c:v>
                </c:pt>
                <c:pt idx="627">
                  <c:v>8.1731904761212562</c:v>
                </c:pt>
                <c:pt idx="628">
                  <c:v>7.9406517437519026</c:v>
                </c:pt>
                <c:pt idx="629">
                  <c:v>7.7144892225269688</c:v>
                </c:pt>
                <c:pt idx="630">
                  <c:v>7.4946376328151576</c:v>
                </c:pt>
                <c:pt idx="631">
                  <c:v>7.2810336313811135</c:v>
                </c:pt>
                <c:pt idx="632">
                  <c:v>7.073615767746591</c:v>
                </c:pt>
                <c:pt idx="633">
                  <c:v>6.8723244415799973</c:v>
                </c:pt>
                <c:pt idx="634">
                  <c:v>6.6771018610469719</c:v>
                </c:pt>
                <c:pt idx="635">
                  <c:v>6.4878920020547248</c:v>
                </c:pt>
                <c:pt idx="636">
                  <c:v>6.3046405683227658</c:v>
                </c:pt>
                <c:pt idx="637">
                  <c:v>6.1272949522125337</c:v>
                </c:pt>
                <c:pt idx="638">
                  <c:v>5.955804196248196</c:v>
                </c:pt>
                <c:pt idx="639">
                  <c:v>5.7901189552606089</c:v>
                </c:pt>
                <c:pt idx="640">
                  <c:v>5.6301914590861619</c:v>
                </c:pt>
                <c:pt idx="641">
                  <c:v>5.4759754757518708</c:v>
                </c:pt>
                <c:pt idx="642">
                  <c:v>5.3274262750779577</c:v>
                </c:pt>
                <c:pt idx="643">
                  <c:v>5.1845005926288552</c:v>
                </c:pt>
                <c:pt idx="644">
                  <c:v>5.0471565939437006</c:v>
                </c:pt>
                <c:pt idx="645">
                  <c:v>4.9153538389774507</c:v>
                </c:pt>
                <c:pt idx="646">
                  <c:v>4.7890532466841913</c:v>
                </c:pt>
                <c:pt idx="647">
                  <c:v>4.6682170596750021</c:v>
                </c:pt>
                <c:pt idx="648">
                  <c:v>4.5528088088837677</c:v>
                </c:pt>
                <c:pt idx="649">
                  <c:v>4.4427932781759489</c:v>
                </c:pt>
                <c:pt idx="650">
                  <c:v>4.3381364688374227</c:v>
                </c:pt>
                <c:pt idx="651">
                  <c:v>4.2388055638832043</c:v>
                </c:pt>
                <c:pt idx="652">
                  <c:v>4.1447688921292389</c:v>
                </c:pt>
                <c:pt idx="653">
                  <c:v>4.0559958919745993</c:v>
                </c:pt>
                <c:pt idx="654">
                  <c:v>3.9724570748464436</c:v>
                </c:pt>
                <c:pt idx="655">
                  <c:v>3.8941239882657688</c:v>
                </c:pt>
                <c:pt idx="656">
                  <c:v>3.8209691784988382</c:v>
                </c:pt>
                <c:pt idx="657">
                  <c:v>3.7529661527667226</c:v>
                </c:pt>
                <c:pt idx="658">
                  <c:v>3.6900893409938837</c:v>
                </c:pt>
                <c:pt idx="659">
                  <c:v>3.6323140570861372</c:v>
                </c:pt>
                <c:pt idx="660">
                  <c:v>3.5796164597384239</c:v>
                </c:pt>
                <c:pt idx="661">
                  <c:v>3.5319735127836278</c:v>
                </c:pt>
                <c:pt idx="662">
                  <c:v>3.4893629451050074</c:v>
                </c:pt>
                <c:pt idx="663">
                  <c:v>3.4517632101464146</c:v>
                </c:pt>
                <c:pt idx="664">
                  <c:v>3.4191534450662546</c:v>
                </c:pt>
                <c:pt idx="665">
                  <c:v>3.3915134295927616</c:v>
                </c:pt>
                <c:pt idx="666">
                  <c:v>3.3688235446494379</c:v>
                </c:pt>
                <c:pt idx="667">
                  <c:v>3.3510647308300041</c:v>
                </c:pt>
                <c:pt idx="668">
                  <c:v>3.3382184468119203</c:v>
                </c:pt>
                <c:pt idx="669">
                  <c:v>3.3302666278059174</c:v>
                </c:pt>
                <c:pt idx="670">
                  <c:v>3.3271916441459406</c:v>
                </c:pt>
                <c:pt idx="671">
                  <c:v>3.328976260129282</c:v>
                </c:pt>
                <c:pt idx="672">
                  <c:v>3.3356035932201391</c:v>
                </c:pt>
                <c:pt idx="673">
                  <c:v>3.3470570737314467</c:v>
                </c:pt>
                <c:pt idx="674">
                  <c:v>3.363320405099488</c:v>
                </c:pt>
                <c:pt idx="675">
                  <c:v>3.3843775248634853</c:v>
                </c:pt>
                <c:pt idx="676">
                  <c:v>3.4102125664581897</c:v>
                </c:pt>
                <c:pt idx="677">
                  <c:v>3.4408098219216456</c:v>
                </c:pt>
                <c:pt idx="678">
                  <c:v>3.4761537056129534</c:v>
                </c:pt>
                <c:pt idx="679">
                  <c:v>3.5162287190260728</c:v>
                </c:pt>
                <c:pt idx="680">
                  <c:v>3.5610194167761096</c:v>
                </c:pt>
                <c:pt idx="681">
                  <c:v>3.6105103738239519</c:v>
                </c:pt>
                <c:pt idx="682">
                  <c:v>3.6646861539942965</c:v>
                </c:pt>
                <c:pt idx="683">
                  <c:v>3.7235312798307905</c:v>
                </c:pt>
                <c:pt idx="684">
                  <c:v>3.7870302038211681</c:v>
                </c:pt>
                <c:pt idx="685">
                  <c:v>3.8551672810141699</c:v>
                </c:pt>
                <c:pt idx="686">
                  <c:v>3.9279267430399729</c:v>
                </c:pt>
                <c:pt idx="687">
                  <c:v>4.0052926735360019</c:v>
                </c:pt>
                <c:pt idx="688">
                  <c:v>4.0872489849712137</c:v>
                </c:pt>
                <c:pt idx="689">
                  <c:v>4.1737793968538321</c:v>
                </c:pt>
                <c:pt idx="690">
                  <c:v>4.2648674153004791</c:v>
                </c:pt>
                <c:pt idx="691">
                  <c:v>4.3604963139383832</c:v>
                </c:pt>
                <c:pt idx="692">
                  <c:v>4.4606491161072341</c:v>
                </c:pt>
                <c:pt idx="693">
                  <c:v>4.5653085783228553</c:v>
                </c:pt>
                <c:pt idx="694">
                  <c:v>4.6744571749614785</c:v>
                </c:pt>
                <c:pt idx="695">
                  <c:v>4.7880770841207534</c:v>
                </c:pt>
                <c:pt idx="696">
                  <c:v>4.9061501746117813</c:v>
                </c:pt>
                <c:pt idx="697">
                  <c:v>5.0286579940352079</c:v>
                </c:pt>
                <c:pt idx="698">
                  <c:v>5.1555817578938576</c:v>
                </c:pt>
                <c:pt idx="699">
                  <c:v>5.2869023396942278</c:v>
                </c:pt>
                <c:pt idx="700">
                  <c:v>5.4226002619895688</c:v>
                </c:pt>
                <c:pt idx="701">
                  <c:v>5.5626556883179834</c:v>
                </c:pt>
                <c:pt idx="702">
                  <c:v>5.7070484159899637</c:v>
                </c:pt>
                <c:pt idx="703">
                  <c:v>5.8557578696811428</c:v>
                </c:pt>
                <c:pt idx="704">
                  <c:v>6.0087630957873932</c:v>
                </c:pt>
                <c:pt idx="705">
                  <c:v>6.1660427575011134</c:v>
                </c:pt>
                <c:pt idx="706">
                  <c:v>6.3275751305692189</c:v>
                </c:pt>
                <c:pt idx="707">
                  <c:v>6.4933380996950634</c:v>
                </c:pt>
                <c:pt idx="708">
                  <c:v>6.6633091555484496</c:v>
                </c:pt>
                <c:pt idx="709">
                  <c:v>6.8374653923495856</c:v>
                </c:pt>
                <c:pt idx="710">
                  <c:v>7.0157835059947171</c:v>
                </c:pt>
                <c:pt idx="711">
                  <c:v>7.1982397926928821</c:v>
                </c:pt>
                <c:pt idx="712">
                  <c:v>7.3848101480850374</c:v>
                </c:pt>
                <c:pt idx="713">
                  <c:v>7.5754700668183625</c:v>
                </c:pt>
                <c:pt idx="714">
                  <c:v>7.7701946425502717</c:v>
                </c:pt>
                <c:pt idx="715">
                  <c:v>7.9689585683581052</c:v>
                </c:pt>
                <c:pt idx="716">
                  <c:v>8.1717361375320099</c:v>
                </c:pt>
                <c:pt idx="717">
                  <c:v>8.3785012447298204</c:v>
                </c:pt>
                <c:pt idx="718">
                  <c:v>8.5892273874742013</c:v>
                </c:pt>
                <c:pt idx="719">
                  <c:v>8.8038876679733491</c:v>
                </c:pt>
                <c:pt idx="720">
                  <c:v>9.0224547952479561</c:v>
                </c:pt>
                <c:pt idx="721">
                  <c:v>9.2449010875480244</c:v>
                </c:pt>
                <c:pt idx="722">
                  <c:v>9.4711984750442504</c:v>
                </c:pt>
                <c:pt idx="723">
                  <c:v>9.7013185027795981</c:v>
                </c:pt>
                <c:pt idx="724">
                  <c:v>9.9352323338676509</c:v>
                </c:pt>
                <c:pt idx="725">
                  <c:v>10.172910752925047</c:v>
                </c:pt>
                <c:pt idx="726">
                  <c:v>10.414324169726168</c:v>
                </c:pt>
                <c:pt idx="727">
                  <c:v>10.659442623068919</c:v>
                </c:pt>
                <c:pt idx="728">
                  <c:v>10.908235784841088</c:v>
                </c:pt>
                <c:pt idx="729">
                  <c:v>11.160672964277451</c:v>
                </c:pt>
                <c:pt idx="730">
                  <c:v>11.416723112398307</c:v>
                </c:pt>
                <c:pt idx="731">
                  <c:v>11.676354826620623</c:v>
                </c:pt>
                <c:pt idx="732">
                  <c:v>11.939536355533571</c:v>
                </c:pt>
                <c:pt idx="733">
                  <c:v>12.206235603830624</c:v>
                </c:pt>
                <c:pt idx="734">
                  <c:v>12.476420137390603</c:v>
                </c:pt>
                <c:pt idx="735">
                  <c:v>12.75005718850095</c:v>
                </c:pt>
                <c:pt idx="736">
                  <c:v>13.027113661216305</c:v>
                </c:pt>
                <c:pt idx="737">
                  <c:v>13.30755613684606</c:v>
                </c:pt>
                <c:pt idx="738">
                  <c:v>13.591350879565006</c:v>
                </c:pt>
                <c:pt idx="739">
                  <c:v>13.878463842141048</c:v>
                </c:pt>
                <c:pt idx="740">
                  <c:v>14.168860671774702</c:v>
                </c:pt>
                <c:pt idx="741">
                  <c:v>14.462506716044924</c:v>
                </c:pt>
                <c:pt idx="742">
                  <c:v>14.75936702895636</c:v>
                </c:pt>
                <c:pt idx="743">
                  <c:v>15.059406377083008</c:v>
                </c:pt>
                <c:pt idx="744">
                  <c:v>15.362589245803779</c:v>
                </c:pt>
                <c:pt idx="745">
                  <c:v>15.668879845625352</c:v>
                </c:pt>
                <c:pt idx="746">
                  <c:v>15.978242118587975</c:v>
                </c:pt>
                <c:pt idx="747">
                  <c:v>16.290639744750138</c:v>
                </c:pt>
                <c:pt idx="748">
                  <c:v>16.606036148747922</c:v>
                </c:pt>
                <c:pt idx="749">
                  <c:v>16.924394506425223</c:v>
                </c:pt>
                <c:pt idx="750">
                  <c:v>17.245677751530906</c:v>
                </c:pt>
                <c:pt idx="751">
                  <c:v>17.569848582479292</c:v>
                </c:pt>
                <c:pt idx="752">
                  <c:v>17.896869469170309</c:v>
                </c:pt>
                <c:pt idx="753">
                  <c:v>18.226702659865822</c:v>
                </c:pt>
                <c:pt idx="754">
                  <c:v>18.559310188118694</c:v>
                </c:pt>
                <c:pt idx="755">
                  <c:v>18.894653879751274</c:v>
                </c:pt>
                <c:pt idx="756">
                  <c:v>19.232695359879902</c:v>
                </c:pt>
                <c:pt idx="757">
                  <c:v>19.573396059982404</c:v>
                </c:pt>
                <c:pt idx="758">
                  <c:v>19.916717225005318</c:v>
                </c:pt>
                <c:pt idx="759">
                  <c:v>20.262619920507827</c:v>
                </c:pt>
                <c:pt idx="760">
                  <c:v>20.611065039839268</c:v>
                </c:pt>
                <c:pt idx="761">
                  <c:v>20.962013311347384</c:v>
                </c:pt>
                <c:pt idx="762">
                  <c:v>21.31542530561433</c:v>
                </c:pt>
                <c:pt idx="763">
                  <c:v>21.671261442717441</c:v>
                </c:pt>
                <c:pt idx="764">
                  <c:v>22.029481999512228</c:v>
                </c:pt>
                <c:pt idx="765">
                  <c:v>22.390047116934401</c:v>
                </c:pt>
                <c:pt idx="766">
                  <c:v>22.752916807318574</c:v>
                </c:pt>
                <c:pt idx="767">
                  <c:v>23.118050961730582</c:v>
                </c:pt>
                <c:pt idx="768">
                  <c:v>23.485409357311038</c:v>
                </c:pt>
                <c:pt idx="769">
                  <c:v>23.854951664627222</c:v>
                </c:pt>
                <c:pt idx="770">
                  <c:v>24.226637455030858</c:v>
                </c:pt>
                <c:pt idx="771">
                  <c:v>24.600426208019126</c:v>
                </c:pt>
                <c:pt idx="772">
                  <c:v>24.976277318596498</c:v>
                </c:pt>
                <c:pt idx="773">
                  <c:v>25.354150104634535</c:v>
                </c:pt>
                <c:pt idx="774">
                  <c:v>25.734003814227666</c:v>
                </c:pt>
                <c:pt idx="775">
                  <c:v>26.115797633041922</c:v>
                </c:pt>
                <c:pt idx="776">
                  <c:v>26.499490691654788</c:v>
                </c:pt>
                <c:pt idx="777">
                  <c:v>26.885042072883198</c:v>
                </c:pt>
                <c:pt idx="778">
                  <c:v>27.272410819097754</c:v>
                </c:pt>
                <c:pt idx="779">
                  <c:v>27.66155593952049</c:v>
                </c:pt>
                <c:pt idx="780">
                  <c:v>28.052436417504179</c:v>
                </c:pt>
                <c:pt idx="781">
                  <c:v>28.44501121779048</c:v>
                </c:pt>
                <c:pt idx="782">
                  <c:v>28.839239293745209</c:v>
                </c:pt>
                <c:pt idx="783">
                  <c:v>29.235079594567789</c:v>
                </c:pt>
                <c:pt idx="784">
                  <c:v>29.632491072473456</c:v>
                </c:pt>
                <c:pt idx="785">
                  <c:v>30.031432689845349</c:v>
                </c:pt>
                <c:pt idx="786">
                  <c:v>30.431863426354806</c:v>
                </c:pt>
                <c:pt idx="787">
                  <c:v>30.833742286047428</c:v>
                </c:pt>
                <c:pt idx="788">
                  <c:v>31.237028304393011</c:v>
                </c:pt>
                <c:pt idx="789">
                  <c:v>31.641680555297139</c:v>
                </c:pt>
                <c:pt idx="790">
                  <c:v>32.047658158072537</c:v>
                </c:pt>
                <c:pt idx="791">
                  <c:v>32.454920284368015</c:v>
                </c:pt>
                <c:pt idx="792">
                  <c:v>32.86342616505307</c:v>
                </c:pt>
                <c:pt idx="793">
                  <c:v>33.273135097056361</c:v>
                </c:pt>
                <c:pt idx="794">
                  <c:v>33.684006450155714</c:v>
                </c:pt>
                <c:pt idx="795">
                  <c:v>34.095999673718318</c:v>
                </c:pt>
                <c:pt idx="796">
                  <c:v>34.509074303388758</c:v>
                </c:pt>
                <c:pt idx="797">
                  <c:v>34.923189967723339</c:v>
                </c:pt>
                <c:pt idx="798">
                  <c:v>35.338306394768807</c:v>
                </c:pt>
                <c:pt idx="799">
                  <c:v>35.754383418583636</c:v>
                </c:pt>
                <c:pt idx="800">
                  <c:v>36.171380985700374</c:v>
                </c:pt>
                <c:pt idx="801">
                  <c:v>36.589259161526954</c:v>
                </c:pt>
                <c:pt idx="802">
                  <c:v>37.007978136685779</c:v>
                </c:pt>
                <c:pt idx="803">
                  <c:v>37.427498233288503</c:v>
                </c:pt>
                <c:pt idx="804">
                  <c:v>37.847779911145231</c:v>
                </c:pt>
                <c:pt idx="805">
                  <c:v>38.268783773906286</c:v>
                </c:pt>
                <c:pt idx="806">
                  <c:v>38.690470575135372</c:v>
                </c:pt>
                <c:pt idx="807">
                  <c:v>39.1128012243123</c:v>
                </c:pt>
                <c:pt idx="808">
                  <c:v>39.535736792763991</c:v>
                </c:pt>
                <c:pt idx="809">
                  <c:v>39.959238519522209</c:v>
                </c:pt>
                <c:pt idx="810">
                  <c:v>40.383267817106855</c:v>
                </c:pt>
                <c:pt idx="811">
                  <c:v>40.807786277233284</c:v>
                </c:pt>
                <c:pt idx="812">
                  <c:v>41.232755676442302</c:v>
                </c:pt>
                <c:pt idx="813">
                  <c:v>41.658137981651784</c:v>
                </c:pt>
                <c:pt idx="814">
                  <c:v>42.083895355628471</c:v>
                </c:pt>
                <c:pt idx="815">
                  <c:v>42.509990162378891</c:v>
                </c:pt>
                <c:pt idx="816">
                  <c:v>42.936384972457979</c:v>
                </c:pt>
                <c:pt idx="817">
                  <c:v>43.363042568194821</c:v>
                </c:pt>
                <c:pt idx="818">
                  <c:v>43.789925948833776</c:v>
                </c:pt>
                <c:pt idx="819">
                  <c:v>44.216998335590432</c:v>
                </c:pt>
                <c:pt idx="820">
                  <c:v>44.644223176621097</c:v>
                </c:pt>
                <c:pt idx="821">
                  <c:v>45.071564151905186</c:v>
                </c:pt>
                <c:pt idx="822">
                  <c:v>45.49898517803917</c:v>
                </c:pt>
                <c:pt idx="823">
                  <c:v>45.926450412941499</c:v>
                </c:pt>
                <c:pt idx="824">
                  <c:v>46.353924260467657</c:v>
                </c:pt>
                <c:pt idx="825">
                  <c:v>46.781371374934366</c:v>
                </c:pt>
                <c:pt idx="826">
                  <c:v>47.20875666555235</c:v>
                </c:pt>
                <c:pt idx="827">
                  <c:v>47.636045300766796</c:v>
                </c:pt>
                <c:pt idx="828">
                  <c:v>48.063202712505138</c:v>
                </c:pt>
                <c:pt idx="829">
                  <c:v>48.490194600330931</c:v>
                </c:pt>
                <c:pt idx="830">
                  <c:v>48.916986935504092</c:v>
                </c:pt>
                <c:pt idx="831">
                  <c:v>49.343545964945974</c:v>
                </c:pt>
                <c:pt idx="832">
                  <c:v>49.769838215109601</c:v>
                </c:pt>
                <c:pt idx="833">
                  <c:v>50.195830495754045</c:v>
                </c:pt>
                <c:pt idx="834">
                  <c:v>50.621489903622724</c:v>
                </c:pt>
                <c:pt idx="835">
                  <c:v>51.046783826025383</c:v>
                </c:pt>
                <c:pt idx="836">
                  <c:v>51.471679944323029</c:v>
                </c:pt>
                <c:pt idx="837">
                  <c:v>51.896146237315776</c:v>
                </c:pt>
                <c:pt idx="838">
                  <c:v>52.320150984533292</c:v>
                </c:pt>
                <c:pt idx="839">
                  <c:v>52.743662769427772</c:v>
                </c:pt>
                <c:pt idx="840">
                  <c:v>53.16665048246869</c:v>
                </c:pt>
                <c:pt idx="841">
                  <c:v>53.589083324139821</c:v>
                </c:pt>
                <c:pt idx="842">
                  <c:v>54.010930807838328</c:v>
                </c:pt>
                <c:pt idx="843">
                  <c:v>54.432162762675219</c:v>
                </c:pt>
                <c:pt idx="844">
                  <c:v>54.8527493361781</c:v>
                </c:pt>
                <c:pt idx="845">
                  <c:v>55.272660996895297</c:v>
                </c:pt>
                <c:pt idx="846">
                  <c:v>55.69186853690222</c:v>
                </c:pt>
                <c:pt idx="847">
                  <c:v>56.110343074209396</c:v>
                </c:pt>
                <c:pt idx="848">
                  <c:v>56.528056055072526</c:v>
                </c:pt>
                <c:pt idx="849">
                  <c:v>56.944979256205194</c:v>
                </c:pt>
                <c:pt idx="850">
                  <c:v>57.361084786893237</c:v>
                </c:pt>
                <c:pt idx="851">
                  <c:v>57.776345091012558</c:v>
                </c:pt>
                <c:pt idx="852">
                  <c:v>58.190732948949091</c:v>
                </c:pt>
                <c:pt idx="853">
                  <c:v>58.604221479422613</c:v>
                </c:pt>
                <c:pt idx="854">
                  <c:v>59.016784141213584</c:v>
                </c:pt>
                <c:pt idx="855">
                  <c:v>59.428394734794274</c:v>
                </c:pt>
                <c:pt idx="856">
                  <c:v>59.839027403863909</c:v>
                </c:pt>
                <c:pt idx="857">
                  <c:v>60.248656636788851</c:v>
                </c:pt>
                <c:pt idx="858">
                  <c:v>60.657257267947763</c:v>
                </c:pt>
                <c:pt idx="859">
                  <c:v>61.064804478982488</c:v>
                </c:pt>
                <c:pt idx="860">
                  <c:v>61.471273799955497</c:v>
                </c:pt>
                <c:pt idx="861">
                  <c:v>61.876641110413836</c:v>
                </c:pt>
                <c:pt idx="862">
                  <c:v>62.280882640360602</c:v>
                </c:pt>
                <c:pt idx="863">
                  <c:v>62.683974971134596</c:v>
                </c:pt>
                <c:pt idx="864">
                  <c:v>63.085895036198394</c:v>
                </c:pt>
                <c:pt idx="865">
                  <c:v>63.486620121836225</c:v>
                </c:pt>
                <c:pt idx="866">
                  <c:v>63.886127867761502</c:v>
                </c:pt>
                <c:pt idx="867">
                  <c:v>64.284396267635501</c:v>
                </c:pt>
                <c:pt idx="868">
                  <c:v>64.681403669497541</c:v>
                </c:pt>
                <c:pt idx="869">
                  <c:v>65.077128776107827</c:v>
                </c:pt>
                <c:pt idx="870">
                  <c:v>65.471550645202854</c:v>
                </c:pt>
                <c:pt idx="871">
                  <c:v>65.864648689665728</c:v>
                </c:pt>
                <c:pt idx="872">
                  <c:v>66.256402677610879</c:v>
                </c:pt>
                <c:pt idx="873">
                  <c:v>66.646792732384625</c:v>
                </c:pt>
                <c:pt idx="874">
                  <c:v>67.035799332482853</c:v>
                </c:pt>
                <c:pt idx="875">
                  <c:v>67.423403311385897</c:v>
                </c:pt>
                <c:pt idx="876">
                  <c:v>67.809585857312484</c:v>
                </c:pt>
                <c:pt idx="877">
                  <c:v>68.19432851289298</c:v>
                </c:pt>
                <c:pt idx="878">
                  <c:v>68.577613174763371</c:v>
                </c:pt>
                <c:pt idx="879">
                  <c:v>68.959422093081116</c:v>
                </c:pt>
                <c:pt idx="880">
                  <c:v>69.339737870963106</c:v>
                </c:pt>
                <c:pt idx="881">
                  <c:v>69.718543463847894</c:v>
                </c:pt>
                <c:pt idx="882">
                  <c:v>70.095822178782498</c:v>
                </c:pt>
                <c:pt idx="883">
                  <c:v>70.471557673634962</c:v>
                </c:pt>
                <c:pt idx="884">
                  <c:v>70.845733956234227</c:v>
                </c:pt>
                <c:pt idx="885">
                  <c:v>71.218335383437733</c:v>
                </c:pt>
                <c:pt idx="886">
                  <c:v>71.589346660128427</c:v>
                </c:pt>
                <c:pt idx="887">
                  <c:v>71.958752838142445</c:v>
                </c:pt>
                <c:pt idx="888">
                  <c:v>72.326539315127576</c:v>
                </c:pt>
                <c:pt idx="889">
                  <c:v>72.692691833335104</c:v>
                </c:pt>
                <c:pt idx="890">
                  <c:v>73.057196478345347</c:v>
                </c:pt>
                <c:pt idx="891">
                  <c:v>73.420039677728198</c:v>
                </c:pt>
                <c:pt idx="892">
                  <c:v>73.781208199639934</c:v>
                </c:pt>
                <c:pt idx="893">
                  <c:v>74.140689151357506</c:v>
                </c:pt>
                <c:pt idx="894">
                  <c:v>74.498469977751611</c:v>
                </c:pt>
                <c:pt idx="895">
                  <c:v>74.854538459699683</c:v>
                </c:pt>
                <c:pt idx="896">
                  <c:v>75.208882712439888</c:v>
                </c:pt>
                <c:pt idx="897">
                  <c:v>75.561491183867787</c:v>
                </c:pt>
                <c:pt idx="898">
                  <c:v>75.912352652776377</c:v>
                </c:pt>
                <c:pt idx="899">
                  <c:v>76.261456227041066</c:v>
                </c:pt>
                <c:pt idx="900">
                  <c:v>76.608791341750944</c:v>
                </c:pt>
                <c:pt idx="901">
                  <c:v>76.954347757287422</c:v>
                </c:pt>
                <c:pt idx="902">
                  <c:v>77.298115557351323</c:v>
                </c:pt>
                <c:pt idx="903">
                  <c:v>77.640085146940066</c:v>
                </c:pt>
                <c:pt idx="904">
                  <c:v>77.980247250276108</c:v>
                </c:pt>
                <c:pt idx="905">
                  <c:v>78.318592908687677</c:v>
                </c:pt>
                <c:pt idx="906">
                  <c:v>78.65511347844317</c:v>
                </c:pt>
                <c:pt idx="907">
                  <c:v>78.989800628540863</c:v>
                </c:pt>
                <c:pt idx="908">
                  <c:v>79.322646338454376</c:v>
                </c:pt>
                <c:pt idx="909">
                  <c:v>79.653642895836185</c:v>
                </c:pt>
                <c:pt idx="910">
                  <c:v>79.982782894179323</c:v>
                </c:pt>
                <c:pt idx="911">
                  <c:v>80.310059230439705</c:v>
                </c:pt>
                <c:pt idx="912">
                  <c:v>80.635465102619165</c:v>
                </c:pt>
                <c:pt idx="913">
                  <c:v>80.958994007311517</c:v>
                </c:pt>
                <c:pt idx="914">
                  <c:v>81.28063973721197</c:v>
                </c:pt>
                <c:pt idx="915">
                  <c:v>81.600396378591839</c:v>
                </c:pt>
                <c:pt idx="916">
                  <c:v>81.91825830873951</c:v>
                </c:pt>
                <c:pt idx="917">
                  <c:v>82.234220193368643</c:v>
                </c:pt>
                <c:pt idx="918">
                  <c:v>82.548276983995407</c:v>
                </c:pt>
                <c:pt idx="919">
                  <c:v>82.54858852592541</c:v>
                </c:pt>
                <c:pt idx="920">
                  <c:v>82.548900065960751</c:v>
                </c:pt>
                <c:pt idx="921">
                  <c:v>82.549211604101416</c:v>
                </c:pt>
                <c:pt idx="922">
                  <c:v>82.54952314034729</c:v>
                </c:pt>
                <c:pt idx="923">
                  <c:v>82.549834674698545</c:v>
                </c:pt>
                <c:pt idx="924">
                  <c:v>82.550146207155038</c:v>
                </c:pt>
                <c:pt idx="925">
                  <c:v>82.55045773771684</c:v>
                </c:pt>
                <c:pt idx="926">
                  <c:v>82.550769266383952</c:v>
                </c:pt>
                <c:pt idx="927">
                  <c:v>82.551080793156316</c:v>
                </c:pt>
                <c:pt idx="928">
                  <c:v>82.551392318033905</c:v>
                </c:pt>
                <c:pt idx="929">
                  <c:v>82.551703841016788</c:v>
                </c:pt>
                <c:pt idx="930">
                  <c:v>82.55201536210491</c:v>
                </c:pt>
                <c:pt idx="931">
                  <c:v>82.552326881298356</c:v>
                </c:pt>
                <c:pt idx="932">
                  <c:v>82.552638398597011</c:v>
                </c:pt>
                <c:pt idx="933">
                  <c:v>82.552949914000877</c:v>
                </c:pt>
                <c:pt idx="934">
                  <c:v>82.553261427510066</c:v>
                </c:pt>
                <c:pt idx="935">
                  <c:v>82.553572939124436</c:v>
                </c:pt>
                <c:pt idx="936">
                  <c:v>82.553884448844073</c:v>
                </c:pt>
                <c:pt idx="937">
                  <c:v>82.55419595666892</c:v>
                </c:pt>
                <c:pt idx="938">
                  <c:v>82.554507462599005</c:v>
                </c:pt>
                <c:pt idx="939">
                  <c:v>82.554818966634301</c:v>
                </c:pt>
                <c:pt idx="940">
                  <c:v>82.555130468774834</c:v>
                </c:pt>
                <c:pt idx="941">
                  <c:v>82.555441969020521</c:v>
                </c:pt>
                <c:pt idx="942">
                  <c:v>82.55575346737146</c:v>
                </c:pt>
                <c:pt idx="943">
                  <c:v>82.556064963827581</c:v>
                </c:pt>
                <c:pt idx="944">
                  <c:v>82.556376458388897</c:v>
                </c:pt>
                <c:pt idx="945">
                  <c:v>82.55668795105548</c:v>
                </c:pt>
                <c:pt idx="946">
                  <c:v>82.556999441827145</c:v>
                </c:pt>
                <c:pt idx="947">
                  <c:v>82.557310930704048</c:v>
                </c:pt>
                <c:pt idx="948">
                  <c:v>82.557622417686133</c:v>
                </c:pt>
                <c:pt idx="949">
                  <c:v>82.557933902773385</c:v>
                </c:pt>
                <c:pt idx="950">
                  <c:v>82.558245385965819</c:v>
                </c:pt>
                <c:pt idx="951">
                  <c:v>82.558556867263391</c:v>
                </c:pt>
                <c:pt idx="952">
                  <c:v>82.558868346666131</c:v>
                </c:pt>
                <c:pt idx="953">
                  <c:v>82.559179824174066</c:v>
                </c:pt>
                <c:pt idx="954">
                  <c:v>82.559491299787126</c:v>
                </c:pt>
                <c:pt idx="955">
                  <c:v>82.559802773505368</c:v>
                </c:pt>
                <c:pt idx="956">
                  <c:v>82.560114245328705</c:v>
                </c:pt>
                <c:pt idx="957">
                  <c:v>82.560425715257225</c:v>
                </c:pt>
                <c:pt idx="958">
                  <c:v>82.560737183290826</c:v>
                </c:pt>
                <c:pt idx="959">
                  <c:v>82.561048649429623</c:v>
                </c:pt>
                <c:pt idx="960">
                  <c:v>82.561360113673487</c:v>
                </c:pt>
                <c:pt idx="961">
                  <c:v>82.561671576022519</c:v>
                </c:pt>
                <c:pt idx="962">
                  <c:v>82.561983036476647</c:v>
                </c:pt>
                <c:pt idx="963">
                  <c:v>82.562294495035928</c:v>
                </c:pt>
                <c:pt idx="964">
                  <c:v>82.562605951700277</c:v>
                </c:pt>
                <c:pt idx="965">
                  <c:v>82.562917406469694</c:v>
                </c:pt>
                <c:pt idx="966">
                  <c:v>82.563228859344264</c:v>
                </c:pt>
                <c:pt idx="967">
                  <c:v>82.563540310323944</c:v>
                </c:pt>
                <c:pt idx="968">
                  <c:v>82.563851759408678</c:v>
                </c:pt>
                <c:pt idx="969">
                  <c:v>82.564163206598479</c:v>
                </c:pt>
                <c:pt idx="970">
                  <c:v>82.56447465189342</c:v>
                </c:pt>
                <c:pt idx="971">
                  <c:v>82.564786095293414</c:v>
                </c:pt>
                <c:pt idx="972">
                  <c:v>82.565097536798504</c:v>
                </c:pt>
                <c:pt idx="973">
                  <c:v>82.565408976408605</c:v>
                </c:pt>
                <c:pt idx="974">
                  <c:v>82.565720414123788</c:v>
                </c:pt>
                <c:pt idx="975">
                  <c:v>82.566031849944082</c:v>
                </c:pt>
                <c:pt idx="976">
                  <c:v>82.566343283869372</c:v>
                </c:pt>
                <c:pt idx="977">
                  <c:v>82.566654715899702</c:v>
                </c:pt>
                <c:pt idx="978">
                  <c:v>82.566966146035128</c:v>
                </c:pt>
                <c:pt idx="979">
                  <c:v>82.567277574275565</c:v>
                </c:pt>
                <c:pt idx="980">
                  <c:v>82.567589000621055</c:v>
                </c:pt>
                <c:pt idx="981">
                  <c:v>82.567900425071599</c:v>
                </c:pt>
                <c:pt idx="982">
                  <c:v>82.568211847627097</c:v>
                </c:pt>
                <c:pt idx="983">
                  <c:v>82.568523268287649</c:v>
                </c:pt>
                <c:pt idx="984">
                  <c:v>82.568834687053254</c:v>
                </c:pt>
                <c:pt idx="985">
                  <c:v>82.569146103923828</c:v>
                </c:pt>
                <c:pt idx="986">
                  <c:v>82.569457518899469</c:v>
                </c:pt>
                <c:pt idx="987">
                  <c:v>82.56976893198005</c:v>
                </c:pt>
                <c:pt idx="988">
                  <c:v>82.570080343165685</c:v>
                </c:pt>
                <c:pt idx="989">
                  <c:v>82.570391752456288</c:v>
                </c:pt>
                <c:pt idx="990">
                  <c:v>82.570703159851917</c:v>
                </c:pt>
                <c:pt idx="991">
                  <c:v>82.571014565352485</c:v>
                </c:pt>
                <c:pt idx="992">
                  <c:v>82.571325968958078</c:v>
                </c:pt>
                <c:pt idx="993">
                  <c:v>82.571637370668626</c:v>
                </c:pt>
                <c:pt idx="994">
                  <c:v>82.57194877048417</c:v>
                </c:pt>
                <c:pt idx="995">
                  <c:v>82.57226016840464</c:v>
                </c:pt>
                <c:pt idx="996">
                  <c:v>82.572571564430163</c:v>
                </c:pt>
                <c:pt idx="997">
                  <c:v>82.572882958560541</c:v>
                </c:pt>
                <c:pt idx="998">
                  <c:v>82.573194350795916</c:v>
                </c:pt>
                <c:pt idx="999">
                  <c:v>82.573505741136302</c:v>
                </c:pt>
                <c:pt idx="1000">
                  <c:v>82.573817129581585</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Calculs!$I$4:$I$1004</c:f>
              <c:numCache>
                <c:formatCode>0.00</c:formatCode>
                <c:ptCount val="1001"/>
                <c:pt idx="0">
                  <c:v>0</c:v>
                </c:pt>
                <c:pt idx="1">
                  <c:v>7.951942408848571E-2</c:v>
                </c:pt>
                <c:pt idx="2">
                  <c:v>0.35335723881485581</c:v>
                </c:pt>
                <c:pt idx="3">
                  <c:v>0.7078517058078253</c:v>
                </c:pt>
                <c:pt idx="4">
                  <c:v>1.1430600794659636</c:v>
                </c:pt>
                <c:pt idx="5">
                  <c:v>1.6590489880913868</c:v>
                </c:pt>
                <c:pt idx="6">
                  <c:v>2.2558943575826773</c:v>
                </c:pt>
                <c:pt idx="7">
                  <c:v>2.9336813383840514</c:v>
                </c:pt>
                <c:pt idx="8">
                  <c:v>3.6925042355953805</c:v>
                </c:pt>
                <c:pt idx="9">
                  <c:v>4.5324664421516445</c:v>
                </c:pt>
                <c:pt idx="10">
                  <c:v>5.4536803749834926</c:v>
                </c:pt>
                <c:pt idx="11">
                  <c:v>6.409855079716607</c:v>
                </c:pt>
                <c:pt idx="12">
                  <c:v>7.3546043046624119</c:v>
                </c:pt>
                <c:pt idx="13">
                  <c:v>8.2875521677529669</c:v>
                </c:pt>
                <c:pt idx="14">
                  <c:v>9.208322430541898</c:v>
                </c:pt>
                <c:pt idx="15">
                  <c:v>10.116892293360181</c:v>
                </c:pt>
                <c:pt idx="16">
                  <c:v>11.013239333469631</c:v>
                </c:pt>
                <c:pt idx="17">
                  <c:v>11.897341504745555</c:v>
                </c:pt>
                <c:pt idx="18">
                  <c:v>12.769177137309251</c:v>
                </c:pt>
                <c:pt idx="19">
                  <c:v>13.628724937110647</c:v>
                </c:pt>
                <c:pt idx="20">
                  <c:v>14.475963985461389</c:v>
                </c:pt>
                <c:pt idx="21">
                  <c:v>15.310873738518712</c:v>
                </c:pt>
                <c:pt idx="22">
                  <c:v>16.133434026720423</c:v>
                </c:pt>
                <c:pt idx="23">
                  <c:v>16.943625054171363</c:v>
                </c:pt>
                <c:pt idx="24">
                  <c:v>17.741427397981667</c:v>
                </c:pt>
                <c:pt idx="25">
                  <c:v>18.526822007557215</c:v>
                </c:pt>
                <c:pt idx="26">
                  <c:v>19.299790203842647</c:v>
                </c:pt>
                <c:pt idx="27">
                  <c:v>20.066548597644495</c:v>
                </c:pt>
                <c:pt idx="28">
                  <c:v>20.833324127039898</c:v>
                </c:pt>
                <c:pt idx="29">
                  <c:v>21.600113568406279</c:v>
                </c:pt>
                <c:pt idx="30">
                  <c:v>22.366913694462884</c:v>
                </c:pt>
                <c:pt idx="31">
                  <c:v>23.133721274334228</c:v>
                </c:pt>
                <c:pt idx="32">
                  <c:v>23.900533073613712</c:v>
                </c:pt>
                <c:pt idx="33">
                  <c:v>24.667345854427438</c:v>
                </c:pt>
                <c:pt idx="34">
                  <c:v>25.434156375498265</c:v>
                </c:pt>
                <c:pt idx="35">
                  <c:v>26.200966770431954</c:v>
                </c:pt>
                <c:pt idx="36">
                  <c:v>26.967779389389754</c:v>
                </c:pt>
                <c:pt idx="37">
                  <c:v>27.734590748878112</c:v>
                </c:pt>
                <c:pt idx="38">
                  <c:v>28.501397373212157</c:v>
                </c:pt>
                <c:pt idx="39">
                  <c:v>29.268195793739508</c:v>
                </c:pt>
                <c:pt idx="40">
                  <c:v>30.034982548180988</c:v>
                </c:pt>
                <c:pt idx="41">
                  <c:v>30.80175418004012</c:v>
                </c:pt>
                <c:pt idx="42">
                  <c:v>31.568507238073384</c:v>
                </c:pt>
                <c:pt idx="43">
                  <c:v>32.335238275814305</c:v>
                </c:pt>
                <c:pt idx="44">
                  <c:v>33.101943851145364</c:v>
                </c:pt>
                <c:pt idx="45">
                  <c:v>33.86862052591259</c:v>
                </c:pt>
                <c:pt idx="46">
                  <c:v>34.635264865578264</c:v>
                </c:pt>
                <c:pt idx="47">
                  <c:v>35.401873438907806</c:v>
                </c:pt>
                <c:pt idx="48">
                  <c:v>36.168442817687335</c:v>
                </c:pt>
                <c:pt idx="49">
                  <c:v>36.934969576468916</c:v>
                </c:pt>
                <c:pt idx="50">
                  <c:v>37.701450292340738</c:v>
                </c:pt>
                <c:pt idx="51">
                  <c:v>38.467881544719901</c:v>
                </c:pt>
                <c:pt idx="52">
                  <c:v>39.23425991516568</c:v>
                </c:pt>
                <c:pt idx="53">
                  <c:v>40.000581987211369</c:v>
                </c:pt>
                <c:pt idx="54">
                  <c:v>40.766844346213041</c:v>
                </c:pt>
                <c:pt idx="55">
                  <c:v>41.533043579213853</c:v>
                </c:pt>
                <c:pt idx="56">
                  <c:v>42.299176274822294</c:v>
                </c:pt>
                <c:pt idx="57">
                  <c:v>43.065239023103508</c:v>
                </c:pt>
                <c:pt idx="58">
                  <c:v>43.831228415482343</c:v>
                </c:pt>
                <c:pt idx="59">
                  <c:v>44.597141044657299</c:v>
                </c:pt>
                <c:pt idx="60">
                  <c:v>45.362973504524518</c:v>
                </c:pt>
                <c:pt idx="61">
                  <c:v>46.128722390110909</c:v>
                </c:pt>
                <c:pt idx="62">
                  <c:v>46.894384297515771</c:v>
                </c:pt>
                <c:pt idx="63">
                  <c:v>47.659955823860336</c:v>
                </c:pt>
                <c:pt idx="64">
                  <c:v>48.425433567244454</c:v>
                </c:pt>
                <c:pt idx="65">
                  <c:v>49.190814126710073</c:v>
                </c:pt>
                <c:pt idx="66">
                  <c:v>49.956094102210919</c:v>
                </c:pt>
                <c:pt idx="67">
                  <c:v>50.721270094587936</c:v>
                </c:pt>
                <c:pt idx="68">
                  <c:v>51.486338705550139</c:v>
                </c:pt>
                <c:pt idx="69">
                  <c:v>52.251296537660458</c:v>
                </c:pt>
                <c:pt idx="70">
                  <c:v>53.016140194326191</c:v>
                </c:pt>
                <c:pt idx="71">
                  <c:v>53.780866279793848</c:v>
                </c:pt>
                <c:pt idx="72">
                  <c:v>54.545400125359663</c:v>
                </c:pt>
                <c:pt idx="73">
                  <c:v>55.3096669604192</c:v>
                </c:pt>
                <c:pt idx="74">
                  <c:v>56.073663249430489</c:v>
                </c:pt>
                <c:pt idx="75">
                  <c:v>56.837385459460755</c:v>
                </c:pt>
                <c:pt idx="76">
                  <c:v>57.600830060202846</c:v>
                </c:pt>
                <c:pt idx="77">
                  <c:v>58.363993523994615</c:v>
                </c:pt>
                <c:pt idx="78">
                  <c:v>59.126872325840928</c:v>
                </c:pt>
                <c:pt idx="79">
                  <c:v>59.889462943438325</c:v>
                </c:pt>
                <c:pt idx="80">
                  <c:v>60.651761857202018</c:v>
                </c:pt>
                <c:pt idx="81">
                  <c:v>61.413765550295075</c:v>
                </c:pt>
                <c:pt idx="82">
                  <c:v>62.175470508659842</c:v>
                </c:pt>
                <c:pt idx="83">
                  <c:v>62.936873221051158</c:v>
                </c:pt>
                <c:pt idx="84">
                  <c:v>63.697970179071604</c:v>
                </c:pt>
                <c:pt idx="85">
                  <c:v>64.458757877208356</c:v>
                </c:pt>
                <c:pt idx="86">
                  <c:v>65.219232812871795</c:v>
                </c:pt>
                <c:pt idx="87">
                  <c:v>65.979391486435489</c:v>
                </c:pt>
                <c:pt idx="88">
                  <c:v>66.739230401277894</c:v>
                </c:pt>
                <c:pt idx="89">
                  <c:v>67.498746063825081</c:v>
                </c:pt>
                <c:pt idx="90">
                  <c:v>68.257934983595092</c:v>
                </c:pt>
                <c:pt idx="91">
                  <c:v>69.016793673243257</c:v>
                </c:pt>
                <c:pt idx="92">
                  <c:v>69.775318648608732</c:v>
                </c:pt>
                <c:pt idx="93">
                  <c:v>70.533506428762209</c:v>
                </c:pt>
                <c:pt idx="94">
                  <c:v>71.291353536054459</c:v>
                </c:pt>
                <c:pt idx="95">
                  <c:v>72.048856496165968</c:v>
                </c:pt>
                <c:pt idx="96">
                  <c:v>72.806011838157403</c:v>
                </c:pt>
                <c:pt idx="97">
                  <c:v>73.562816094520983</c:v>
                </c:pt>
                <c:pt idx="98">
                  <c:v>74.319265801232618</c:v>
                </c:pt>
                <c:pt idx="99">
                  <c:v>75.07535749780476</c:v>
                </c:pt>
                <c:pt idx="100">
                  <c:v>75.831087727340005</c:v>
                </c:pt>
                <c:pt idx="101">
                  <c:v>76.586453036585382</c:v>
                </c:pt>
                <c:pt idx="102">
                  <c:v>77.341449975987246</c:v>
                </c:pt>
                <c:pt idx="103">
                  <c:v>78.096075099746741</c:v>
                </c:pt>
                <c:pt idx="104">
                  <c:v>78.850324965875828</c:v>
                </c:pt>
                <c:pt idx="105">
                  <c:v>79.604196136253861</c:v>
                </c:pt>
                <c:pt idx="106">
                  <c:v>80.357685176684654</c:v>
                </c:pt>
                <c:pt idx="107">
                  <c:v>81.110788656953915</c:v>
                </c:pt>
                <c:pt idx="108">
                  <c:v>81.863503150887226</c:v>
                </c:pt>
                <c:pt idx="109">
                  <c:v>82.615825236408398</c:v>
                </c:pt>
                <c:pt idx="110">
                  <c:v>83.367751495598171</c:v>
                </c:pt>
                <c:pt idx="111">
                  <c:v>84.119278514753233</c:v>
                </c:pt>
                <c:pt idx="112">
                  <c:v>84.870402884445724</c:v>
                </c:pt>
                <c:pt idx="113">
                  <c:v>85.62112119958276</c:v>
                </c:pt>
                <c:pt idx="114">
                  <c:v>86.37143005946659</c:v>
                </c:pt>
                <c:pt idx="115">
                  <c:v>87.12132606785471</c:v>
                </c:pt>
                <c:pt idx="116">
                  <c:v>87.870805833020427</c:v>
                </c:pt>
                <c:pt idx="117">
                  <c:v>88.619865967813496</c:v>
                </c:pt>
                <c:pt idx="118">
                  <c:v>89.368503089721116</c:v>
                </c:pt>
                <c:pt idx="119">
                  <c:v>90.116713820928922</c:v>
                </c:pt>
                <c:pt idx="120">
                  <c:v>90.864494788382345</c:v>
                </c:pt>
                <c:pt idx="121">
                  <c:v>91.611842623847977</c:v>
                </c:pt>
                <c:pt idx="122">
                  <c:v>92.358753963975161</c:v>
                </c:pt>
                <c:pt idx="123">
                  <c:v>93.105225450357665</c:v>
                </c:pt>
                <c:pt idx="124">
                  <c:v>93.85125372959547</c:v>
                </c:pt>
                <c:pt idx="125">
                  <c:v>94.596835453356604</c:v>
                </c:pt>
                <c:pt idx="126">
                  <c:v>95.34196727843927</c:v>
                </c:pt>
                <c:pt idx="127">
                  <c:v>96.086645866833663</c:v>
                </c:pt>
                <c:pt idx="128">
                  <c:v>96.830867885784272</c:v>
                </c:pt>
                <c:pt idx="129">
                  <c:v>97.574301201033236</c:v>
                </c:pt>
                <c:pt idx="130">
                  <c:v>98.316613295395484</c:v>
                </c:pt>
                <c:pt idx="131">
                  <c:v>99.057800366489829</c:v>
                </c:pt>
                <c:pt idx="132">
                  <c:v>99.797858626608942</c:v>
                </c:pt>
                <c:pt idx="133">
                  <c:v>100.53678430278416</c:v>
                </c:pt>
                <c:pt idx="134">
                  <c:v>101.27457363684971</c:v>
                </c:pt>
                <c:pt idx="135">
                  <c:v>102.0112228855067</c:v>
                </c:pt>
                <c:pt idx="136">
                  <c:v>102.74672832038648</c:v>
                </c:pt>
                <c:pt idx="137">
                  <c:v>103.4810862281136</c:v>
                </c:pt>
                <c:pt idx="138">
                  <c:v>104.21429291036823</c:v>
                </c:pt>
                <c:pt idx="139">
                  <c:v>104.94634468394824</c:v>
                </c:pt>
                <c:pt idx="140">
                  <c:v>105.6772378808306</c:v>
                </c:pt>
                <c:pt idx="141">
                  <c:v>106.40696884823244</c:v>
                </c:pt>
                <c:pt idx="142">
                  <c:v>107.13553394867144</c:v>
                </c:pt>
                <c:pt idx="143">
                  <c:v>107.86292956002576</c:v>
                </c:pt>
                <c:pt idx="144">
                  <c:v>108.58915207559356</c:v>
                </c:pt>
                <c:pt idx="145">
                  <c:v>109.31419790415171</c:v>
                </c:pt>
                <c:pt idx="146">
                  <c:v>110.03806347001422</c:v>
                </c:pt>
                <c:pt idx="147">
                  <c:v>110.76074521308996</c:v>
                </c:pt>
                <c:pt idx="148">
                  <c:v>111.4822395889399</c:v>
                </c:pt>
                <c:pt idx="149">
                  <c:v>112.20254306883371</c:v>
                </c:pt>
                <c:pt idx="150">
                  <c:v>112.92165213980581</c:v>
                </c:pt>
                <c:pt idx="151">
                  <c:v>113.63956330471095</c:v>
                </c:pt>
                <c:pt idx="152">
                  <c:v>114.35627308227892</c:v>
                </c:pt>
                <c:pt idx="153">
                  <c:v>115.07177800716907</c:v>
                </c:pt>
                <c:pt idx="154">
                  <c:v>115.78607463002386</c:v>
                </c:pt>
                <c:pt idx="155">
                  <c:v>116.49915951752205</c:v>
                </c:pt>
                <c:pt idx="156">
                  <c:v>117.21102925243112</c:v>
                </c:pt>
                <c:pt idx="157">
                  <c:v>117.92168043365922</c:v>
                </c:pt>
                <c:pt idx="158">
                  <c:v>118.63110967630639</c:v>
                </c:pt>
                <c:pt idx="159">
                  <c:v>119.33931361171526</c:v>
                </c:pt>
                <c:pt idx="160">
                  <c:v>120.04628888752096</c:v>
                </c:pt>
                <c:pt idx="161">
                  <c:v>120.75203216770061</c:v>
                </c:pt>
                <c:pt idx="162">
                  <c:v>121.45654013262205</c:v>
                </c:pt>
                <c:pt idx="163">
                  <c:v>122.15980947909189</c:v>
                </c:pt>
                <c:pt idx="164">
                  <c:v>122.86183692040306</c:v>
                </c:pt>
                <c:pt idx="165">
                  <c:v>123.56261918638154</c:v>
                </c:pt>
                <c:pt idx="166">
                  <c:v>124.2621530234326</c:v>
                </c:pt>
                <c:pt idx="167">
                  <c:v>124.96043519458634</c:v>
                </c:pt>
                <c:pt idx="168">
                  <c:v>125.65746247954247</c:v>
                </c:pt>
                <c:pt idx="169">
                  <c:v>126.35323167471456</c:v>
                </c:pt>
                <c:pt idx="170">
                  <c:v>127.04773959327363</c:v>
                </c:pt>
                <c:pt idx="171">
                  <c:v>127.7409830651909</c:v>
                </c:pt>
                <c:pt idx="172">
                  <c:v>128.43295893728012</c:v>
                </c:pt>
                <c:pt idx="173">
                  <c:v>129.12366407323907</c:v>
                </c:pt>
                <c:pt idx="174">
                  <c:v>129.81309535369036</c:v>
                </c:pt>
                <c:pt idx="175">
                  <c:v>130.50124967622176</c:v>
                </c:pt>
                <c:pt idx="176">
                  <c:v>131.1881239554256</c:v>
                </c:pt>
                <c:pt idx="177">
                  <c:v>131.87371512293757</c:v>
                </c:pt>
                <c:pt idx="178">
                  <c:v>132.55802012747503</c:v>
                </c:pt>
                <c:pt idx="179">
                  <c:v>133.24103593487442</c:v>
                </c:pt>
                <c:pt idx="180">
                  <c:v>133.92275952812781</c:v>
                </c:pt>
                <c:pt idx="181">
                  <c:v>134.60318790741948</c:v>
                </c:pt>
                <c:pt idx="182">
                  <c:v>135.2823180901608</c:v>
                </c:pt>
                <c:pt idx="183">
                  <c:v>135.96014711102541</c:v>
                </c:pt>
                <c:pt idx="184">
                  <c:v>136.63667202198289</c:v>
                </c:pt>
                <c:pt idx="185">
                  <c:v>137.31188989233235</c:v>
                </c:pt>
                <c:pt idx="186">
                  <c:v>137.98579780873487</c:v>
                </c:pt>
                <c:pt idx="187">
                  <c:v>138.65839287524571</c:v>
                </c:pt>
                <c:pt idx="188">
                  <c:v>139.32967221334525</c:v>
                </c:pt>
                <c:pt idx="189">
                  <c:v>139.99963296196978</c:v>
                </c:pt>
                <c:pt idx="190">
                  <c:v>140.66827227754126</c:v>
                </c:pt>
                <c:pt idx="191">
                  <c:v>141.3355873339965</c:v>
                </c:pt>
                <c:pt idx="192">
                  <c:v>142.00157532281565</c:v>
                </c:pt>
                <c:pt idx="193">
                  <c:v>142.66623345304995</c:v>
                </c:pt>
                <c:pt idx="194">
                  <c:v>143.32955895134873</c:v>
                </c:pt>
                <c:pt idx="195">
                  <c:v>143.99154906198586</c:v>
                </c:pt>
                <c:pt idx="196">
                  <c:v>144.65220104688541</c:v>
                </c:pt>
                <c:pt idx="197">
                  <c:v>145.31151218564654</c:v>
                </c:pt>
                <c:pt idx="198">
                  <c:v>145.96947977556783</c:v>
                </c:pt>
                <c:pt idx="199">
                  <c:v>146.62610113167079</c:v>
                </c:pt>
                <c:pt idx="200">
                  <c:v>147.28137358672279</c:v>
                </c:pt>
                <c:pt idx="201">
                  <c:v>147.9352944912591</c:v>
                </c:pt>
                <c:pt idx="202">
                  <c:v>148.58786121360444</c:v>
                </c:pt>
                <c:pt idx="203">
                  <c:v>149.2390711398937</c:v>
                </c:pt>
                <c:pt idx="204">
                  <c:v>149.88892167409207</c:v>
                </c:pt>
                <c:pt idx="205">
                  <c:v>150.53741023801427</c:v>
                </c:pt>
                <c:pt idx="206">
                  <c:v>151.18445401551975</c:v>
                </c:pt>
                <c:pt idx="207">
                  <c:v>151.82997014997579</c:v>
                </c:pt>
                <c:pt idx="208">
                  <c:v>152.47395606636027</c:v>
                </c:pt>
                <c:pt idx="209">
                  <c:v>153.11640920987796</c:v>
                </c:pt>
                <c:pt idx="210">
                  <c:v>153.7573270459703</c:v>
                </c:pt>
                <c:pt idx="211">
                  <c:v>154.3967070603245</c:v>
                </c:pt>
                <c:pt idx="212">
                  <c:v>155.0345467588817</c:v>
                </c:pt>
                <c:pt idx="213">
                  <c:v>155.67084366784439</c:v>
                </c:pt>
                <c:pt idx="214">
                  <c:v>156.30559533368302</c:v>
                </c:pt>
                <c:pt idx="215">
                  <c:v>156.93879932314169</c:v>
                </c:pt>
                <c:pt idx="216">
                  <c:v>157.57045322324348</c:v>
                </c:pt>
                <c:pt idx="217">
                  <c:v>158.2005546412943</c:v>
                </c:pt>
                <c:pt idx="218">
                  <c:v>158.82910120488657</c:v>
                </c:pt>
                <c:pt idx="219">
                  <c:v>159.45609056190179</c:v>
                </c:pt>
                <c:pt idx="220">
                  <c:v>160.08152038051236</c:v>
                </c:pt>
                <c:pt idx="221">
                  <c:v>160.70538834918275</c:v>
                </c:pt>
                <c:pt idx="222">
                  <c:v>161.32769217666973</c:v>
                </c:pt>
                <c:pt idx="223">
                  <c:v>161.94842959202182</c:v>
                </c:pt>
                <c:pt idx="224">
                  <c:v>162.56759834457813</c:v>
                </c:pt>
                <c:pt idx="225">
                  <c:v>163.18519620396623</c:v>
                </c:pt>
                <c:pt idx="226">
                  <c:v>163.80122096009944</c:v>
                </c:pt>
                <c:pt idx="227">
                  <c:v>164.41567042317311</c:v>
                </c:pt>
                <c:pt idx="228">
                  <c:v>165.02854242366033</c:v>
                </c:pt>
                <c:pt idx="229">
                  <c:v>165.63983481230682</c:v>
                </c:pt>
                <c:pt idx="230">
                  <c:v>166.24954546012509</c:v>
                </c:pt>
                <c:pt idx="231">
                  <c:v>166.85767225838762</c:v>
                </c:pt>
                <c:pt idx="232">
                  <c:v>167.46421311861968</c:v>
                </c:pt>
                <c:pt idx="233">
                  <c:v>168.06916597259098</c:v>
                </c:pt>
                <c:pt idx="234">
                  <c:v>168.67252877230689</c:v>
                </c:pt>
                <c:pt idx="235">
                  <c:v>169.27429948999873</c:v>
                </c:pt>
                <c:pt idx="236">
                  <c:v>169.87447611811336</c:v>
                </c:pt>
                <c:pt idx="237">
                  <c:v>170.47305666930208</c:v>
                </c:pt>
                <c:pt idx="238">
                  <c:v>171.0700391764087</c:v>
                </c:pt>
                <c:pt idx="239">
                  <c:v>171.66542169245687</c:v>
                </c:pt>
                <c:pt idx="240">
                  <c:v>172.25920229063684</c:v>
                </c:pt>
                <c:pt idx="241">
                  <c:v>172.85137906429125</c:v>
                </c:pt>
                <c:pt idx="242">
                  <c:v>173.4416724462202</c:v>
                </c:pt>
                <c:pt idx="243">
                  <c:v>174.02980274773421</c:v>
                </c:pt>
                <c:pt idx="244">
                  <c:v>174.61576805861148</c:v>
                </c:pt>
                <c:pt idx="245">
                  <c:v>175.19956649684991</c:v>
                </c:pt>
                <c:pt idx="246">
                  <c:v>175.78119620861511</c:v>
                </c:pt>
                <c:pt idx="247">
                  <c:v>176.36065536818748</c:v>
                </c:pt>
                <c:pt idx="248">
                  <c:v>176.93794217790801</c:v>
                </c:pt>
                <c:pt idx="249">
                  <c:v>177.51305486812322</c:v>
                </c:pt>
                <c:pt idx="250">
                  <c:v>178.08599169712886</c:v>
                </c:pt>
                <c:pt idx="251">
                  <c:v>178.656750951113</c:v>
                </c:pt>
                <c:pt idx="252">
                  <c:v>179.22533094409761</c:v>
                </c:pt>
                <c:pt idx="253">
                  <c:v>179.79173001787956</c:v>
                </c:pt>
                <c:pt idx="254">
                  <c:v>180.35594654197033</c:v>
                </c:pt>
                <c:pt idx="255">
                  <c:v>180.91797891353491</c:v>
                </c:pt>
                <c:pt idx="256">
                  <c:v>181.47782555732962</c:v>
                </c:pt>
                <c:pt idx="257">
                  <c:v>182.03548492563905</c:v>
                </c:pt>
                <c:pt idx="258">
                  <c:v>182.59095549821191</c:v>
                </c:pt>
                <c:pt idx="259">
                  <c:v>183.14423578219615</c:v>
                </c:pt>
                <c:pt idx="260">
                  <c:v>183.69532431207281</c:v>
                </c:pt>
                <c:pt idx="261">
                  <c:v>184.24421964958938</c:v>
                </c:pt>
                <c:pt idx="262">
                  <c:v>184.79092038369166</c:v>
                </c:pt>
                <c:pt idx="263">
                  <c:v>185.33542513045515</c:v>
                </c:pt>
                <c:pt idx="264">
                  <c:v>185.87773253301555</c:v>
                </c:pt>
                <c:pt idx="265">
                  <c:v>186.41784126149787</c:v>
                </c:pt>
                <c:pt idx="266">
                  <c:v>186.95575001294529</c:v>
                </c:pt>
                <c:pt idx="267">
                  <c:v>187.49145751124652</c:v>
                </c:pt>
                <c:pt idx="268">
                  <c:v>188.02496250706287</c:v>
                </c:pt>
                <c:pt idx="269">
                  <c:v>188.55626377775391</c:v>
                </c:pt>
                <c:pt idx="270">
                  <c:v>189.08536012730264</c:v>
                </c:pt>
                <c:pt idx="271">
                  <c:v>189.61225038623965</c:v>
                </c:pt>
                <c:pt idx="272">
                  <c:v>190.13693341156659</c:v>
                </c:pt>
                <c:pt idx="273">
                  <c:v>190.65940808667844</c:v>
                </c:pt>
                <c:pt idx="274">
                  <c:v>191.17967332128543</c:v>
                </c:pt>
                <c:pt idx="275">
                  <c:v>191.69772805133391</c:v>
                </c:pt>
                <c:pt idx="276">
                  <c:v>192.21357123892616</c:v>
                </c:pt>
                <c:pt idx="277">
                  <c:v>192.7272018722401</c:v>
                </c:pt>
                <c:pt idx="278">
                  <c:v>193.23861896544724</c:v>
                </c:pt>
                <c:pt idx="279">
                  <c:v>193.74782155863085</c:v>
                </c:pt>
                <c:pt idx="280">
                  <c:v>194.25480871770259</c:v>
                </c:pt>
                <c:pt idx="281">
                  <c:v>194.75957953431879</c:v>
                </c:pt>
                <c:pt idx="282">
                  <c:v>195.26213312579586</c:v>
                </c:pt>
                <c:pt idx="283">
                  <c:v>195.76246863502482</c:v>
                </c:pt>
                <c:pt idx="284">
                  <c:v>196.26091154944055</c:v>
                </c:pt>
                <c:pt idx="285">
                  <c:v>196.75778745491337</c:v>
                </c:pt>
                <c:pt idx="286">
                  <c:v>197.2530954816265</c:v>
                </c:pt>
                <c:pt idx="287">
                  <c:v>197.74683477654187</c:v>
                </c:pt>
                <c:pt idx="288">
                  <c:v>198.23900450335881</c:v>
                </c:pt>
                <c:pt idx="289">
                  <c:v>198.72960384247264</c:v>
                </c:pt>
                <c:pt idx="290">
                  <c:v>199.21863199093272</c:v>
                </c:pt>
                <c:pt idx="291">
                  <c:v>199.70608816239996</c:v>
                </c:pt>
                <c:pt idx="292">
                  <c:v>200.19197158710406</c:v>
                </c:pt>
                <c:pt idx="293">
                  <c:v>200.67628151180023</c:v>
                </c:pt>
                <c:pt idx="294">
                  <c:v>201.15901719972547</c:v>
                </c:pt>
                <c:pt idx="295">
                  <c:v>201.64017793055444</c:v>
                </c:pt>
                <c:pt idx="296">
                  <c:v>202.11976300035505</c:v>
                </c:pt>
                <c:pt idx="297">
                  <c:v>202.59777172154341</c:v>
                </c:pt>
                <c:pt idx="298">
                  <c:v>203.07420342283851</c:v>
                </c:pt>
                <c:pt idx="299">
                  <c:v>203.54905744921643</c:v>
                </c:pt>
                <c:pt idx="300">
                  <c:v>204.0223331618644</c:v>
                </c:pt>
                <c:pt idx="301">
                  <c:v>204.49402993813385</c:v>
                </c:pt>
                <c:pt idx="302">
                  <c:v>204.96414717149398</c:v>
                </c:pt>
                <c:pt idx="303">
                  <c:v>205.43268427148399</c:v>
                </c:pt>
                <c:pt idx="304">
                  <c:v>205.89964066366571</c:v>
                </c:pt>
                <c:pt idx="305">
                  <c:v>206.36501578957524</c:v>
                </c:pt>
                <c:pt idx="306">
                  <c:v>206.8288091066747</c:v>
                </c:pt>
                <c:pt idx="307">
                  <c:v>207.2910200883033</c:v>
                </c:pt>
                <c:pt idx="308">
                  <c:v>207.75164822362814</c:v>
                </c:pt>
                <c:pt idx="309">
                  <c:v>208.21069301759474</c:v>
                </c:pt>
                <c:pt idx="310">
                  <c:v>208.66815399087696</c:v>
                </c:pt>
                <c:pt idx="311">
                  <c:v>209.12403067982692</c:v>
                </c:pt>
                <c:pt idx="312">
                  <c:v>209.57832263642425</c:v>
                </c:pt>
                <c:pt idx="313">
                  <c:v>210.03102942822514</c:v>
                </c:pt>
                <c:pt idx="314">
                  <c:v>210.48215063831111</c:v>
                </c:pt>
                <c:pt idx="315">
                  <c:v>210.93168586523723</c:v>
                </c:pt>
                <c:pt idx="316">
                  <c:v>211.37963472298028</c:v>
                </c:pt>
                <c:pt idx="317">
                  <c:v>211.82599684088643</c:v>
                </c:pt>
                <c:pt idx="318">
                  <c:v>212.27077186361842</c:v>
                </c:pt>
                <c:pt idx="319">
                  <c:v>212.71395945110282</c:v>
                </c:pt>
                <c:pt idx="320">
                  <c:v>213.15555927847674</c:v>
                </c:pt>
                <c:pt idx="321">
                  <c:v>213.5955710360341</c:v>
                </c:pt>
                <c:pt idx="322">
                  <c:v>214.03399442917194</c:v>
                </c:pt>
                <c:pt idx="323">
                  <c:v>214.47082917833606</c:v>
                </c:pt>
                <c:pt idx="324">
                  <c:v>214.90607501896662</c:v>
                </c:pt>
                <c:pt idx="325">
                  <c:v>215.3397317014433</c:v>
                </c:pt>
                <c:pt idx="326">
                  <c:v>215.77181905312003</c:v>
                </c:pt>
                <c:pt idx="327">
                  <c:v>216.20235691635503</c:v>
                </c:pt>
                <c:pt idx="328">
                  <c:v>216.63134507282163</c:v>
                </c:pt>
                <c:pt idx="329">
                  <c:v>217.0587833184839</c:v>
                </c:pt>
                <c:pt idx="330">
                  <c:v>217.48467146354307</c:v>
                </c:pt>
                <c:pt idx="331">
                  <c:v>217.90900933238385</c:v>
                </c:pt>
                <c:pt idx="332">
                  <c:v>218.33179676352049</c:v>
                </c:pt>
                <c:pt idx="333">
                  <c:v>218.75303360954248</c:v>
                </c:pt>
                <c:pt idx="334">
                  <c:v>219.17271973706008</c:v>
                </c:pt>
                <c:pt idx="335">
                  <c:v>219.59085502664956</c:v>
                </c:pt>
                <c:pt idx="336">
                  <c:v>220.00743937279822</c:v>
                </c:pt>
                <c:pt idx="337">
                  <c:v>220.42247268384918</c:v>
                </c:pt>
                <c:pt idx="338">
                  <c:v>220.8359548819459</c:v>
                </c:pt>
                <c:pt idx="339">
                  <c:v>221.24788590297649</c:v>
                </c:pt>
                <c:pt idx="340">
                  <c:v>221.65826569651779</c:v>
                </c:pt>
                <c:pt idx="341">
                  <c:v>222.06709422577927</c:v>
                </c:pt>
                <c:pt idx="342">
                  <c:v>222.4743714675466</c:v>
                </c:pt>
                <c:pt idx="343">
                  <c:v>222.88009741212497</c:v>
                </c:pt>
                <c:pt idx="344">
                  <c:v>223.2842720632826</c:v>
                </c:pt>
                <c:pt idx="345">
                  <c:v>223.68689543819337</c:v>
                </c:pt>
                <c:pt idx="346">
                  <c:v>224.08796756737991</c:v>
                </c:pt>
                <c:pt idx="347">
                  <c:v>224.48748849465588</c:v>
                </c:pt>
                <c:pt idx="348">
                  <c:v>224.88545827706869</c:v>
                </c:pt>
                <c:pt idx="349">
                  <c:v>225.28187698484149</c:v>
                </c:pt>
                <c:pt idx="350">
                  <c:v>225.67674470131516</c:v>
                </c:pt>
                <c:pt idx="351">
                  <c:v>226.07006152289023</c:v>
                </c:pt>
                <c:pt idx="352">
                  <c:v>226.46182755896842</c:v>
                </c:pt>
                <c:pt idx="353">
                  <c:v>226.85204293189415</c:v>
                </c:pt>
                <c:pt idx="354">
                  <c:v>227.24070777689587</c:v>
                </c:pt>
                <c:pt idx="355">
                  <c:v>227.62782224202707</c:v>
                </c:pt>
                <c:pt idx="356">
                  <c:v>228.01338648810719</c:v>
                </c:pt>
                <c:pt idx="357">
                  <c:v>228.39740068866249</c:v>
                </c:pt>
                <c:pt idx="358">
                  <c:v>228.77986502986673</c:v>
                </c:pt>
                <c:pt idx="359">
                  <c:v>229.16077971048139</c:v>
                </c:pt>
                <c:pt idx="360">
                  <c:v>229.5401449417962</c:v>
                </c:pt>
                <c:pt idx="361">
                  <c:v>229.91796094756913</c:v>
                </c:pt>
                <c:pt idx="362">
                  <c:v>230.29422796396659</c:v>
                </c:pt>
                <c:pt idx="363">
                  <c:v>230.66894623950304</c:v>
                </c:pt>
                <c:pt idx="364">
                  <c:v>231.04211603498098</c:v>
                </c:pt>
                <c:pt idx="365">
                  <c:v>231.41373762343034</c:v>
                </c:pt>
                <c:pt idx="366">
                  <c:v>231.78432020680924</c:v>
                </c:pt>
                <c:pt idx="367">
                  <c:v>232.15437290801279</c:v>
                </c:pt>
                <c:pt idx="368">
                  <c:v>232.52389553263049</c:v>
                </c:pt>
                <c:pt idx="369">
                  <c:v>232.89288789031727</c:v>
                </c:pt>
                <c:pt idx="370">
                  <c:v>233.26134979478527</c:v>
                </c:pt>
                <c:pt idx="371">
                  <c:v>233.62928106379564</c:v>
                </c:pt>
                <c:pt idx="372">
                  <c:v>233.99668151915014</c:v>
                </c:pt>
                <c:pt idx="373">
                  <c:v>234.36355098668281</c:v>
                </c:pt>
                <c:pt idx="374">
                  <c:v>234.72988929625146</c:v>
                </c:pt>
                <c:pt idx="375">
                  <c:v>235.09569628172923</c:v>
                </c:pt>
                <c:pt idx="376">
                  <c:v>235.46097178099603</c:v>
                </c:pt>
                <c:pt idx="377">
                  <c:v>235.82571563593001</c:v>
                </c:pt>
                <c:pt idx="378">
                  <c:v>236.1899276923987</c:v>
                </c:pt>
                <c:pt idx="379">
                  <c:v>236.55360780025052</c:v>
                </c:pt>
                <c:pt idx="380">
                  <c:v>236.91675581330591</c:v>
                </c:pt>
                <c:pt idx="381">
                  <c:v>237.2788221866966</c:v>
                </c:pt>
                <c:pt idx="382">
                  <c:v>237.63925749893582</c:v>
                </c:pt>
                <c:pt idx="383">
                  <c:v>237.99806220127417</c:v>
                </c:pt>
                <c:pt idx="384">
                  <c:v>238.35523675734592</c:v>
                </c:pt>
                <c:pt idx="385">
                  <c:v>238.71078164310029</c:v>
                </c:pt>
                <c:pt idx="386">
                  <c:v>239.06469734673288</c:v>
                </c:pt>
                <c:pt idx="387">
                  <c:v>239.4169843686168</c:v>
                </c:pt>
                <c:pt idx="388">
                  <c:v>239.76764322123381</c:v>
                </c:pt>
                <c:pt idx="389">
                  <c:v>240.11667442910539</c:v>
                </c:pt>
                <c:pt idx="390">
                  <c:v>240.46407852872363</c:v>
                </c:pt>
                <c:pt idx="391">
                  <c:v>240.80985606848225</c:v>
                </c:pt>
                <c:pt idx="392">
                  <c:v>241.15400760860734</c:v>
                </c:pt>
                <c:pt idx="393">
                  <c:v>241.49653372108821</c:v>
                </c:pt>
                <c:pt idx="394">
                  <c:v>241.83743498960794</c:v>
                </c:pt>
                <c:pt idx="395">
                  <c:v>242.17671200947416</c:v>
                </c:pt>
                <c:pt idx="396">
                  <c:v>242.51436538754956</c:v>
                </c:pt>
                <c:pt idx="397">
                  <c:v>242.85039574218254</c:v>
                </c:pt>
                <c:pt idx="398">
                  <c:v>243.18480370313753</c:v>
                </c:pt>
                <c:pt idx="399">
                  <c:v>243.51758991152562</c:v>
                </c:pt>
                <c:pt idx="400">
                  <c:v>243.84875501973485</c:v>
                </c:pt>
                <c:pt idx="401">
                  <c:v>244.17786835393142</c:v>
                </c:pt>
                <c:pt idx="402">
                  <c:v>244.50449938692941</c:v>
                </c:pt>
                <c:pt idx="403">
                  <c:v>244.82864933840605</c:v>
                </c:pt>
                <c:pt idx="404">
                  <c:v>245.1503194475456</c:v>
                </c:pt>
                <c:pt idx="405">
                  <c:v>245.46951097288945</c:v>
                </c:pt>
                <c:pt idx="406">
                  <c:v>245.78622519218627</c:v>
                </c:pt>
                <c:pt idx="407">
                  <c:v>246.10046340224199</c:v>
                </c:pt>
                <c:pt idx="408">
                  <c:v>246.41222691877007</c:v>
                </c:pt>
                <c:pt idx="409">
                  <c:v>246.72151707624161</c:v>
                </c:pt>
                <c:pt idx="410">
                  <c:v>247.02833522773554</c:v>
                </c:pt>
                <c:pt idx="411">
                  <c:v>247.33030184732695</c:v>
                </c:pt>
                <c:pt idx="412">
                  <c:v>247.62503835270027</c:v>
                </c:pt>
                <c:pt idx="413">
                  <c:v>247.91254941681316</c:v>
                </c:pt>
                <c:pt idx="414">
                  <c:v>248.19283981450172</c:v>
                </c:pt>
                <c:pt idx="415">
                  <c:v>248.46591442135284</c:v>
                </c:pt>
                <c:pt idx="416">
                  <c:v>248.73177821257647</c:v>
                </c:pt>
                <c:pt idx="417">
                  <c:v>248.99043626187776</c:v>
                </c:pt>
                <c:pt idx="418">
                  <c:v>249.24189374032895</c:v>
                </c:pt>
                <c:pt idx="419">
                  <c:v>249.48615591524165</c:v>
                </c:pt>
                <c:pt idx="420">
                  <c:v>249.72187503358208</c:v>
                </c:pt>
                <c:pt idx="421">
                  <c:v>249.94770417287322</c:v>
                </c:pt>
                <c:pt idx="422">
                  <c:v>250.16365108374859</c:v>
                </c:pt>
                <c:pt idx="423">
                  <c:v>250.36972368232264</c:v>
                </c:pt>
                <c:pt idx="424">
                  <c:v>250.56593004808951</c:v>
                </c:pt>
                <c:pt idx="425">
                  <c:v>250.7522784218217</c:v>
                </c:pt>
                <c:pt idx="426">
                  <c:v>250.92877720346911</c:v>
                </c:pt>
                <c:pt idx="427">
                  <c:v>251.09543495005852</c:v>
                </c:pt>
                <c:pt idx="428">
                  <c:v>251.25226037359374</c:v>
                </c:pt>
                <c:pt idx="429">
                  <c:v>251.39926233895721</c:v>
                </c:pt>
                <c:pt idx="430">
                  <c:v>251.53644986181249</c:v>
                </c:pt>
                <c:pt idx="431">
                  <c:v>251.66383210650886</c:v>
                </c:pt>
                <c:pt idx="432">
                  <c:v>251.77924042735128</c:v>
                </c:pt>
                <c:pt idx="433">
                  <c:v>251.880508073757</c:v>
                </c:pt>
                <c:pt idx="434">
                  <c:v>251.96764907391707</c:v>
                </c:pt>
                <c:pt idx="435">
                  <c:v>252.04067774927444</c:v>
                </c:pt>
                <c:pt idx="436">
                  <c:v>252.09960871018185</c:v>
                </c:pt>
                <c:pt idx="437">
                  <c:v>252.14445685156085</c:v>
                </c:pt>
                <c:pt idx="438">
                  <c:v>252.17523734856232</c:v>
                </c:pt>
                <c:pt idx="439">
                  <c:v>252.19196565222967</c:v>
                </c:pt>
                <c:pt idx="440">
                  <c:v>252.19465748516504</c:v>
                </c:pt>
                <c:pt idx="441">
                  <c:v>252.18332883719978</c:v>
                </c:pt>
                <c:pt idx="442">
                  <c:v>252.15931769778962</c:v>
                </c:pt>
                <c:pt idx="443">
                  <c:v>252.12396087503274</c:v>
                </c:pt>
                <c:pt idx="444">
                  <c:v>252.07727187946074</c:v>
                </c:pt>
                <c:pt idx="445">
                  <c:v>252.01926438034499</c:v>
                </c:pt>
                <c:pt idx="446">
                  <c:v>251.94995220288845</c:v>
                </c:pt>
                <c:pt idx="447">
                  <c:v>251.86934932542474</c:v>
                </c:pt>
                <c:pt idx="448">
                  <c:v>251.77746987662553</c:v>
                </c:pt>
                <c:pt idx="449">
                  <c:v>251.67432813271606</c:v>
                </c:pt>
                <c:pt idx="450">
                  <c:v>251.55993851469924</c:v>
                </c:pt>
                <c:pt idx="451">
                  <c:v>251.43431558558885</c:v>
                </c:pt>
                <c:pt idx="452">
                  <c:v>251.29747404765189</c:v>
                </c:pt>
                <c:pt idx="453">
                  <c:v>251.15132026324486</c:v>
                </c:pt>
                <c:pt idx="454">
                  <c:v>250.99775823674736</c:v>
                </c:pt>
                <c:pt idx="455">
                  <c:v>250.83679780815632</c:v>
                </c:pt>
                <c:pt idx="456">
                  <c:v>250.66844886152231</c:v>
                </c:pt>
                <c:pt idx="457">
                  <c:v>250.49272132380969</c:v>
                </c:pt>
                <c:pt idx="458">
                  <c:v>250.30962516376263</c:v>
                </c:pt>
                <c:pt idx="459">
                  <c:v>250.11917039077724</c:v>
                </c:pt>
                <c:pt idx="460">
                  <c:v>249.92136705377953</c:v>
                </c:pt>
                <c:pt idx="461">
                  <c:v>249.71792696310368</c:v>
                </c:pt>
                <c:pt idx="462">
                  <c:v>249.51055956347261</c:v>
                </c:pt>
                <c:pt idx="463">
                  <c:v>249.29927007724615</c:v>
                </c:pt>
                <c:pt idx="464">
                  <c:v>249.08406372645462</c:v>
                </c:pt>
                <c:pt idx="465">
                  <c:v>248.86494573252668</c:v>
                </c:pt>
                <c:pt idx="466">
                  <c:v>248.64049191142135</c:v>
                </c:pt>
                <c:pt idx="467">
                  <c:v>248.40928014323586</c:v>
                </c:pt>
                <c:pt idx="468">
                  <c:v>248.15540221250581</c:v>
                </c:pt>
                <c:pt idx="469">
                  <c:v>247.88245315854473</c:v>
                </c:pt>
                <c:pt idx="470">
                  <c:v>247.6099402027082</c:v>
                </c:pt>
                <c:pt idx="471">
                  <c:v>247.33786204977235</c:v>
                </c:pt>
                <c:pt idx="472">
                  <c:v>247.06621740968285</c:v>
                </c:pt>
                <c:pt idx="473">
                  <c:v>246.79500499752896</c:v>
                </c:pt>
                <c:pt idx="474">
                  <c:v>246.5242235335179</c:v>
                </c:pt>
                <c:pt idx="475">
                  <c:v>246.25387174294912</c:v>
                </c:pt>
                <c:pt idx="476">
                  <c:v>245.98394835618899</c:v>
                </c:pt>
                <c:pt idx="477">
                  <c:v>245.71445210864533</c:v>
                </c:pt>
                <c:pt idx="478">
                  <c:v>245.44538174074253</c:v>
                </c:pt>
                <c:pt idx="479">
                  <c:v>245.1767359978964</c:v>
                </c:pt>
                <c:pt idx="480">
                  <c:v>244.90851363048921</c:v>
                </c:pt>
                <c:pt idx="481">
                  <c:v>244.64071339384543</c:v>
                </c:pt>
                <c:pt idx="482">
                  <c:v>244.37333404820666</c:v>
                </c:pt>
                <c:pt idx="483">
                  <c:v>244.10637435870774</c:v>
                </c:pt>
                <c:pt idx="484">
                  <c:v>243.83983309535213</c:v>
                </c:pt>
                <c:pt idx="485">
                  <c:v>243.57370903298806</c:v>
                </c:pt>
                <c:pt idx="486">
                  <c:v>243.30800095128441</c:v>
                </c:pt>
                <c:pt idx="487">
                  <c:v>243.04270763470706</c:v>
                </c:pt>
                <c:pt idx="488">
                  <c:v>242.7778278724951</c:v>
                </c:pt>
                <c:pt idx="489">
                  <c:v>242.51336045863732</c:v>
                </c:pt>
                <c:pt idx="490">
                  <c:v>242.24930419184895</c:v>
                </c:pt>
                <c:pt idx="491">
                  <c:v>241.98565787554824</c:v>
                </c:pt>
                <c:pt idx="492">
                  <c:v>241.7224203178335</c:v>
                </c:pt>
                <c:pt idx="493">
                  <c:v>241.45959033145999</c:v>
                </c:pt>
                <c:pt idx="494">
                  <c:v>241.19716673381728</c:v>
                </c:pt>
                <c:pt idx="495">
                  <c:v>240.9351483469064</c:v>
                </c:pt>
                <c:pt idx="496">
                  <c:v>240.67353399731726</c:v>
                </c:pt>
                <c:pt idx="497">
                  <c:v>240.41232251620633</c:v>
                </c:pt>
                <c:pt idx="498">
                  <c:v>240.15151273927432</c:v>
                </c:pt>
                <c:pt idx="499">
                  <c:v>239.89110350674397</c:v>
                </c:pt>
                <c:pt idx="500">
                  <c:v>239.63109366333805</c:v>
                </c:pt>
                <c:pt idx="501">
                  <c:v>237.03509080208585</c:v>
                </c:pt>
                <c:pt idx="502">
                  <c:v>234.47853027474292</c:v>
                </c:pt>
                <c:pt idx="503">
                  <c:v>231.96029263704332</c:v>
                </c:pt>
                <c:pt idx="504">
                  <c:v>229.47930085724141</c:v>
                </c:pt>
                <c:pt idx="505">
                  <c:v>227.03451831703939</c:v>
                </c:pt>
                <c:pt idx="506">
                  <c:v>224.6249469258596</c:v>
                </c:pt>
                <c:pt idx="507">
                  <c:v>222.24962534102411</c:v>
                </c:pt>
                <c:pt idx="508">
                  <c:v>219.90762728695847</c:v>
                </c:pt>
                <c:pt idx="509">
                  <c:v>217.59805996704836</c:v>
                </c:pt>
                <c:pt idx="510">
                  <c:v>215.32006256224301</c:v>
                </c:pt>
                <c:pt idx="511">
                  <c:v>213.07280481092945</c:v>
                </c:pt>
                <c:pt idx="512">
                  <c:v>210.85548566499642</c:v>
                </c:pt>
                <c:pt idx="513">
                  <c:v>208.66733201736756</c:v>
                </c:pt>
                <c:pt idx="514">
                  <c:v>206.50759749661972</c:v>
                </c:pt>
                <c:pt idx="515">
                  <c:v>204.37556132460782</c:v>
                </c:pt>
                <c:pt idx="516">
                  <c:v>202.27052723330121</c:v>
                </c:pt>
                <c:pt idx="517">
                  <c:v>200.19182243729975</c:v>
                </c:pt>
                <c:pt idx="518">
                  <c:v>198.1387966587364</c:v>
                </c:pt>
                <c:pt idx="519">
                  <c:v>196.11082120149854</c:v>
                </c:pt>
                <c:pt idx="520">
                  <c:v>194.10728807190534</c:v>
                </c:pt>
                <c:pt idx="521">
                  <c:v>192.12760914316931</c:v>
                </c:pt>
                <c:pt idx="522">
                  <c:v>190.17121536114692</c:v>
                </c:pt>
                <c:pt idx="523">
                  <c:v>188.23755598904745</c:v>
                </c:pt>
                <c:pt idx="524">
                  <c:v>186.32609788891978</c:v>
                </c:pt>
                <c:pt idx="525">
                  <c:v>184.4363248378788</c:v>
                </c:pt>
                <c:pt idx="526">
                  <c:v>182.56773687716353</c:v>
                </c:pt>
                <c:pt idx="527">
                  <c:v>180.71984969223996</c:v>
                </c:pt>
                <c:pt idx="528">
                  <c:v>178.89219402227553</c:v>
                </c:pt>
                <c:pt idx="529">
                  <c:v>177.08431509741655</c:v>
                </c:pt>
                <c:pt idx="530">
                  <c:v>175.29577210239785</c:v>
                </c:pt>
                <c:pt idx="531">
                  <c:v>173.5261376651053</c:v>
                </c:pt>
                <c:pt idx="532">
                  <c:v>171.77499736879656</c:v>
                </c:pt>
                <c:pt idx="533">
                  <c:v>170.04194928676458</c:v>
                </c:pt>
                <c:pt idx="534">
                  <c:v>168.326603538303</c:v>
                </c:pt>
                <c:pt idx="535">
                  <c:v>166.62858186490067</c:v>
                </c:pt>
                <c:pt idx="536">
                  <c:v>164.94751722565786</c:v>
                </c:pt>
                <c:pt idx="537">
                  <c:v>163.28305341097729</c:v>
                </c:pt>
                <c:pt idx="538">
                  <c:v>161.6348446736385</c:v>
                </c:pt>
                <c:pt idx="539">
                  <c:v>160.00255537641866</c:v>
                </c:pt>
                <c:pt idx="540">
                  <c:v>158.38585965547119</c:v>
                </c:pt>
                <c:pt idx="541">
                  <c:v>156.784441098721</c:v>
                </c:pt>
                <c:pt idx="542">
                  <c:v>155.1979924385783</c:v>
                </c:pt>
                <c:pt idx="543">
                  <c:v>153.62621525831437</c:v>
                </c:pt>
                <c:pt idx="544">
                  <c:v>152.06881971148132</c:v>
                </c:pt>
                <c:pt idx="545">
                  <c:v>150.52552425379386</c:v>
                </c:pt>
                <c:pt idx="546">
                  <c:v>148.99605538692515</c:v>
                </c:pt>
                <c:pt idx="547">
                  <c:v>147.48014741370261</c:v>
                </c:pt>
                <c:pt idx="548">
                  <c:v>145.97754220421731</c:v>
                </c:pt>
                <c:pt idx="549">
                  <c:v>144.4879889723918</c:v>
                </c:pt>
                <c:pt idx="550">
                  <c:v>143.01124406257736</c:v>
                </c:pt>
                <c:pt idx="551">
                  <c:v>141.54707074577695</c:v>
                </c:pt>
                <c:pt idx="552">
                  <c:v>140.0952390251156</c:v>
                </c:pt>
                <c:pt idx="553">
                  <c:v>138.65552545020222</c:v>
                </c:pt>
                <c:pt idx="554">
                  <c:v>137.22771294004906</c:v>
                </c:pt>
                <c:pt idx="555">
                  <c:v>135.81159061423639</c:v>
                </c:pt>
                <c:pt idx="556">
                  <c:v>134.40695363202931</c:v>
                </c:pt>
                <c:pt idx="557">
                  <c:v>133.01360303917247</c:v>
                </c:pt>
                <c:pt idx="558">
                  <c:v>131.63134562210772</c:v>
                </c:pt>
                <c:pt idx="559">
                  <c:v>130.259993769376</c:v>
                </c:pt>
                <c:pt idx="560">
                  <c:v>128.89936533998181</c:v>
                </c:pt>
                <c:pt idx="561">
                  <c:v>127.54928353851524</c:v>
                </c:pt>
                <c:pt idx="562">
                  <c:v>126.20957679684071</c:v>
                </c:pt>
                <c:pt idx="563">
                  <c:v>124.88007866217825</c:v>
                </c:pt>
                <c:pt idx="564">
                  <c:v>123.56062769141602</c:v>
                </c:pt>
                <c:pt idx="565">
                  <c:v>122.25106735150759</c:v>
                </c:pt>
                <c:pt idx="566">
                  <c:v>120.95124592582108</c:v>
                </c:pt>
                <c:pt idx="567">
                  <c:v>119.66101642632037</c:v>
                </c:pt>
                <c:pt idx="568">
                  <c:v>118.38023651147184</c:v>
                </c:pt>
                <c:pt idx="569">
                  <c:v>117.10876840978224</c:v>
                </c:pt>
                <c:pt idx="570">
                  <c:v>115.84647884888706</c:v>
                </c:pt>
                <c:pt idx="571">
                  <c:v>114.59323899011939</c:v>
                </c:pt>
                <c:pt idx="572">
                  <c:v>113.34892436850326</c:v>
                </c:pt>
                <c:pt idx="573">
                  <c:v>112.11341483812626</c:v>
                </c:pt>
                <c:pt idx="574">
                  <c:v>110.88659452285872</c:v>
                </c:pt>
                <c:pt idx="575">
                  <c:v>109.66835177239942</c:v>
                </c:pt>
                <c:pt idx="576">
                  <c:v>108.45857912363839</c:v>
                </c:pt>
                <c:pt idx="577">
                  <c:v>107.25717326734082</c:v>
                </c:pt>
                <c:pt idx="578">
                  <c:v>106.06403502016748</c:v>
                </c:pt>
                <c:pt idx="579">
                  <c:v>104.87906930205948</c:v>
                </c:pt>
                <c:pt idx="580">
                  <c:v>103.70218511902732</c:v>
                </c:pt>
                <c:pt idx="581">
                  <c:v>102.5332955513972</c:v>
                </c:pt>
                <c:pt idx="582">
                  <c:v>101.3723177475796</c:v>
                </c:pt>
                <c:pt idx="583">
                  <c:v>100.21917292343834</c:v>
                </c:pt>
                <c:pt idx="584">
                  <c:v>99.073786367351516</c:v>
                </c:pt>
                <c:pt idx="585">
                  <c:v>97.936087451068687</c:v>
                </c:pt>
                <c:pt idx="586">
                  <c:v>96.806009646482508</c:v>
                </c:pt>
                <c:pt idx="587">
                  <c:v>95.68349054844667</c:v>
                </c:pt>
                <c:pt idx="588">
                  <c:v>94.56847190378636</c:v>
                </c:pt>
                <c:pt idx="589">
                  <c:v>93.460899646661417</c:v>
                </c:pt>
                <c:pt idx="590">
                  <c:v>92.360723940457319</c:v>
                </c:pt>
                <c:pt idx="591">
                  <c:v>91.267899226393766</c:v>
                </c:pt>
                <c:pt idx="592">
                  <c:v>90.182384279055952</c:v>
                </c:pt>
                <c:pt idx="593">
                  <c:v>89.10414226906849</c:v>
                </c:pt>
                <c:pt idx="594">
                  <c:v>88.033140833147897</c:v>
                </c:pt>
                <c:pt idx="595">
                  <c:v>86.969352151784605</c:v>
                </c:pt>
                <c:pt idx="596">
                  <c:v>85.912753034821151</c:v>
                </c:pt>
                <c:pt idx="597">
                  <c:v>84.863325015208702</c:v>
                </c:pt>
                <c:pt idx="598">
                  <c:v>83.821054451238993</c:v>
                </c:pt>
                <c:pt idx="599">
                  <c:v>82.785932637564031</c:v>
                </c:pt>
                <c:pt idx="600">
                  <c:v>81.757955925329611</c:v>
                </c:pt>
                <c:pt idx="601">
                  <c:v>80.737125851763125</c:v>
                </c:pt>
                <c:pt idx="602">
                  <c:v>79.723449279567561</c:v>
                </c:pt>
                <c:pt idx="603">
                  <c:v>78.716938546485949</c:v>
                </c:pt>
                <c:pt idx="604">
                  <c:v>77.717611625409262</c:v>
                </c:pt>
                <c:pt idx="605">
                  <c:v>76.725492295408628</c:v>
                </c:pt>
                <c:pt idx="606">
                  <c:v>75.740610324077522</c:v>
                </c:pt>
                <c:pt idx="607">
                  <c:v>74.763001661571252</c:v>
                </c:pt>
                <c:pt idx="608">
                  <c:v>73.792708646728968</c:v>
                </c:pt>
                <c:pt idx="609">
                  <c:v>72.829780225656734</c:v>
                </c:pt>
                <c:pt idx="610">
                  <c:v>71.874272183137919</c:v>
                </c:pt>
                <c:pt idx="611">
                  <c:v>70.926247387218282</c:v>
                </c:pt>
                <c:pt idx="612">
                  <c:v>69.985776047287047</c:v>
                </c:pt>
                <c:pt idx="613">
                  <c:v>69.052935985939115</c:v>
                </c:pt>
                <c:pt idx="614">
                  <c:v>68.127812924857807</c:v>
                </c:pt>
                <c:pt idx="615">
                  <c:v>67.210500784899409</c:v>
                </c:pt>
                <c:pt idx="616">
                  <c:v>66.301102000487063</c:v>
                </c:pt>
                <c:pt idx="617">
                  <c:v>65.399727848333399</c:v>
                </c:pt>
                <c:pt idx="618">
                  <c:v>64.506498790402674</c:v>
                </c:pt>
                <c:pt idx="619">
                  <c:v>63.621544830893129</c:v>
                </c:pt>
                <c:pt idx="620">
                  <c:v>62.745005886866309</c:v>
                </c:pt>
                <c:pt idx="621">
                  <c:v>61.877032171967159</c:v>
                </c:pt>
                <c:pt idx="622">
                  <c:v>61.017784592464551</c:v>
                </c:pt>
                <c:pt idx="623">
                  <c:v>60.167435154592425</c:v>
                </c:pt>
                <c:pt idx="624">
                  <c:v>59.32616738188193</c:v>
                </c:pt>
                <c:pt idx="625">
                  <c:v>58.494176740841709</c:v>
                </c:pt>
                <c:pt idx="626">
                  <c:v>57.671671072960898</c:v>
                </c:pt>
                <c:pt idx="627">
                  <c:v>56.85887103057388</c:v>
                </c:pt>
                <c:pt idx="628">
                  <c:v>56.056010513632131</c:v>
                </c:pt>
                <c:pt idx="629">
                  <c:v>55.263337103872317</c:v>
                </c:pt>
                <c:pt idx="630">
                  <c:v>54.48111249224727</c:v>
                </c:pt>
                <c:pt idx="631">
                  <c:v>53.709612894793686</c:v>
                </c:pt>
                <c:pt idx="632">
                  <c:v>52.949129451346231</c:v>
                </c:pt>
                <c:pt idx="633">
                  <c:v>52.199968600669038</c:v>
                </c:pt>
                <c:pt idx="634">
                  <c:v>51.462452424666068</c:v>
                </c:pt>
                <c:pt idx="635">
                  <c:v>50.736918953352259</c:v>
                </c:pt>
                <c:pt idx="636">
                  <c:v>50.023722421226033</c:v>
                </c:pt>
                <c:pt idx="637">
                  <c:v>49.323233464590558</c:v>
                </c:pt>
                <c:pt idx="638">
                  <c:v>48.635839248240977</c:v>
                </c:pt>
                <c:pt idx="639">
                  <c:v>47.961943508789247</c:v>
                </c:pt>
                <c:pt idx="640">
                  <c:v>47.301966500763797</c:v>
                </c:pt>
                <c:pt idx="641">
                  <c:v>46.656344830534159</c:v>
                </c:pt>
                <c:pt idx="642">
                  <c:v>46.025531162112785</c:v>
                </c:pt>
                <c:pt idx="643">
                  <c:v>45.409993778031421</c:v>
                </c:pt>
                <c:pt idx="644">
                  <c:v>44.810215977838148</c:v>
                </c:pt>
                <c:pt idx="645">
                  <c:v>44.226695296385031</c:v>
                </c:pt>
                <c:pt idx="646">
                  <c:v>43.659942524055197</c:v>
                </c:pt>
                <c:pt idx="647">
                  <c:v>43.110480511498757</c:v>
                </c:pt>
                <c:pt idx="648">
                  <c:v>42.578842742401157</c:v>
                </c:pt>
                <c:pt idx="649">
                  <c:v>42.065571659389065</c:v>
                </c:pt>
                <c:pt idx="650">
                  <c:v>41.571216730477424</c:v>
                </c:pt>
                <c:pt idx="651">
                  <c:v>41.096332246557672</c:v>
                </c:pt>
                <c:pt idx="652">
                  <c:v>40.641474844385257</c:v>
                </c:pt>
                <c:pt idx="653">
                  <c:v>40.207200754383265</c:v>
                </c:pt>
                <c:pt idx="654">
                  <c:v>39.7940627783426</c:v>
                </c:pt>
                <c:pt idx="655">
                  <c:v>39.402607008727685</c:v>
                </c:pt>
                <c:pt idx="656">
                  <c:v>39.033369308698404</c:v>
                </c:pt>
                <c:pt idx="657">
                  <c:v>38.686871579981286</c:v>
                </c:pt>
                <c:pt idx="658">
                  <c:v>38.363617854148487</c:v>
                </c:pt>
                <c:pt idx="659">
                  <c:v>38.064090251411152</c:v>
                </c:pt>
                <c:pt idx="660">
                  <c:v>37.788744859360222</c:v>
                </c:pt>
                <c:pt idx="661">
                  <c:v>37.538007591801993</c:v>
                </c:pt>
                <c:pt idx="662">
                  <c:v>37.312270094511227</c:v>
                </c:pt>
                <c:pt idx="663">
                  <c:v>37.111885769927653</c:v>
                </c:pt>
                <c:pt idx="664">
                  <c:v>36.937165996136216</c:v>
                </c:pt>
                <c:pt idx="665">
                  <c:v>36.788376616534535</c:v>
                </c:pt>
                <c:pt idx="666">
                  <c:v>36.665734775121884</c:v>
                </c:pt>
                <c:pt idx="667">
                  <c:v>36.569406168179661</c:v>
                </c:pt>
                <c:pt idx="668">
                  <c:v>36.499502776228987</c:v>
                </c:pt>
                <c:pt idx="669">
                  <c:v>36.456081130677291</c:v>
                </c:pt>
                <c:pt idx="670">
                  <c:v>36.43914115779333</c:v>
                </c:pt>
                <c:pt idx="671">
                  <c:v>36.448625629017137</c:v>
                </c:pt>
                <c:pt idx="672">
                  <c:v>36.4844202316824</c:v>
                </c:pt>
                <c:pt idx="673">
                  <c:v>36.546354258657601</c:v>
                </c:pt>
                <c:pt idx="674">
                  <c:v>36.634201899898301</c:v>
                </c:pt>
                <c:pt idx="675">
                  <c:v>36.747684104142067</c:v>
                </c:pt>
                <c:pt idx="676">
                  <c:v>36.886470965613057</c:v>
                </c:pt>
                <c:pt idx="677">
                  <c:v>37.05018457918333</c:v>
                </c:pt>
                <c:pt idx="678">
                  <c:v>37.238402298380926</c:v>
                </c:pt>
                <c:pt idx="679">
                  <c:v>37.450660324206119</c:v>
                </c:pt>
                <c:pt idx="680">
                  <c:v>37.686457549025228</c:v>
                </c:pt>
                <c:pt idx="681">
                  <c:v>37.945259578807644</c:v>
                </c:pt>
                <c:pt idx="682">
                  <c:v>38.226502858471697</c:v>
                </c:pt>
                <c:pt idx="683">
                  <c:v>38.529598828812063</c:v>
                </c:pt>
                <c:pt idx="684">
                  <c:v>38.853938049020329</c:v>
                </c:pt>
                <c:pt idx="685">
                  <c:v>39.198894225755964</c:v>
                </c:pt>
                <c:pt idx="686">
                  <c:v>39.563828097641817</c:v>
                </c:pt>
                <c:pt idx="687">
                  <c:v>39.948091132519934</c:v>
                </c:pt>
                <c:pt idx="688">
                  <c:v>40.35102900342315</c:v>
                </c:pt>
                <c:pt idx="689">
                  <c:v>40.771984817658911</c:v>
                </c:pt>
                <c:pt idx="690">
                  <c:v>41.210302081391035</c:v>
                </c:pt>
                <c:pt idx="691">
                  <c:v>41.665327389434445</c:v>
                </c:pt>
                <c:pt idx="692">
                  <c:v>42.136412836504682</c:v>
                </c:pt>
                <c:pt idx="693">
                  <c:v>42.622918151804413</c:v>
                </c:pt>
                <c:pt idx="694">
                  <c:v>43.124212563552049</c:v>
                </c:pt>
                <c:pt idx="695">
                  <c:v>43.639676403873878</c:v>
                </c:pt>
                <c:pt idx="696">
                  <c:v>44.168702467436042</c:v>
                </c:pt>
                <c:pt idx="697">
                  <c:v>44.710697139354089</c:v>
                </c:pt>
                <c:pt idx="698">
                  <c:v>45.265081309370316</c:v>
                </c:pt>
                <c:pt idx="699">
                  <c:v>45.831291090125127</c:v>
                </c:pt>
                <c:pt idx="700">
                  <c:v>46.408778357662555</c:v>
                </c:pt>
                <c:pt idx="701">
                  <c:v>46.997011132195283</c:v>
                </c:pt>
                <c:pt idx="702">
                  <c:v>47.595473816696973</c:v>
                </c:pt>
                <c:pt idx="703">
                  <c:v>48.203667310170211</c:v>
                </c:pt>
                <c:pt idx="704">
                  <c:v>48.821109011525714</c:v>
                </c:pt>
                <c:pt idx="705">
                  <c:v>49.447332728964795</c:v>
                </c:pt>
                <c:pt idx="706">
                  <c:v>50.081888508632495</c:v>
                </c:pt>
                <c:pt idx="707">
                  <c:v>50.724342395146643</c:v>
                </c:pt>
                <c:pt idx="708">
                  <c:v>51.374276135441015</c:v>
                </c:pt>
                <c:pt idx="709">
                  <c:v>52.031286836216474</c:v>
                </c:pt>
                <c:pt idx="710">
                  <c:v>52.694986584190772</c:v>
                </c:pt>
                <c:pt idx="711">
                  <c:v>53.365002037291767</c:v>
                </c:pt>
                <c:pt idx="712">
                  <c:v>54.040973993957692</c:v>
                </c:pt>
                <c:pt idx="713">
                  <c:v>54.722556946799401</c:v>
                </c:pt>
                <c:pt idx="714">
                  <c:v>55.409418626045067</c:v>
                </c:pt>
                <c:pt idx="715">
                  <c:v>56.101239537427951</c:v>
                </c:pt>
                <c:pt idx="716">
                  <c:v>56.797712498491755</c:v>
                </c:pt>
                <c:pt idx="717">
                  <c:v>57.498542176672501</c:v>
                </c:pt>
                <c:pt idx="718">
                  <c:v>58.203444631967102</c:v>
                </c:pt>
                <c:pt idx="719">
                  <c:v>58.912146866513019</c:v>
                </c:pt>
                <c:pt idx="720">
                  <c:v>59.624386382975381</c:v>
                </c:pt>
                <c:pt idx="721">
                  <c:v>60.339910753263538</c:v>
                </c:pt>
                <c:pt idx="722">
                  <c:v>61.058477198772493</c:v>
                </c:pt>
                <c:pt idx="723">
                  <c:v>61.779852183062715</c:v>
                </c:pt>
                <c:pt idx="724">
                  <c:v>62.503811017648587</c:v>
                </c:pt>
                <c:pt idx="725">
                  <c:v>63.230137481357865</c:v>
                </c:pt>
                <c:pt idx="726">
                  <c:v>63.958623453548057</c:v>
                </c:pt>
                <c:pt idx="727">
                  <c:v>64.689068561316091</c:v>
                </c:pt>
                <c:pt idx="728">
                  <c:v>65.421279840713098</c:v>
                </c:pt>
                <c:pt idx="729">
                  <c:v>66.155071411872228</c:v>
                </c:pt>
                <c:pt idx="730">
                  <c:v>66.890264167872374</c:v>
                </c:pt>
                <c:pt idx="731">
                  <c:v>67.626685477091101</c:v>
                </c:pt>
                <c:pt idx="732">
                  <c:v>68.364168898745547</c:v>
                </c:pt>
                <c:pt idx="733">
                  <c:v>69.102553911275763</c:v>
                </c:pt>
                <c:pt idx="734">
                  <c:v>69.841685653192471</c:v>
                </c:pt>
                <c:pt idx="735">
                  <c:v>70.581414675986522</c:v>
                </c:pt>
                <c:pt idx="736">
                  <c:v>71.321596708680289</c:v>
                </c:pt>
                <c:pt idx="737">
                  <c:v>72.062092433590038</c:v>
                </c:pt>
                <c:pt idx="738">
                  <c:v>72.802767272863477</c:v>
                </c:pt>
                <c:pt idx="739">
                  <c:v>73.543491185354327</c:v>
                </c:pt>
                <c:pt idx="740">
                  <c:v>74.284138473398727</c:v>
                </c:pt>
                <c:pt idx="741">
                  <c:v>75.024587599063295</c:v>
                </c:pt>
                <c:pt idx="742">
                  <c:v>75.764721009441885</c:v>
                </c:pt>
                <c:pt idx="743">
                  <c:v>76.504424970588005</c:v>
                </c:pt>
                <c:pt idx="744">
                  <c:v>77.243589409680041</c:v>
                </c:pt>
                <c:pt idx="745">
                  <c:v>77.982107765029184</c:v>
                </c:pt>
                <c:pt idx="746">
                  <c:v>78.719876843551916</c:v>
                </c:pt>
                <c:pt idx="747">
                  <c:v>79.456796685342979</c:v>
                </c:pt>
                <c:pt idx="748">
                  <c:v>80.19277043499801</c:v>
                </c:pt>
                <c:pt idx="749">
                  <c:v>80.927704219349081</c:v>
                </c:pt>
                <c:pt idx="750">
                  <c:v>81.661507031290412</c:v>
                </c:pt>
                <c:pt idx="751">
                  <c:v>82.394090619385025</c:v>
                </c:pt>
                <c:pt idx="752">
                  <c:v>83.125369382957317</c:v>
                </c:pt>
                <c:pt idx="753">
                  <c:v>83.855260272389643</c:v>
                </c:pt>
                <c:pt idx="754">
                  <c:v>84.58368269435411</c:v>
                </c:pt>
                <c:pt idx="755">
                  <c:v>85.310558421723712</c:v>
                </c:pt>
                <c:pt idx="756">
                  <c:v>86.035811507919192</c:v>
                </c:pt>
                <c:pt idx="757">
                  <c:v>86.759368205460191</c:v>
                </c:pt>
                <c:pt idx="758">
                  <c:v>87.48115688850045</c:v>
                </c:pt>
                <c:pt idx="759">
                  <c:v>88.201107979138257</c:v>
                </c:pt>
                <c:pt idx="760">
                  <c:v>88.919153877303629</c:v>
                </c:pt>
                <c:pt idx="761">
                  <c:v>89.63522889403427</c:v>
                </c:pt>
                <c:pt idx="762">
                  <c:v>90.349269187961767</c:v>
                </c:pt>
                <c:pt idx="763">
                  <c:v>91.061212704838923</c:v>
                </c:pt>
                <c:pt idx="764">
                  <c:v>91.770999119947959</c:v>
                </c:pt>
                <c:pt idx="765">
                  <c:v>92.478569783237788</c:v>
                </c:pt>
                <c:pt idx="766">
                  <c:v>93.183867667046542</c:v>
                </c:pt>
                <c:pt idx="767">
                  <c:v>93.886837316273159</c:v>
                </c:pt>
                <c:pt idx="768">
                  <c:v>94.587424800869115</c:v>
                </c:pt>
                <c:pt idx="769">
                  <c:v>95.285577670528198</c:v>
                </c:pt>
                <c:pt idx="770">
                  <c:v>95.981244911458887</c:v>
                </c:pt>
                <c:pt idx="771">
                  <c:v>96.674376905129904</c:v>
                </c:pt>
                <c:pt idx="772">
                  <c:v>97.36492538888551</c:v>
                </c:pt>
                <c:pt idx="773">
                  <c:v>98.052843418332372</c:v>
                </c:pt>
                <c:pt idx="774">
                  <c:v>98.738085331405784</c:v>
                </c:pt>
                <c:pt idx="775">
                  <c:v>99.420606714026874</c:v>
                </c:pt>
                <c:pt idx="776">
                  <c:v>100.10036436726836</c:v>
                </c:pt>
                <c:pt idx="777">
                  <c:v>100.7773162759499</c:v>
                </c:pt>
                <c:pt idx="778">
                  <c:v>101.45142157858886</c:v>
                </c:pt>
                <c:pt idx="779">
                  <c:v>102.12264053863595</c:v>
                </c:pt>
                <c:pt idx="780">
                  <c:v>102.79093451692934</c:v>
                </c:pt>
                <c:pt idx="781">
                  <c:v>103.45626594530394</c:v>
                </c:pt>
                <c:pt idx="782">
                  <c:v>104.11859830129625</c:v>
                </c:pt>
                <c:pt idx="783">
                  <c:v>104.77789608388827</c:v>
                </c:pt>
                <c:pt idx="784">
                  <c:v>105.43412479023691</c:v>
                </c:pt>
                <c:pt idx="785">
                  <c:v>106.08725089333835</c:v>
                </c:pt>
                <c:pt idx="786">
                  <c:v>106.73724182057899</c:v>
                </c:pt>
                <c:pt idx="787">
                  <c:v>107.384065933128</c:v>
                </c:pt>
                <c:pt idx="788">
                  <c:v>108.0276925061281</c:v>
                </c:pt>
                <c:pt idx="789">
                  <c:v>108.6680917096439</c:v>
                </c:pt>
                <c:pt idx="790">
                  <c:v>109.30523459032911</c:v>
                </c:pt>
                <c:pt idx="791">
                  <c:v>109.93909305377608</c:v>
                </c:pt>
                <c:pt idx="792">
                  <c:v>110.56963984751283</c:v>
                </c:pt>
                <c:pt idx="793">
                  <c:v>111.19684854461497</c:v>
                </c:pt>
                <c:pt idx="794">
                  <c:v>111.82069352790089</c:v>
                </c:pt>
                <c:pt idx="795">
                  <c:v>112.44114997468124</c:v>
                </c:pt>
                <c:pt idx="796">
                  <c:v>113.0581938420342</c:v>
                </c:pt>
                <c:pt idx="797">
                  <c:v>113.67180185258033</c:v>
                </c:pt>
                <c:pt idx="798">
                  <c:v>114.28195148073162</c:v>
                </c:pt>
                <c:pt idx="799">
                  <c:v>114.88862093939099</c:v>
                </c:pt>
                <c:pt idx="800">
                  <c:v>115.4917891670796</c:v>
                </c:pt>
                <c:pt idx="801">
                  <c:v>116.09143581547033</c:v>
                </c:pt>
                <c:pt idx="802">
                  <c:v>116.68754123730739</c:v>
                </c:pt>
                <c:pt idx="803">
                  <c:v>117.28008647469238</c:v>
                </c:pt>
                <c:pt idx="804">
                  <c:v>117.86905324771882</c:v>
                </c:pt>
                <c:pt idx="805">
                  <c:v>118.45442394343748</c:v>
                </c:pt>
                <c:pt idx="806">
                  <c:v>119.03618160513614</c:v>
                </c:pt>
                <c:pt idx="807">
                  <c:v>119.61430992191825</c:v>
                </c:pt>
                <c:pt idx="808">
                  <c:v>120.18879321856548</c:v>
                </c:pt>
                <c:pt idx="809">
                  <c:v>120.75961644567001</c:v>
                </c:pt>
                <c:pt idx="810">
                  <c:v>121.32676517002353</c:v>
                </c:pt>
                <c:pt idx="811">
                  <c:v>121.89022556524989</c:v>
                </c:pt>
                <c:pt idx="812">
                  <c:v>122.4499844026696</c:v>
                </c:pt>
                <c:pt idx="813">
                  <c:v>123.00602904238461</c:v>
                </c:pt>
                <c:pt idx="814">
                  <c:v>123.55834742457277</c:v>
                </c:pt>
                <c:pt idx="815">
                  <c:v>124.10692806098146</c:v>
                </c:pt>
                <c:pt idx="816">
                  <c:v>124.65176002661065</c:v>
                </c:pt>
                <c:pt idx="817">
                  <c:v>125.19283295157631</c:v>
                </c:pt>
                <c:pt idx="818">
                  <c:v>125.73013701314531</c:v>
                </c:pt>
                <c:pt idx="819">
                  <c:v>126.26366292793334</c:v>
                </c:pt>
                <c:pt idx="820">
                  <c:v>126.79340194425815</c:v>
                </c:pt>
                <c:pt idx="821">
                  <c:v>127.31934583464061</c:v>
                </c:pt>
                <c:pt idx="822">
                  <c:v>127.84148688844633</c:v>
                </c:pt>
                <c:pt idx="823">
                  <c:v>128.35981790466118</c:v>
                </c:pt>
                <c:pt idx="824">
                  <c:v>128.8743321847945</c:v>
                </c:pt>
                <c:pt idx="825">
                  <c:v>129.38502352590353</c:v>
                </c:pt>
                <c:pt idx="826">
                  <c:v>129.89188621373398</c:v>
                </c:pt>
                <c:pt idx="827">
                  <c:v>130.39491501597038</c:v>
                </c:pt>
                <c:pt idx="828">
                  <c:v>130.8941051755921</c:v>
                </c:pt>
                <c:pt idx="829">
                  <c:v>131.38945240432929</c:v>
                </c:pt>
                <c:pt idx="830">
                  <c:v>131.88095287621476</c:v>
                </c:pt>
                <c:pt idx="831">
                  <c:v>132.36860322122695</c:v>
                </c:pt>
                <c:pt idx="832">
                  <c:v>132.85240051902014</c:v>
                </c:pt>
                <c:pt idx="833">
                  <c:v>133.33234229273793</c:v>
                </c:pt>
                <c:pt idx="834">
                  <c:v>133.80842650290617</c:v>
                </c:pt>
                <c:pt idx="835">
                  <c:v>134.28065154140216</c:v>
                </c:pt>
                <c:pt idx="836">
                  <c:v>134.74901622549629</c:v>
                </c:pt>
                <c:pt idx="837">
                  <c:v>135.21351979196351</c:v>
                </c:pt>
                <c:pt idx="838">
                  <c:v>135.67416189126141</c:v>
                </c:pt>
                <c:pt idx="839">
                  <c:v>136.1309425817723</c:v>
                </c:pt>
                <c:pt idx="840">
                  <c:v>136.58386232410632</c:v>
                </c:pt>
                <c:pt idx="841">
                  <c:v>137.03292197546352</c:v>
                </c:pt>
                <c:pt idx="842">
                  <c:v>137.47812278405252</c:v>
                </c:pt>
                <c:pt idx="843">
                  <c:v>137.91946638356316</c:v>
                </c:pt>
                <c:pt idx="844">
                  <c:v>138.35695478769159</c:v>
                </c:pt>
                <c:pt idx="845">
                  <c:v>138.79059038471556</c:v>
                </c:pt>
                <c:pt idx="846">
                  <c:v>139.22037593211817</c:v>
                </c:pt>
                <c:pt idx="847">
                  <c:v>139.64631455125843</c:v>
                </c:pt>
                <c:pt idx="848">
                  <c:v>140.06840972208676</c:v>
                </c:pt>
                <c:pt idx="849">
                  <c:v>140.48666527790459</c:v>
                </c:pt>
                <c:pt idx="850">
                  <c:v>140.90108540016561</c:v>
                </c:pt>
                <c:pt idx="851">
                  <c:v>141.3116746133185</c:v>
                </c:pt>
                <c:pt idx="852">
                  <c:v>141.718437779689</c:v>
                </c:pt>
                <c:pt idx="853">
                  <c:v>142.12138009440073</c:v>
                </c:pt>
                <c:pt idx="854">
                  <c:v>142.52050708033352</c:v>
                </c:pt>
                <c:pt idx="855">
                  <c:v>142.91582458311817</c:v>
                </c:pt>
                <c:pt idx="856">
                  <c:v>143.30733876616688</c:v>
                </c:pt>
                <c:pt idx="857">
                  <c:v>143.69505610573859</c:v>
                </c:pt>
                <c:pt idx="858">
                  <c:v>144.07898338603798</c:v>
                </c:pt>
                <c:pt idx="859">
                  <c:v>144.45912769434796</c:v>
                </c:pt>
                <c:pt idx="860">
                  <c:v>144.83549641619473</c:v>
                </c:pt>
                <c:pt idx="861">
                  <c:v>145.20809723054489</c:v>
                </c:pt>
                <c:pt idx="862">
                  <c:v>145.57693810503378</c:v>
                </c:pt>
                <c:pt idx="863">
                  <c:v>145.942027291225</c:v>
                </c:pt>
                <c:pt idx="864">
                  <c:v>146.30337331990017</c:v>
                </c:pt>
                <c:pt idx="865">
                  <c:v>146.66098499637906</c:v>
                </c:pt>
                <c:pt idx="866">
                  <c:v>147.01487139586894</c:v>
                </c:pt>
                <c:pt idx="867">
                  <c:v>147.36504185884374</c:v>
                </c:pt>
                <c:pt idx="868">
                  <c:v>147.71150598645207</c:v>
                </c:pt>
                <c:pt idx="869">
                  <c:v>148.05427363595405</c:v>
                </c:pt>
                <c:pt idx="870">
                  <c:v>148.39335491618667</c:v>
                </c:pt>
                <c:pt idx="871">
                  <c:v>148.72876018305752</c:v>
                </c:pt>
                <c:pt idx="872">
                  <c:v>149.06050003506698</c:v>
                </c:pt>
                <c:pt idx="873">
                  <c:v>149.3885853088581</c:v>
                </c:pt>
                <c:pt idx="874">
                  <c:v>149.71302707479475</c:v>
                </c:pt>
                <c:pt idx="875">
                  <c:v>150.03383663256744</c:v>
                </c:pt>
                <c:pt idx="876">
                  <c:v>150.35102550682717</c:v>
                </c:pt>
                <c:pt idx="877">
                  <c:v>150.66460544284683</c:v>
                </c:pt>
                <c:pt idx="878">
                  <c:v>150.97458840221051</c:v>
                </c:pt>
                <c:pt idx="879">
                  <c:v>151.28098655853057</c:v>
                </c:pt>
                <c:pt idx="880">
                  <c:v>151.58381229319224</c:v>
                </c:pt>
                <c:pt idx="881">
                  <c:v>151.88307819112632</c:v>
                </c:pt>
                <c:pt idx="882">
                  <c:v>152.17879703660958</c:v>
                </c:pt>
                <c:pt idx="883">
                  <c:v>152.47098180909308</c:v>
                </c:pt>
                <c:pt idx="884">
                  <c:v>152.75964567905834</c:v>
                </c:pt>
                <c:pt idx="885">
                  <c:v>153.04480200390179</c:v>
                </c:pt>
                <c:pt idx="886">
                  <c:v>153.3264643238472</c:v>
                </c:pt>
                <c:pt idx="887">
                  <c:v>153.60464635788657</c:v>
                </c:pt>
                <c:pt idx="888">
                  <c:v>153.87936199974905</c:v>
                </c:pt>
                <c:pt idx="889">
                  <c:v>154.15062531389862</c:v>
                </c:pt>
                <c:pt idx="890">
                  <c:v>154.41845053156032</c:v>
                </c:pt>
                <c:pt idx="891">
                  <c:v>154.68285204677537</c:v>
                </c:pt>
                <c:pt idx="892">
                  <c:v>154.94384441248488</c:v>
                </c:pt>
                <c:pt idx="893">
                  <c:v>155.2014423366428</c:v>
                </c:pt>
                <c:pt idx="894">
                  <c:v>155.45566067835813</c:v>
                </c:pt>
                <c:pt idx="895">
                  <c:v>155.70651444406624</c:v>
                </c:pt>
                <c:pt idx="896">
                  <c:v>155.95401878372996</c:v>
                </c:pt>
                <c:pt idx="897">
                  <c:v>156.19818898707015</c:v>
                </c:pt>
                <c:pt idx="898">
                  <c:v>156.43904047982605</c:v>
                </c:pt>
                <c:pt idx="899">
                  <c:v>156.67658882004579</c:v>
                </c:pt>
                <c:pt idx="900">
                  <c:v>156.91084969440681</c:v>
                </c:pt>
                <c:pt idx="901">
                  <c:v>157.14183891456685</c:v>
                </c:pt>
                <c:pt idx="902">
                  <c:v>157.36957241354511</c:v>
                </c:pt>
                <c:pt idx="903">
                  <c:v>157.59406624213423</c:v>
                </c:pt>
                <c:pt idx="904">
                  <c:v>157.81533656534299</c:v>
                </c:pt>
                <c:pt idx="905">
                  <c:v>158.03339965886985</c:v>
                </c:pt>
                <c:pt idx="906">
                  <c:v>158.24827190560771</c:v>
                </c:pt>
                <c:pt idx="907">
                  <c:v>158.45996979217989</c:v>
                </c:pt>
                <c:pt idx="908">
                  <c:v>158.66850990550734</c:v>
                </c:pt>
                <c:pt idx="909">
                  <c:v>158.87390892940769</c:v>
                </c:pt>
                <c:pt idx="910">
                  <c:v>159.07618364122558</c:v>
                </c:pt>
                <c:pt idx="911">
                  <c:v>159.2753509084952</c:v>
                </c:pt>
                <c:pt idx="912">
                  <c:v>159.47142768563441</c:v>
                </c:pt>
                <c:pt idx="913">
                  <c:v>159.66443101067134</c:v>
                </c:pt>
                <c:pt idx="914">
                  <c:v>159.8543780020027</c:v>
                </c:pt>
                <c:pt idx="915">
                  <c:v>160.04128585518495</c:v>
                </c:pt>
                <c:pt idx="916">
                  <c:v>160.22517183975754</c:v>
                </c:pt>
                <c:pt idx="917">
                  <c:v>160.40605329609872</c:v>
                </c:pt>
                <c:pt idx="918">
                  <c:v>160.58394763231431</c:v>
                </c:pt>
                <c:pt idx="919">
                  <c:v>160.58412252010891</c:v>
                </c:pt>
                <c:pt idx="920">
                  <c:v>160.58429740495805</c:v>
                </c:pt>
                <c:pt idx="921">
                  <c:v>160.58447228686177</c:v>
                </c:pt>
                <c:pt idx="922">
                  <c:v>160.58464716582003</c:v>
                </c:pt>
                <c:pt idx="923">
                  <c:v>160.58482204183292</c:v>
                </c:pt>
                <c:pt idx="924">
                  <c:v>160.58499691490039</c:v>
                </c:pt>
                <c:pt idx="925">
                  <c:v>160.58517178502251</c:v>
                </c:pt>
                <c:pt idx="926">
                  <c:v>160.58534665219926</c:v>
                </c:pt>
                <c:pt idx="927">
                  <c:v>160.5855215164307</c:v>
                </c:pt>
                <c:pt idx="928">
                  <c:v>160.58569637771677</c:v>
                </c:pt>
                <c:pt idx="929">
                  <c:v>160.58587123605756</c:v>
                </c:pt>
                <c:pt idx="930">
                  <c:v>160.58604609145306</c:v>
                </c:pt>
                <c:pt idx="931">
                  <c:v>160.5862209439033</c:v>
                </c:pt>
                <c:pt idx="932">
                  <c:v>160.58639579340829</c:v>
                </c:pt>
                <c:pt idx="933">
                  <c:v>160.58657063996802</c:v>
                </c:pt>
                <c:pt idx="934">
                  <c:v>160.58674548358258</c:v>
                </c:pt>
                <c:pt idx="935">
                  <c:v>160.58692032425191</c:v>
                </c:pt>
                <c:pt idx="936">
                  <c:v>160.58709516197607</c:v>
                </c:pt>
                <c:pt idx="937">
                  <c:v>160.58726999675505</c:v>
                </c:pt>
                <c:pt idx="938">
                  <c:v>160.5874448285889</c:v>
                </c:pt>
                <c:pt idx="939">
                  <c:v>160.5876196574776</c:v>
                </c:pt>
                <c:pt idx="940">
                  <c:v>160.58779448342119</c:v>
                </c:pt>
                <c:pt idx="941">
                  <c:v>160.58796930641969</c:v>
                </c:pt>
                <c:pt idx="942">
                  <c:v>160.58814412647311</c:v>
                </c:pt>
                <c:pt idx="943">
                  <c:v>160.58831894358147</c:v>
                </c:pt>
                <c:pt idx="944">
                  <c:v>160.5884937577448</c:v>
                </c:pt>
                <c:pt idx="945">
                  <c:v>160.5886685689631</c:v>
                </c:pt>
                <c:pt idx="946">
                  <c:v>160.58884337723637</c:v>
                </c:pt>
                <c:pt idx="947">
                  <c:v>160.58901818256467</c:v>
                </c:pt>
                <c:pt idx="948">
                  <c:v>160.589192984948</c:v>
                </c:pt>
                <c:pt idx="949">
                  <c:v>160.58936778438638</c:v>
                </c:pt>
                <c:pt idx="950">
                  <c:v>160.58954258087979</c:v>
                </c:pt>
                <c:pt idx="951">
                  <c:v>160.58971737442829</c:v>
                </c:pt>
                <c:pt idx="952">
                  <c:v>160.58989216503187</c:v>
                </c:pt>
                <c:pt idx="953">
                  <c:v>160.59006695269059</c:v>
                </c:pt>
                <c:pt idx="954">
                  <c:v>160.59024173740445</c:v>
                </c:pt>
                <c:pt idx="955">
                  <c:v>160.59041651917346</c:v>
                </c:pt>
                <c:pt idx="956">
                  <c:v>160.59059129799761</c:v>
                </c:pt>
                <c:pt idx="957">
                  <c:v>160.59076607387695</c:v>
                </c:pt>
                <c:pt idx="958">
                  <c:v>160.59094084681146</c:v>
                </c:pt>
                <c:pt idx="959">
                  <c:v>160.59111561680126</c:v>
                </c:pt>
                <c:pt idx="960">
                  <c:v>160.59129038384626</c:v>
                </c:pt>
                <c:pt idx="961">
                  <c:v>160.59146514794648</c:v>
                </c:pt>
                <c:pt idx="962">
                  <c:v>160.59163990910201</c:v>
                </c:pt>
                <c:pt idx="963">
                  <c:v>160.59181466731283</c:v>
                </c:pt>
                <c:pt idx="964">
                  <c:v>160.59198942257896</c:v>
                </c:pt>
                <c:pt idx="965">
                  <c:v>160.59216417490038</c:v>
                </c:pt>
                <c:pt idx="966">
                  <c:v>160.59233892427716</c:v>
                </c:pt>
                <c:pt idx="967">
                  <c:v>160.59251367070931</c:v>
                </c:pt>
                <c:pt idx="968">
                  <c:v>160.5926884141968</c:v>
                </c:pt>
                <c:pt idx="969">
                  <c:v>160.59286315473969</c:v>
                </c:pt>
                <c:pt idx="970">
                  <c:v>160.593037892338</c:v>
                </c:pt>
                <c:pt idx="971">
                  <c:v>160.59321262699174</c:v>
                </c:pt>
                <c:pt idx="972">
                  <c:v>160.59338735870094</c:v>
                </c:pt>
                <c:pt idx="973">
                  <c:v>160.59356208746556</c:v>
                </c:pt>
                <c:pt idx="974">
                  <c:v>160.59373681328566</c:v>
                </c:pt>
                <c:pt idx="975">
                  <c:v>160.5939115361613</c:v>
                </c:pt>
                <c:pt idx="976">
                  <c:v>160.59408625609242</c:v>
                </c:pt>
                <c:pt idx="977">
                  <c:v>160.59426097307906</c:v>
                </c:pt>
                <c:pt idx="978">
                  <c:v>160.59443568712126</c:v>
                </c:pt>
                <c:pt idx="979">
                  <c:v>160.59461039821903</c:v>
                </c:pt>
                <c:pt idx="980">
                  <c:v>160.5947851063724</c:v>
                </c:pt>
                <c:pt idx="981">
                  <c:v>160.59495981158136</c:v>
                </c:pt>
                <c:pt idx="982">
                  <c:v>160.59513451384589</c:v>
                </c:pt>
                <c:pt idx="983">
                  <c:v>160.5953092131661</c:v>
                </c:pt>
                <c:pt idx="984">
                  <c:v>160.59548390954197</c:v>
                </c:pt>
                <c:pt idx="985">
                  <c:v>160.59565860297349</c:v>
                </c:pt>
                <c:pt idx="986">
                  <c:v>160.59583329346071</c:v>
                </c:pt>
                <c:pt idx="987">
                  <c:v>160.59600798100362</c:v>
                </c:pt>
                <c:pt idx="988">
                  <c:v>160.59618266560227</c:v>
                </c:pt>
                <c:pt idx="989">
                  <c:v>160.59635734725666</c:v>
                </c:pt>
                <c:pt idx="990">
                  <c:v>160.59653202596681</c:v>
                </c:pt>
                <c:pt idx="991">
                  <c:v>160.5967067017327</c:v>
                </c:pt>
                <c:pt idx="992">
                  <c:v>160.59688137455441</c:v>
                </c:pt>
                <c:pt idx="993">
                  <c:v>160.59705604443192</c:v>
                </c:pt>
                <c:pt idx="994">
                  <c:v>160.59723071136526</c:v>
                </c:pt>
                <c:pt idx="995">
                  <c:v>160.59740537535444</c:v>
                </c:pt>
                <c:pt idx="996">
                  <c:v>160.59758003639951</c:v>
                </c:pt>
                <c:pt idx="997">
                  <c:v>160.59775469450042</c:v>
                </c:pt>
                <c:pt idx="998">
                  <c:v>160.59792934965722</c:v>
                </c:pt>
                <c:pt idx="999">
                  <c:v>160.59810400186998</c:v>
                </c:pt>
                <c:pt idx="1000">
                  <c:v>160.59827865113866</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Calculs!$AG$4:$AG$1004</c:f>
              <c:numCache>
                <c:formatCode>0.00</c:formatCode>
                <c:ptCount val="1001"/>
                <c:pt idx="0">
                  <c:v>0</c:v>
                </c:pt>
                <c:pt idx="1">
                  <c:v>7.9519424074282234</c:v>
                </c:pt>
                <c:pt idx="2">
                  <c:v>27.38378147097918</c:v>
                </c:pt>
                <c:pt idx="3">
                  <c:v>35.449446697255404</c:v>
                </c:pt>
                <c:pt idx="4">
                  <c:v>43.520837363482187</c:v>
                </c:pt>
                <c:pt idx="5">
                  <c:v>51.598890859923742</c:v>
                </c:pt>
                <c:pt idx="6">
                  <c:v>59.684536946222259</c:v>
                </c:pt>
                <c:pt idx="7">
                  <c:v>67.778698076940742</c:v>
                </c:pt>
                <c:pt idx="8">
                  <c:v>75.882289717645023</c:v>
                </c:pt>
                <c:pt idx="9">
                  <c:v>83.99622065184613</c:v>
                </c:pt>
                <c:pt idx="10">
                  <c:v>92.121393279111103</c:v>
                </c:pt>
                <c:pt idx="11">
                  <c:v>95.617470469107531</c:v>
                </c:pt>
                <c:pt idx="12">
                  <c:v>94.474922490412496</c:v>
                </c:pt>
                <c:pt idx="13">
                  <c:v>93.294786304926532</c:v>
                </c:pt>
                <c:pt idx="14">
                  <c:v>92.07702627480522</c:v>
                </c:pt>
                <c:pt idx="15">
                  <c:v>90.856986277782596</c:v>
                </c:pt>
                <c:pt idx="16">
                  <c:v>89.634704006941632</c:v>
                </c:pt>
                <c:pt idx="17">
                  <c:v>88.410217123631725</c:v>
                </c:pt>
                <c:pt idx="18">
                  <c:v>87.183563252452046</c:v>
                </c:pt>
                <c:pt idx="19">
                  <c:v>85.954779976265257</c:v>
                </c:pt>
                <c:pt idx="20">
                  <c:v>84.723904831243161</c:v>
                </c:pt>
                <c:pt idx="21">
                  <c:v>83.490975301944559</c:v>
                </c:pt>
                <c:pt idx="22">
                  <c:v>82.256028816427033</c:v>
                </c:pt>
                <c:pt idx="23">
                  <c:v>81.019102741393482</c:v>
                </c:pt>
                <c:pt idx="24">
                  <c:v>79.780234377373517</c:v>
                </c:pt>
                <c:pt idx="25">
                  <c:v>78.53946095394187</c:v>
                </c:pt>
                <c:pt idx="26">
                  <c:v>77.296819624974106</c:v>
                </c:pt>
                <c:pt idx="27">
                  <c:v>76.67583937663747</c:v>
                </c:pt>
                <c:pt idx="28">
                  <c:v>76.677552935992068</c:v>
                </c:pt>
                <c:pt idx="29">
                  <c:v>76.678944133088805</c:v>
                </c:pt>
                <c:pt idx="30">
                  <c:v>76.680012602110793</c:v>
                </c:pt>
                <c:pt idx="31">
                  <c:v>76.680757983583931</c:v>
                </c:pt>
                <c:pt idx="32">
                  <c:v>76.681179924396858</c:v>
                </c:pt>
                <c:pt idx="33">
                  <c:v>76.681278077820792</c:v>
                </c:pt>
                <c:pt idx="34">
                  <c:v>76.681052103529254</c:v>
                </c:pt>
                <c:pt idx="35">
                  <c:v>76.680501667617179</c:v>
                </c:pt>
                <c:pt idx="36">
                  <c:v>76.680719952242228</c:v>
                </c:pt>
                <c:pt idx="37">
                  <c:v>76.680605207367293</c:v>
                </c:pt>
                <c:pt idx="38">
                  <c:v>76.680142367795739</c:v>
                </c:pt>
                <c:pt idx="39">
                  <c:v>76.679332174560102</c:v>
                </c:pt>
                <c:pt idx="40">
                  <c:v>76.678175299158013</c:v>
                </c:pt>
                <c:pt idx="41">
                  <c:v>76.676672350855227</c:v>
                </c:pt>
                <c:pt idx="42">
                  <c:v>76.674823883126663</c:v>
                </c:pt>
                <c:pt idx="43">
                  <c:v>76.672630399356123</c:v>
                </c:pt>
                <c:pt idx="44">
                  <c:v>76.6700923578953</c:v>
                </c:pt>
                <c:pt idx="45">
                  <c:v>76.667210176567764</c:v>
                </c:pt>
                <c:pt idx="46">
                  <c:v>76.663984236689998</c:v>
                </c:pt>
                <c:pt idx="47">
                  <c:v>76.660414886670836</c:v>
                </c:pt>
                <c:pt idx="48">
                  <c:v>76.656502445241912</c:v>
                </c:pt>
                <c:pt idx="49">
                  <c:v>76.652247204364173</c:v>
                </c:pt>
                <c:pt idx="50">
                  <c:v>76.647649431848677</c:v>
                </c:pt>
                <c:pt idx="51">
                  <c:v>76.642709373725566</c:v>
                </c:pt>
                <c:pt idx="52">
                  <c:v>76.637427256389799</c:v>
                </c:pt>
                <c:pt idx="53">
                  <c:v>76.631803288548454</c:v>
                </c:pt>
                <c:pt idx="54">
                  <c:v>76.625837662991984</c:v>
                </c:pt>
                <c:pt idx="55">
                  <c:v>76.619530558208069</c:v>
                </c:pt>
                <c:pt idx="56">
                  <c:v>76.612882139854747</c:v>
                </c:pt>
                <c:pt idx="57">
                  <c:v>76.605892562107513</c:v>
                </c:pt>
                <c:pt idx="58">
                  <c:v>76.598561968893449</c:v>
                </c:pt>
                <c:pt idx="59">
                  <c:v>76.590890495023416</c:v>
                </c:pt>
                <c:pt idx="60">
                  <c:v>76.582878267232374</c:v>
                </c:pt>
                <c:pt idx="61">
                  <c:v>76.574525405137209</c:v>
                </c:pt>
                <c:pt idx="62">
                  <c:v>76.565832022119096</c:v>
                </c:pt>
                <c:pt idx="63">
                  <c:v>76.55679822613827</c:v>
                </c:pt>
                <c:pt idx="64">
                  <c:v>76.547424120487008</c:v>
                </c:pt>
                <c:pt idx="65">
                  <c:v>76.537709804486283</c:v>
                </c:pt>
                <c:pt idx="66">
                  <c:v>76.527655374131655</c:v>
                </c:pt>
                <c:pt idx="67">
                  <c:v>76.517260922692302</c:v>
                </c:pt>
                <c:pt idx="68">
                  <c:v>76.506526541267377</c:v>
                </c:pt>
                <c:pt idx="69">
                  <c:v>76.495452319303709</c:v>
                </c:pt>
                <c:pt idx="70">
                  <c:v>76.484038345077437</c:v>
                </c:pt>
                <c:pt idx="71">
                  <c:v>76.472284706143114</c:v>
                </c:pt>
                <c:pt idx="72">
                  <c:v>76.453064110494992</c:v>
                </c:pt>
                <c:pt idx="73">
                  <c:v>76.426366370949424</c:v>
                </c:pt>
                <c:pt idx="74">
                  <c:v>76.399314996902902</c:v>
                </c:pt>
                <c:pt idx="75">
                  <c:v>76.371910252264371</c:v>
                </c:pt>
                <c:pt idx="76">
                  <c:v>76.344152402437373</c:v>
                </c:pt>
                <c:pt idx="77">
                  <c:v>76.316041714619715</c:v>
                </c:pt>
                <c:pt idx="78">
                  <c:v>76.287578458083814</c:v>
                </c:pt>
                <c:pt idx="79">
                  <c:v>76.258762904439507</c:v>
                </c:pt>
                <c:pt idx="80">
                  <c:v>76.22959532788002</c:v>
                </c:pt>
                <c:pt idx="81">
                  <c:v>76.200076005412939</c:v>
                </c:pt>
                <c:pt idx="82">
                  <c:v>76.170205217076685</c:v>
                </c:pt>
                <c:pt idx="83">
                  <c:v>76.139983246143913</c:v>
                </c:pt>
                <c:pt idx="84">
                  <c:v>76.109410379312536</c:v>
                </c:pt>
                <c:pt idx="85">
                  <c:v>76.07848690688509</c:v>
                </c:pt>
                <c:pt idx="86">
                  <c:v>76.047213122937634</c:v>
                </c:pt>
                <c:pt idx="87">
                  <c:v>76.015589325478416</c:v>
                </c:pt>
                <c:pt idx="88">
                  <c:v>75.983615816597194</c:v>
                </c:pt>
                <c:pt idx="89">
                  <c:v>75.951292902605786</c:v>
                </c:pt>
                <c:pt idx="90">
                  <c:v>75.918620894170431</c:v>
                </c:pt>
                <c:pt idx="91">
                  <c:v>75.885600106436357</c:v>
                </c:pt>
                <c:pt idx="92">
                  <c:v>75.852230859145223</c:v>
                </c:pt>
                <c:pt idx="93">
                  <c:v>75.818513476745551</c:v>
                </c:pt>
                <c:pt idx="94">
                  <c:v>75.784448288497046</c:v>
                </c:pt>
                <c:pt idx="95">
                  <c:v>75.750035628568583</c:v>
                </c:pt>
                <c:pt idx="96">
                  <c:v>75.715275836130687</c:v>
                </c:pt>
                <c:pt idx="97">
                  <c:v>75.680169255442806</c:v>
                </c:pt>
                <c:pt idx="98">
                  <c:v>75.644716235935078</c:v>
                </c:pt>
                <c:pt idx="99">
                  <c:v>75.608917132285853</c:v>
                </c:pt>
                <c:pt idx="100">
                  <c:v>75.572772304494393</c:v>
                </c:pt>
                <c:pt idx="101">
                  <c:v>75.536282117949327</c:v>
                </c:pt>
                <c:pt idx="102">
                  <c:v>75.499446943493226</c:v>
                </c:pt>
                <c:pt idx="103">
                  <c:v>75.462267157483183</c:v>
                </c:pt>
                <c:pt idx="104">
                  <c:v>75.424743141847841</c:v>
                </c:pt>
                <c:pt idx="105">
                  <c:v>75.386875284140942</c:v>
                </c:pt>
                <c:pt idx="106">
                  <c:v>75.348663977591698</c:v>
                </c:pt>
                <c:pt idx="107">
                  <c:v>75.310109621151938</c:v>
                </c:pt>
                <c:pt idx="108">
                  <c:v>75.271212619540279</c:v>
                </c:pt>
                <c:pt idx="109">
                  <c:v>75.231973383283687</c:v>
                </c:pt>
                <c:pt idx="110">
                  <c:v>75.192392328756057</c:v>
                </c:pt>
                <c:pt idx="111">
                  <c:v>75.152469878214504</c:v>
                </c:pt>
                <c:pt idx="112">
                  <c:v>75.112206459833004</c:v>
                </c:pt>
                <c:pt idx="113">
                  <c:v>75.071602507733886</c:v>
                </c:pt>
                <c:pt idx="114">
                  <c:v>75.03065846201693</c:v>
                </c:pt>
                <c:pt idx="115">
                  <c:v>74.989374768786433</c:v>
                </c:pt>
                <c:pt idx="116">
                  <c:v>74.947751880176199</c:v>
                </c:pt>
                <c:pt idx="117">
                  <c:v>74.905790254372675</c:v>
                </c:pt>
                <c:pt idx="118">
                  <c:v>74.86349035563606</c:v>
                </c:pt>
                <c:pt idx="119">
                  <c:v>74.820852654319637</c:v>
                </c:pt>
                <c:pt idx="120">
                  <c:v>74.777877626887602</c:v>
                </c:pt>
                <c:pt idx="121">
                  <c:v>74.734565755930916</c:v>
                </c:pt>
                <c:pt idx="122">
                  <c:v>74.690917530181864</c:v>
                </c:pt>
                <c:pt idx="123">
                  <c:v>74.646933444526894</c:v>
                </c:pt>
                <c:pt idx="124">
                  <c:v>74.602614000017979</c:v>
                </c:pt>
                <c:pt idx="125">
                  <c:v>74.557959703882815</c:v>
                </c:pt>
                <c:pt idx="126">
                  <c:v>74.512971069533322</c:v>
                </c:pt>
                <c:pt idx="127">
                  <c:v>74.46764861657303</c:v>
                </c:pt>
                <c:pt idx="128">
                  <c:v>74.421992870803194</c:v>
                </c:pt>
                <c:pt idx="129">
                  <c:v>74.343123681667095</c:v>
                </c:pt>
                <c:pt idx="130">
                  <c:v>74.231002756129215</c:v>
                </c:pt>
                <c:pt idx="131">
                  <c:v>74.11850157498165</c:v>
                </c:pt>
                <c:pt idx="132">
                  <c:v>74.005621605997561</c:v>
                </c:pt>
                <c:pt idx="133">
                  <c:v>73.892364323414654</c:v>
                </c:pt>
                <c:pt idx="134">
                  <c:v>73.778731207891894</c:v>
                </c:pt>
                <c:pt idx="135">
                  <c:v>73.664723746465299</c:v>
                </c:pt>
                <c:pt idx="136">
                  <c:v>73.550343432502444</c:v>
                </c:pt>
                <c:pt idx="137">
                  <c:v>73.435591765655943</c:v>
                </c:pt>
                <c:pt idx="138">
                  <c:v>73.320470251815919</c:v>
                </c:pt>
                <c:pt idx="139">
                  <c:v>73.204980403061498</c:v>
                </c:pt>
                <c:pt idx="140">
                  <c:v>73.089123737611331</c:v>
                </c:pt>
                <c:pt idx="141">
                  <c:v>72.972901779773281</c:v>
                </c:pt>
                <c:pt idx="142">
                  <c:v>72.856316059893118</c:v>
                </c:pt>
                <c:pt idx="143">
                  <c:v>72.739368114302408</c:v>
                </c:pt>
                <c:pt idx="144">
                  <c:v>72.622059485265609</c:v>
                </c:pt>
                <c:pt idx="145">
                  <c:v>72.504391720926435</c:v>
                </c:pt>
                <c:pt idx="146">
                  <c:v>72.386366375253345</c:v>
                </c:pt>
                <c:pt idx="147">
                  <c:v>72.267985007984407</c:v>
                </c:pt>
                <c:pt idx="148">
                  <c:v>72.149249184571346</c:v>
                </c:pt>
                <c:pt idx="149">
                  <c:v>72.030160476123058</c:v>
                </c:pt>
                <c:pt idx="150">
                  <c:v>71.910720459348482</c:v>
                </c:pt>
                <c:pt idx="151">
                  <c:v>71.790930716498536</c:v>
                </c:pt>
                <c:pt idx="152">
                  <c:v>71.670792835307964</c:v>
                </c:pt>
                <c:pt idx="153">
                  <c:v>71.550308408936132</c:v>
                </c:pt>
                <c:pt idx="154">
                  <c:v>71.429479035907519</c:v>
                </c:pt>
                <c:pt idx="155">
                  <c:v>71.308306320051599</c:v>
                </c:pt>
                <c:pt idx="156">
                  <c:v>71.186791870442249</c:v>
                </c:pt>
                <c:pt idx="157">
                  <c:v>71.064937301336556</c:v>
                </c:pt>
                <c:pt idx="158">
                  <c:v>70.942744232113228</c:v>
                </c:pt>
                <c:pt idx="159">
                  <c:v>70.820214287210533</c:v>
                </c:pt>
                <c:pt idx="160">
                  <c:v>70.697349096063746</c:v>
                </c:pt>
                <c:pt idx="161">
                  <c:v>70.574150293042237</c:v>
                </c:pt>
                <c:pt idx="162">
                  <c:v>70.450619517386073</c:v>
                </c:pt>
                <c:pt idx="163">
                  <c:v>70.326758413142301</c:v>
                </c:pt>
                <c:pt idx="164">
                  <c:v>70.202568629100725</c:v>
                </c:pt>
                <c:pt idx="165">
                  <c:v>70.078051818729492</c:v>
                </c:pt>
                <c:pt idx="166">
                  <c:v>69.953209640110217</c:v>
                </c:pt>
                <c:pt idx="167">
                  <c:v>69.828043755872727</c:v>
                </c:pt>
                <c:pt idx="168">
                  <c:v>69.702555833129622</c:v>
                </c:pt>
                <c:pt idx="169">
                  <c:v>69.576747543410391</c:v>
                </c:pt>
                <c:pt idx="170">
                  <c:v>69.450620562595361</c:v>
                </c:pt>
                <c:pt idx="171">
                  <c:v>69.324176570849161</c:v>
                </c:pt>
                <c:pt idx="172">
                  <c:v>69.197417252554231</c:v>
                </c:pt>
                <c:pt idx="173">
                  <c:v>69.070344296243746</c:v>
                </c:pt>
                <c:pt idx="174">
                  <c:v>68.942959394534455</c:v>
                </c:pt>
                <c:pt idx="175">
                  <c:v>68.81526424405935</c:v>
                </c:pt>
                <c:pt idx="176">
                  <c:v>68.687260545399937</c:v>
                </c:pt>
                <c:pt idx="177">
                  <c:v>68.55895000301841</c:v>
                </c:pt>
                <c:pt idx="178">
                  <c:v>68.430334325189634</c:v>
                </c:pt>
                <c:pt idx="179">
                  <c:v>68.30141522393285</c:v>
                </c:pt>
                <c:pt idx="180">
                  <c:v>68.172194414943334</c:v>
                </c:pt>
                <c:pt idx="181">
                  <c:v>68.042673617523718</c:v>
                </c:pt>
                <c:pt idx="182">
                  <c:v>67.912854554515334</c:v>
                </c:pt>
                <c:pt idx="183">
                  <c:v>67.782738952229195</c:v>
                </c:pt>
                <c:pt idx="184">
                  <c:v>67.652328540377084</c:v>
                </c:pt>
                <c:pt idx="185">
                  <c:v>67.521625052002292</c:v>
                </c:pt>
                <c:pt idx="186">
                  <c:v>67.390630223410383</c:v>
                </c:pt>
                <c:pt idx="187">
                  <c:v>67.259345794099758</c:v>
                </c:pt>
                <c:pt idx="188">
                  <c:v>67.127773506692179</c:v>
                </c:pt>
                <c:pt idx="189">
                  <c:v>66.995915106863166</c:v>
                </c:pt>
                <c:pt idx="190">
                  <c:v>66.863772343272245</c:v>
                </c:pt>
                <c:pt idx="191">
                  <c:v>66.731346967493323</c:v>
                </c:pt>
                <c:pt idx="192">
                  <c:v>66.598640733944762</c:v>
                </c:pt>
                <c:pt idx="193">
                  <c:v>66.465655399819511</c:v>
                </c:pt>
                <c:pt idx="194">
                  <c:v>66.332392725015168</c:v>
                </c:pt>
                <c:pt idx="195">
                  <c:v>66.198854472063971</c:v>
                </c:pt>
                <c:pt idx="196">
                  <c:v>66.065042406062886</c:v>
                </c:pt>
                <c:pt idx="197">
                  <c:v>65.930958294603357</c:v>
                </c:pt>
                <c:pt idx="198">
                  <c:v>65.796603907701495</c:v>
                </c:pt>
                <c:pt idx="199">
                  <c:v>65.661981017727726</c:v>
                </c:pt>
                <c:pt idx="200">
                  <c:v>65.527091399336953</c:v>
                </c:pt>
                <c:pt idx="201">
                  <c:v>65.391936829398276</c:v>
                </c:pt>
                <c:pt idx="202">
                  <c:v>65.256519086925053</c:v>
                </c:pt>
                <c:pt idx="203">
                  <c:v>65.120839953004705</c:v>
                </c:pt>
                <c:pt idx="204">
                  <c:v>64.98490121072885</c:v>
                </c:pt>
                <c:pt idx="205">
                  <c:v>64.848704645123107</c:v>
                </c:pt>
                <c:pt idx="206">
                  <c:v>64.704226460644463</c:v>
                </c:pt>
                <c:pt idx="207">
                  <c:v>64.551462608067453</c:v>
                </c:pt>
                <c:pt idx="208">
                  <c:v>64.398441248509826</c:v>
                </c:pt>
                <c:pt idx="209">
                  <c:v>64.24516440472749</c:v>
                </c:pt>
                <c:pt idx="210">
                  <c:v>64.091634100456247</c:v>
                </c:pt>
                <c:pt idx="211">
                  <c:v>63.937852360331512</c:v>
                </c:pt>
                <c:pt idx="212">
                  <c:v>63.783821209808195</c:v>
                </c:pt>
                <c:pt idx="213">
                  <c:v>63.6295426750807</c:v>
                </c:pt>
                <c:pt idx="214">
                  <c:v>63.475018783003172</c:v>
                </c:pt>
                <c:pt idx="215">
                  <c:v>63.32025156100989</c:v>
                </c:pt>
                <c:pt idx="216">
                  <c:v>63.16524303703568</c:v>
                </c:pt>
                <c:pt idx="217">
                  <c:v>63.009995239436833</c:v>
                </c:pt>
                <c:pt idx="218">
                  <c:v>62.854510196911917</c:v>
                </c:pt>
                <c:pt idx="219">
                  <c:v>62.698789938422891</c:v>
                </c:pt>
                <c:pt idx="220">
                  <c:v>62.542836493116553</c:v>
                </c:pt>
                <c:pt idx="221">
                  <c:v>62.386651890246007</c:v>
                </c:pt>
                <c:pt idx="222">
                  <c:v>62.230238159092352</c:v>
                </c:pt>
                <c:pt idx="223">
                  <c:v>62.073597328886841</c:v>
                </c:pt>
                <c:pt idx="224">
                  <c:v>61.916731428732959</c:v>
                </c:pt>
                <c:pt idx="225">
                  <c:v>61.759642487528872</c:v>
                </c:pt>
                <c:pt idx="226">
                  <c:v>61.602332533890241</c:v>
                </c:pt>
                <c:pt idx="227">
                  <c:v>61.444803596073072</c:v>
                </c:pt>
                <c:pt idx="228">
                  <c:v>61.287057701896885</c:v>
                </c:pt>
                <c:pt idx="229">
                  <c:v>61.129096878668257</c:v>
                </c:pt>
                <c:pt idx="230">
                  <c:v>60.970923153104472</c:v>
                </c:pt>
                <c:pt idx="231">
                  <c:v>60.812538551257475</c:v>
                </c:pt>
                <c:pt idx="232">
                  <c:v>60.653945098438271</c:v>
                </c:pt>
                <c:pt idx="233">
                  <c:v>60.495144819141316</c:v>
                </c:pt>
                <c:pt idx="234">
                  <c:v>60.336139736969429</c:v>
                </c:pt>
                <c:pt idx="235">
                  <c:v>60.17693187455891</c:v>
                </c:pt>
                <c:pt idx="236">
                  <c:v>60.017523253504905</c:v>
                </c:pt>
                <c:pt idx="237">
                  <c:v>59.857915894287167</c:v>
                </c:pt>
                <c:pt idx="238">
                  <c:v>59.698111816196089</c:v>
                </c:pt>
                <c:pt idx="239">
                  <c:v>59.538113037258952</c:v>
                </c:pt>
                <c:pt idx="240">
                  <c:v>59.37792157416672</c:v>
                </c:pt>
                <c:pt idx="241">
                  <c:v>59.217539442200824</c:v>
                </c:pt>
                <c:pt idx="242">
                  <c:v>59.029200586913582</c:v>
                </c:pt>
                <c:pt idx="243">
                  <c:v>58.812892859183485</c:v>
                </c:pt>
                <c:pt idx="244">
                  <c:v>58.596394105802212</c:v>
                </c:pt>
                <c:pt idx="245">
                  <c:v>58.379707148787261</c:v>
                </c:pt>
                <c:pt idx="246">
                  <c:v>58.162834804955267</c:v>
                </c:pt>
                <c:pt idx="247">
                  <c:v>57.945779885817132</c:v>
                </c:pt>
                <c:pt idx="248">
                  <c:v>57.728545197473956</c:v>
                </c:pt>
                <c:pt idx="249">
                  <c:v>57.511133540513697</c:v>
                </c:pt>
                <c:pt idx="250">
                  <c:v>57.293547709908559</c:v>
                </c:pt>
                <c:pt idx="251">
                  <c:v>57.075790494913413</c:v>
                </c:pt>
                <c:pt idx="252">
                  <c:v>56.857864678964667</c:v>
                </c:pt>
                <c:pt idx="253">
                  <c:v>56.639773039580177</c:v>
                </c:pt>
                <c:pt idx="254">
                  <c:v>56.421518348259802</c:v>
                </c:pt>
                <c:pt idx="255">
                  <c:v>56.203103370386962</c:v>
                </c:pt>
                <c:pt idx="256">
                  <c:v>55.984530865130743</c:v>
                </c:pt>
                <c:pt idx="257">
                  <c:v>55.765803585349076</c:v>
                </c:pt>
                <c:pt idx="258">
                  <c:v>55.546924277492494</c:v>
                </c:pt>
                <c:pt idx="259">
                  <c:v>55.327895681508942</c:v>
                </c:pt>
                <c:pt idx="260">
                  <c:v>55.108720530749238</c:v>
                </c:pt>
                <c:pt idx="261">
                  <c:v>54.889401551873448</c:v>
                </c:pt>
                <c:pt idx="262">
                  <c:v>54.669941464758011</c:v>
                </c:pt>
                <c:pt idx="263">
                  <c:v>54.450342982403896</c:v>
                </c:pt>
                <c:pt idx="264">
                  <c:v>54.230608810845332</c:v>
                </c:pt>
                <c:pt idx="265">
                  <c:v>54.01074164905959</c:v>
                </c:pt>
                <c:pt idx="266">
                  <c:v>53.790744188877554</c:v>
                </c:pt>
                <c:pt idx="267">
                  <c:v>53.570619114895031</c:v>
                </c:pt>
                <c:pt idx="268">
                  <c:v>53.350369104385194</c:v>
                </c:pt>
                <c:pt idx="269">
                  <c:v>53.129996827211521</c:v>
                </c:pt>
                <c:pt idx="270">
                  <c:v>52.909504945741858</c:v>
                </c:pt>
                <c:pt idx="271">
                  <c:v>52.688896114763281</c:v>
                </c:pt>
                <c:pt idx="272">
                  <c:v>52.468172981397771</c:v>
                </c:pt>
                <c:pt idx="273">
                  <c:v>52.247338185018755</c:v>
                </c:pt>
                <c:pt idx="274">
                  <c:v>52.02639435716862</c:v>
                </c:pt>
                <c:pt idx="275">
                  <c:v>51.805344121476992</c:v>
                </c:pt>
                <c:pt idx="276">
                  <c:v>51.584190093579927</c:v>
                </c:pt>
                <c:pt idx="277">
                  <c:v>51.362934881039969</c:v>
                </c:pt>
                <c:pt idx="278">
                  <c:v>51.141581083267113</c:v>
                </c:pt>
                <c:pt idx="279">
                  <c:v>50.920131291440605</c:v>
                </c:pt>
                <c:pt idx="280">
                  <c:v>50.698588088431663</c:v>
                </c:pt>
                <c:pt idx="281">
                  <c:v>50.476954048727059</c:v>
                </c:pt>
                <c:pt idx="282">
                  <c:v>50.255231738353594</c:v>
                </c:pt>
                <c:pt idx="283">
                  <c:v>50.033423714803419</c:v>
                </c:pt>
                <c:pt idx="284">
                  <c:v>49.844164432689858</c:v>
                </c:pt>
                <c:pt idx="285">
                  <c:v>49.687463735780014</c:v>
                </c:pt>
                <c:pt idx="286">
                  <c:v>49.530676055392192</c:v>
                </c:pt>
                <c:pt idx="287">
                  <c:v>49.373803069400537</c:v>
                </c:pt>
                <c:pt idx="288">
                  <c:v>49.216846451570575</c:v>
                </c:pt>
                <c:pt idx="289">
                  <c:v>49.059807871514927</c:v>
                </c:pt>
                <c:pt idx="290">
                  <c:v>48.902688994649147</c:v>
                </c:pt>
                <c:pt idx="291">
                  <c:v>48.745491482148125</c:v>
                </c:pt>
                <c:pt idx="292">
                  <c:v>48.5882169909029</c:v>
                </c:pt>
                <c:pt idx="293">
                  <c:v>48.430867173477772</c:v>
                </c:pt>
                <c:pt idx="294">
                  <c:v>48.273443678067906</c:v>
                </c:pt>
                <c:pt idx="295">
                  <c:v>48.115948148457363</c:v>
                </c:pt>
                <c:pt idx="296">
                  <c:v>47.958382223977402</c:v>
                </c:pt>
                <c:pt idx="297">
                  <c:v>47.800747539465398</c:v>
                </c:pt>
                <c:pt idx="298">
                  <c:v>47.643045725224042</c:v>
                </c:pt>
                <c:pt idx="299">
                  <c:v>47.485278406980882</c:v>
                </c:pt>
                <c:pt idx="300">
                  <c:v>47.327447205848493</c:v>
                </c:pt>
                <c:pt idx="301">
                  <c:v>47.169553738284819</c:v>
                </c:pt>
                <c:pt idx="302">
                  <c:v>47.011599616054163</c:v>
                </c:pt>
                <c:pt idx="303">
                  <c:v>46.853586446188338</c:v>
                </c:pt>
                <c:pt idx="304">
                  <c:v>46.695515830948487</c:v>
                </c:pt>
                <c:pt idx="305">
                  <c:v>46.537389367787078</c:v>
                </c:pt>
                <c:pt idx="306">
                  <c:v>46.379208649310542</c:v>
                </c:pt>
                <c:pt idx="307">
                  <c:v>46.220975263242124</c:v>
                </c:pt>
                <c:pt idx="308">
                  <c:v>46.062690792385283</c:v>
                </c:pt>
                <c:pt idx="309">
                  <c:v>45.904356814587473</c:v>
                </c:pt>
                <c:pt idx="310">
                  <c:v>45.745974902704305</c:v>
                </c:pt>
                <c:pt idx="311">
                  <c:v>45.587546624564176</c:v>
                </c:pt>
                <c:pt idx="312">
                  <c:v>45.42907354293326</c:v>
                </c:pt>
                <c:pt idx="313">
                  <c:v>45.27055721548097</c:v>
                </c:pt>
                <c:pt idx="314">
                  <c:v>45.111999194745827</c:v>
                </c:pt>
                <c:pt idx="315">
                  <c:v>44.953401028101695</c:v>
                </c:pt>
                <c:pt idx="316">
                  <c:v>44.794764257724488</c:v>
                </c:pt>
                <c:pt idx="317">
                  <c:v>44.636090420559263</c:v>
                </c:pt>
                <c:pt idx="318">
                  <c:v>44.477381048287768</c:v>
                </c:pt>
                <c:pt idx="319">
                  <c:v>44.318637667296358</c:v>
                </c:pt>
                <c:pt idx="320">
                  <c:v>44.159861798644364</c:v>
                </c:pt>
                <c:pt idx="321">
                  <c:v>44.001054958032839</c:v>
                </c:pt>
                <c:pt idx="322">
                  <c:v>43.842218655773742</c:v>
                </c:pt>
                <c:pt idx="323">
                  <c:v>43.68335439675959</c:v>
                </c:pt>
                <c:pt idx="324">
                  <c:v>43.524463680433442</c:v>
                </c:pt>
                <c:pt idx="325">
                  <c:v>43.365548000759318</c:v>
                </c:pt>
                <c:pt idx="326">
                  <c:v>43.208615055182236</c:v>
                </c:pt>
                <c:pt idx="327">
                  <c:v>43.05366634414964</c:v>
                </c:pt>
                <c:pt idx="328">
                  <c:v>42.89869579918637</c:v>
                </c:pt>
                <c:pt idx="329">
                  <c:v>42.743704849369159</c:v>
                </c:pt>
                <c:pt idx="330">
                  <c:v>42.588694918428303</c:v>
                </c:pt>
                <c:pt idx="331">
                  <c:v>42.433667424721222</c:v>
                </c:pt>
                <c:pt idx="332">
                  <c:v>42.278623781206512</c:v>
                </c:pt>
                <c:pt idx="333">
                  <c:v>42.12356539541851</c:v>
                </c:pt>
                <c:pt idx="334">
                  <c:v>41.968493669442005</c:v>
                </c:pt>
                <c:pt idx="335">
                  <c:v>41.813409999887568</c:v>
                </c:pt>
                <c:pt idx="336">
                  <c:v>41.658315777867102</c:v>
                </c:pt>
                <c:pt idx="337">
                  <c:v>41.503212388969843</c:v>
                </c:pt>
                <c:pt idx="338">
                  <c:v>41.34810121323877</c:v>
                </c:pt>
                <c:pt idx="339">
                  <c:v>41.192983625147377</c:v>
                </c:pt>
                <c:pt idx="340">
                  <c:v>41.0378609935768</c:v>
                </c:pt>
                <c:pt idx="341">
                  <c:v>40.88273468179338</c:v>
                </c:pt>
                <c:pt idx="342">
                  <c:v>40.727606047426633</c:v>
                </c:pt>
                <c:pt idx="343">
                  <c:v>40.572476442447446</c:v>
                </c:pt>
                <c:pt idx="344">
                  <c:v>40.417347213146883</c:v>
                </c:pt>
                <c:pt idx="345">
                  <c:v>40.262219700115139</c:v>
                </c:pt>
                <c:pt idx="346">
                  <c:v>40.107095238221113</c:v>
                </c:pt>
                <c:pt idx="347">
                  <c:v>39.951975156592141</c:v>
                </c:pt>
                <c:pt idx="348">
                  <c:v>39.796860778594265</c:v>
                </c:pt>
                <c:pt idx="349">
                  <c:v>39.641753421812744</c:v>
                </c:pt>
                <c:pt idx="350">
                  <c:v>39.486654398033124</c:v>
                </c:pt>
                <c:pt idx="351">
                  <c:v>39.331565013222452</c:v>
                </c:pt>
                <c:pt idx="352">
                  <c:v>39.176486567511063</c:v>
                </c:pt>
                <c:pt idx="353">
                  <c:v>39.021420355174655</c:v>
                </c:pt>
                <c:pt idx="354">
                  <c:v>38.866367664616725</c:v>
                </c:pt>
                <c:pt idx="355">
                  <c:v>38.711329778351399</c:v>
                </c:pt>
                <c:pt idx="356">
                  <c:v>38.556307972986644</c:v>
                </c:pt>
                <c:pt idx="357">
                  <c:v>38.401303519207758</c:v>
                </c:pt>
                <c:pt idx="358">
                  <c:v>38.24631768176144</c:v>
                </c:pt>
                <c:pt idx="359">
                  <c:v>38.09135171943997</c:v>
                </c:pt>
                <c:pt idx="360">
                  <c:v>37.936406885065878</c:v>
                </c:pt>
                <c:pt idx="361">
                  <c:v>37.781484425477061</c:v>
                </c:pt>
                <c:pt idx="362">
                  <c:v>37.626585581512082</c:v>
                </c:pt>
                <c:pt idx="363">
                  <c:v>37.471711587995905</c:v>
                </c:pt>
                <c:pt idx="364">
                  <c:v>37.316863673726125</c:v>
                </c:pt>
                <c:pt idx="365">
                  <c:v>37.162043061459293</c:v>
                </c:pt>
                <c:pt idx="366">
                  <c:v>37.058142644273438</c:v>
                </c:pt>
                <c:pt idx="367">
                  <c:v>37.005154516123923</c:v>
                </c:pt>
                <c:pt idx="368">
                  <c:v>36.952146946449304</c:v>
                </c:pt>
                <c:pt idx="369">
                  <c:v>36.89912034179784</c:v>
                </c:pt>
                <c:pt idx="370">
                  <c:v>36.846075107895849</c:v>
                </c:pt>
                <c:pt idx="371">
                  <c:v>36.793011649642182</c:v>
                </c:pt>
                <c:pt idx="372">
                  <c:v>36.739930371102595</c:v>
                </c:pt>
                <c:pt idx="373">
                  <c:v>36.686831675504365</c:v>
                </c:pt>
                <c:pt idx="374">
                  <c:v>36.633715965230749</c:v>
                </c:pt>
                <c:pt idx="375">
                  <c:v>36.5805836418157</c:v>
                </c:pt>
                <c:pt idx="376">
                  <c:v>36.527435105938423</c:v>
                </c:pt>
                <c:pt idx="377">
                  <c:v>36.474270757418132</c:v>
                </c:pt>
                <c:pt idx="378">
                  <c:v>36.421090995208687</c:v>
                </c:pt>
                <c:pt idx="379">
                  <c:v>36.367896217393508</c:v>
                </c:pt>
                <c:pt idx="380">
                  <c:v>36.314686821180317</c:v>
                </c:pt>
                <c:pt idx="381">
                  <c:v>36.206522937423756</c:v>
                </c:pt>
                <c:pt idx="382">
                  <c:v>36.043416904026174</c:v>
                </c:pt>
                <c:pt idx="383">
                  <c:v>35.880355994727417</c:v>
                </c:pt>
                <c:pt idx="384">
                  <c:v>35.717341447895748</c:v>
                </c:pt>
                <c:pt idx="385">
                  <c:v>35.554374495038395</c:v>
                </c:pt>
                <c:pt idx="386">
                  <c:v>35.39145636079239</c:v>
                </c:pt>
                <c:pt idx="387">
                  <c:v>35.2285882629158</c:v>
                </c:pt>
                <c:pt idx="388">
                  <c:v>35.065771412279297</c:v>
                </c:pt>
                <c:pt idx="389">
                  <c:v>34.903007012858168</c:v>
                </c:pt>
                <c:pt idx="390">
                  <c:v>34.740296261724652</c:v>
                </c:pt>
                <c:pt idx="391">
                  <c:v>34.577640349040699</c:v>
                </c:pt>
                <c:pt idx="392">
                  <c:v>34.41504045805096</c:v>
                </c:pt>
                <c:pt idx="393">
                  <c:v>34.252497765076406</c:v>
                </c:pt>
                <c:pt idx="394">
                  <c:v>34.090013439508041</c:v>
                </c:pt>
                <c:pt idx="395">
                  <c:v>33.927588643801187</c:v>
                </c:pt>
                <c:pt idx="396">
                  <c:v>33.765224533469997</c:v>
                </c:pt>
                <c:pt idx="397">
                  <c:v>33.60292225708239</c:v>
                </c:pt>
                <c:pt idx="398">
                  <c:v>33.440682956255358</c:v>
                </c:pt>
                <c:pt idx="399">
                  <c:v>33.278507765650595</c:v>
                </c:pt>
                <c:pt idx="400">
                  <c:v>33.11639781297049</c:v>
                </c:pt>
                <c:pt idx="401">
                  <c:v>32.911220475841233</c:v>
                </c:pt>
                <c:pt idx="402">
                  <c:v>32.662990418854619</c:v>
                </c:pt>
                <c:pt idx="403">
                  <c:v>32.41488232832878</c:v>
                </c:pt>
                <c:pt idx="404">
                  <c:v>32.166898154975428</c:v>
                </c:pt>
                <c:pt idx="405">
                  <c:v>31.919039834514976</c:v>
                </c:pt>
                <c:pt idx="406">
                  <c:v>31.671309287677012</c:v>
                </c:pt>
                <c:pt idx="407">
                  <c:v>31.42370842020182</c:v>
                </c:pt>
                <c:pt idx="408">
                  <c:v>31.176239122842659</c:v>
                </c:pt>
                <c:pt idx="409">
                  <c:v>30.928903271368938</c:v>
                </c:pt>
                <c:pt idx="410">
                  <c:v>30.681702726570403</c:v>
                </c:pt>
                <c:pt idx="411">
                  <c:v>30.196549586991544</c:v>
                </c:pt>
                <c:pt idx="412">
                  <c:v>29.473538212493104</c:v>
                </c:pt>
                <c:pt idx="413">
                  <c:v>28.750994130416046</c:v>
                </c:pt>
                <c:pt idx="414">
                  <c:v>28.028927528612595</c:v>
                </c:pt>
                <c:pt idx="415">
                  <c:v>27.307348482183059</c:v>
                </c:pt>
                <c:pt idx="416">
                  <c:v>26.58626695344789</c:v>
                </c:pt>
                <c:pt idx="417">
                  <c:v>25.865692791933064</c:v>
                </c:pt>
                <c:pt idx="418">
                  <c:v>25.145635734368824</c:v>
                </c:pt>
                <c:pt idx="419">
                  <c:v>24.426105404701431</c:v>
                </c:pt>
                <c:pt idx="420">
                  <c:v>23.571799767793493</c:v>
                </c:pt>
                <c:pt idx="421">
                  <c:v>22.582801878729846</c:v>
                </c:pt>
                <c:pt idx="422">
                  <c:v>21.594579048581195</c:v>
                </c:pt>
                <c:pt idx="423">
                  <c:v>20.607147825447647</c:v>
                </c:pt>
                <c:pt idx="424">
                  <c:v>19.620524547309905</c:v>
                </c:pt>
                <c:pt idx="425">
                  <c:v>18.634725342021177</c:v>
                </c:pt>
                <c:pt idx="426">
                  <c:v>17.649766127328888</c:v>
                </c:pt>
                <c:pt idx="427">
                  <c:v>16.665662610926272</c:v>
                </c:pt>
                <c:pt idx="428">
                  <c:v>15.682430290533146</c:v>
                </c:pt>
                <c:pt idx="429">
                  <c:v>14.70008445400568</c:v>
                </c:pt>
                <c:pt idx="430">
                  <c:v>13.718640179474674</c:v>
                </c:pt>
                <c:pt idx="431">
                  <c:v>12.738112335512021</c:v>
                </c:pt>
                <c:pt idx="432">
                  <c:v>11.540719916722255</c:v>
                </c:pt>
                <c:pt idx="433">
                  <c:v>10.126652433364963</c:v>
                </c:pt>
                <c:pt idx="434">
                  <c:v>8.7139877628244307</c:v>
                </c:pt>
                <c:pt idx="435">
                  <c:v>7.3027552302875041</c:v>
                </c:pt>
                <c:pt idx="436">
                  <c:v>5.8929837267369152</c:v>
                </c:pt>
                <c:pt idx="437">
                  <c:v>4.4847017090445842</c:v>
                </c:pt>
                <c:pt idx="438">
                  <c:v>3.0779372001428236</c:v>
                </c:pt>
                <c:pt idx="439">
                  <c:v>1.6727177892722764</c:v>
                </c:pt>
                <c:pt idx="440">
                  <c:v>0.26907063230548545</c:v>
                </c:pt>
                <c:pt idx="441">
                  <c:v>-1.1329775478550008</c:v>
                </c:pt>
                <c:pt idx="442">
                  <c:v>-2.4012267881969072</c:v>
                </c:pt>
                <c:pt idx="443">
                  <c:v>-3.5357952238913208</c:v>
                </c:pt>
                <c:pt idx="444">
                  <c:v>-4.66901261161071</c:v>
                </c:pt>
                <c:pt idx="445">
                  <c:v>-5.8008630773869676</c:v>
                </c:pt>
                <c:pt idx="446">
                  <c:v>-6.9313310280890388</c:v>
                </c:pt>
                <c:pt idx="447">
                  <c:v>-8.0604011506593185</c:v>
                </c:pt>
                <c:pt idx="448">
                  <c:v>-9.1880584113163994</c:v>
                </c:pt>
                <c:pt idx="449">
                  <c:v>-10.314288054725102</c:v>
                </c:pt>
                <c:pt idx="450">
                  <c:v>-11.439075603134187</c:v>
                </c:pt>
                <c:pt idx="451">
                  <c:v>-12.562406855482667</c:v>
                </c:pt>
                <c:pt idx="452">
                  <c:v>-13.684267886475126</c:v>
                </c:pt>
                <c:pt idx="453">
                  <c:v>-14.615492686326334</c:v>
                </c:pt>
                <c:pt idx="454">
                  <c:v>-15.35631705188279</c:v>
                </c:pt>
                <c:pt idx="455">
                  <c:v>-16.096157421438523</c:v>
                </c:pt>
                <c:pt idx="456">
                  <c:v>-16.835009389640579</c:v>
                </c:pt>
                <c:pt idx="457">
                  <c:v>-17.572868665132638</c:v>
                </c:pt>
                <c:pt idx="458">
                  <c:v>-18.309731069955753</c:v>
                </c:pt>
                <c:pt idx="459">
                  <c:v>-19.04559253894374</c:v>
                </c:pt>
                <c:pt idx="460">
                  <c:v>-19.780449119113346</c:v>
                </c:pt>
                <c:pt idx="461">
                  <c:v>-20.344124668897003</c:v>
                </c:pt>
                <c:pt idx="462">
                  <c:v>-20.736855748645702</c:v>
                </c:pt>
                <c:pt idx="463">
                  <c:v>-21.129064594676699</c:v>
                </c:pt>
                <c:pt idx="464">
                  <c:v>-21.520751239959274</c:v>
                </c:pt>
                <c:pt idx="465">
                  <c:v>-21.911915744678062</c:v>
                </c:pt>
                <c:pt idx="466">
                  <c:v>-22.445498656472694</c:v>
                </c:pt>
                <c:pt idx="467">
                  <c:v>-23.121293562218398</c:v>
                </c:pt>
                <c:pt idx="468">
                  <c:v>-25.387910025599879</c:v>
                </c:pt>
                <c:pt idx="469">
                  <c:v>-27.295022567234192</c:v>
                </c:pt>
                <c:pt idx="470">
                  <c:v>-27.251412973747172</c:v>
                </c:pt>
                <c:pt idx="471">
                  <c:v>-27.207932903091169</c:v>
                </c:pt>
                <c:pt idx="472">
                  <c:v>-27.164581838312614</c:v>
                </c:pt>
                <c:pt idx="473">
                  <c:v>-27.121359265048802</c:v>
                </c:pt>
                <c:pt idx="474">
                  <c:v>-27.078264671512141</c:v>
                </c:pt>
                <c:pt idx="475">
                  <c:v>-27.035297548474631</c:v>
                </c:pt>
                <c:pt idx="476">
                  <c:v>-26.992457389252287</c:v>
                </c:pt>
                <c:pt idx="477">
                  <c:v>-26.949743689689861</c:v>
                </c:pt>
                <c:pt idx="478">
                  <c:v>-26.907155948145459</c:v>
                </c:pt>
                <c:pt idx="479">
                  <c:v>-26.864693665475492</c:v>
                </c:pt>
                <c:pt idx="480">
                  <c:v>-26.822356345019539</c:v>
                </c:pt>
                <c:pt idx="481">
                  <c:v>-26.780143492585438</c:v>
                </c:pt>
                <c:pt idx="482">
                  <c:v>-26.738054616434447</c:v>
                </c:pt>
                <c:pt idx="483">
                  <c:v>-26.696089227266445</c:v>
                </c:pt>
                <c:pt idx="484">
                  <c:v>-26.654246838205388</c:v>
                </c:pt>
                <c:pt idx="485">
                  <c:v>-26.612526964784717</c:v>
                </c:pt>
                <c:pt idx="486">
                  <c:v>-26.570929124932928</c:v>
                </c:pt>
                <c:pt idx="487">
                  <c:v>-26.529452838959248</c:v>
                </c:pt>
                <c:pt idx="488">
                  <c:v>-26.488097629539425</c:v>
                </c:pt>
                <c:pt idx="489">
                  <c:v>-26.446863021701567</c:v>
                </c:pt>
                <c:pt idx="490">
                  <c:v>-26.405748542812113</c:v>
                </c:pt>
                <c:pt idx="491">
                  <c:v>-26.364753722561922</c:v>
                </c:pt>
                <c:pt idx="492">
                  <c:v>-26.323878092952413</c:v>
                </c:pt>
                <c:pt idx="493">
                  <c:v>-26.283121188281839</c:v>
                </c:pt>
                <c:pt idx="494">
                  <c:v>-26.242482545131601</c:v>
                </c:pt>
                <c:pt idx="495">
                  <c:v>-26.201961702352754</c:v>
                </c:pt>
                <c:pt idx="496">
                  <c:v>-26.161558201052522</c:v>
                </c:pt>
                <c:pt idx="497">
                  <c:v>-26.121271584580906</c:v>
                </c:pt>
                <c:pt idx="498">
                  <c:v>-26.081101398517454</c:v>
                </c:pt>
                <c:pt idx="499">
                  <c:v>-26.04104719065807</c:v>
                </c:pt>
                <c:pt idx="500">
                  <c:v>-26.00110851100191</c:v>
                </c:pt>
                <c:pt idx="501">
                  <c:v>-25.961284911738392</c:v>
                </c:pt>
                <c:pt idx="502">
                  <c:v>-25.566885470976004</c:v>
                </c:pt>
                <c:pt idx="503">
                  <c:v>-25.183680977776632</c:v>
                </c:pt>
                <c:pt idx="504">
                  <c:v>-24.811247321609173</c:v>
                </c:pt>
                <c:pt idx="505">
                  <c:v>-24.449180383143251</c:v>
                </c:pt>
                <c:pt idx="506">
                  <c:v>-24.09709490082038</c:v>
                </c:pt>
                <c:pt idx="507">
                  <c:v>-23.754623411804737</c:v>
                </c:pt>
                <c:pt idx="508">
                  <c:v>-23.421415261755055</c:v>
                </c:pt>
                <c:pt idx="509">
                  <c:v>-23.097135678323106</c:v>
                </c:pt>
                <c:pt idx="510">
                  <c:v>-22.781464903705249</c:v>
                </c:pt>
                <c:pt idx="511">
                  <c:v>-22.474097381956092</c:v>
                </c:pt>
                <c:pt idx="512">
                  <c:v>-22.174740997121045</c:v>
                </c:pt>
                <c:pt idx="513">
                  <c:v>-21.8831163585618</c:v>
                </c:pt>
                <c:pt idx="514">
                  <c:v>-21.598956130137015</c:v>
                </c:pt>
                <c:pt idx="515">
                  <c:v>-21.322004400163948</c:v>
                </c:pt>
                <c:pt idx="516">
                  <c:v>-21.05201608932704</c:v>
                </c:pt>
                <c:pt idx="517">
                  <c:v>-20.788756393918923</c:v>
                </c:pt>
                <c:pt idx="518">
                  <c:v>-20.532000262000132</c:v>
                </c:pt>
                <c:pt idx="519">
                  <c:v>-20.281531900247316</c:v>
                </c:pt>
                <c:pt idx="520">
                  <c:v>-20.03714430942793</c:v>
                </c:pt>
                <c:pt idx="521">
                  <c:v>-19.79863884659369</c:v>
                </c:pt>
                <c:pt idx="522">
                  <c:v>-19.565824812226051</c:v>
                </c:pt>
                <c:pt idx="523">
                  <c:v>-19.338519060697067</c:v>
                </c:pt>
                <c:pt idx="524">
                  <c:v>-19.116545632527931</c:v>
                </c:pt>
                <c:pt idx="525">
                  <c:v>-18.899735407036967</c:v>
                </c:pt>
                <c:pt idx="526">
                  <c:v>-18.687925774069733</c:v>
                </c:pt>
                <c:pt idx="527">
                  <c:v>-18.480960323596399</c:v>
                </c:pt>
                <c:pt idx="528">
                  <c:v>-18.278688552047115</c:v>
                </c:pt>
                <c:pt idx="529">
                  <c:v>-18.080965584334571</c:v>
                </c:pt>
                <c:pt idx="530">
                  <c:v>-17.887651910585657</c:v>
                </c:pt>
                <c:pt idx="531">
                  <c:v>-17.698613136670943</c:v>
                </c:pt>
                <c:pt idx="532">
                  <c:v>-17.513719747682522</c:v>
                </c:pt>
                <c:pt idx="533">
                  <c:v>-17.332846883567935</c:v>
                </c:pt>
                <c:pt idx="534">
                  <c:v>-17.155874126180471</c:v>
                </c:pt>
                <c:pt idx="535">
                  <c:v>-16.982685297055067</c:v>
                </c:pt>
                <c:pt idx="536">
                  <c:v>-16.813168265264096</c:v>
                </c:pt>
                <c:pt idx="537">
                  <c:v>-16.647214764749066</c:v>
                </c:pt>
                <c:pt idx="538">
                  <c:v>-16.484720220563105</c:v>
                </c:pt>
                <c:pt idx="539">
                  <c:v>-16.325583583494616</c:v>
                </c:pt>
                <c:pt idx="540">
                  <c:v>-16.169707172576082</c:v>
                </c:pt>
                <c:pt idx="541">
                  <c:v>-16.016996525012466</c:v>
                </c:pt>
                <c:pt idx="542">
                  <c:v>-15.867360253092395</c:v>
                </c:pt>
                <c:pt idx="543">
                  <c:v>-15.720709907671662</c:v>
                </c:pt>
                <c:pt idx="544">
                  <c:v>-15.576959847843259</c:v>
                </c:pt>
                <c:pt idx="545">
                  <c:v>-15.436027116430914</c:v>
                </c:pt>
                <c:pt idx="546">
                  <c:v>-15.297831320964217</c:v>
                </c:pt>
                <c:pt idx="547">
                  <c:v>-15.162294519813042</c:v>
                </c:pt>
                <c:pt idx="548">
                  <c:v>-15.02934111317742</c:v>
                </c:pt>
                <c:pt idx="549">
                  <c:v>-14.898897738645518</c:v>
                </c:pt>
                <c:pt idx="550">
                  <c:v>-14.770893171048474</c:v>
                </c:pt>
                <c:pt idx="551">
                  <c:v>-14.645258226355141</c:v>
                </c:pt>
                <c:pt idx="552">
                  <c:v>-14.521925669363361</c:v>
                </c:pt>
                <c:pt idx="553">
                  <c:v>-14.400830124956915</c:v>
                </c:pt>
                <c:pt idx="554">
                  <c:v>-14.281907992708813</c:v>
                </c:pt>
                <c:pt idx="555">
                  <c:v>-14.165097364622314</c:v>
                </c:pt>
                <c:pt idx="556">
                  <c:v>-14.050337945811012</c:v>
                </c:pt>
                <c:pt idx="557">
                  <c:v>-13.937570977928418</c:v>
                </c:pt>
                <c:pt idx="558">
                  <c:v>-13.826739165165769</c:v>
                </c:pt>
                <c:pt idx="559">
                  <c:v>-13.717786602644836</c:v>
                </c:pt>
                <c:pt idx="560">
                  <c:v>-13.610658707039203</c:v>
                </c:pt>
                <c:pt idx="561">
                  <c:v>-13.505302149264388</c:v>
                </c:pt>
                <c:pt idx="562">
                  <c:v>-13.401664789082723</c:v>
                </c:pt>
                <c:pt idx="563">
                  <c:v>-13.299695611474647</c:v>
                </c:pt>
                <c:pt idx="564">
                  <c:v>-13.199344664632619</c:v>
                </c:pt>
                <c:pt idx="565">
                  <c:v>-13.100562999438479</c:v>
                </c:pt>
                <c:pt idx="566">
                  <c:v>-13.003302610288785</c:v>
                </c:pt>
                <c:pt idx="567">
                  <c:v>-12.907516377136291</c:v>
                </c:pt>
                <c:pt idx="568">
                  <c:v>-12.813158008618551</c:v>
                </c:pt>
                <c:pt idx="569">
                  <c:v>-12.720181986147434</c:v>
                </c:pt>
                <c:pt idx="570">
                  <c:v>-12.628543508835364</c:v>
                </c:pt>
                <c:pt idx="571">
                  <c:v>-12.538198439136007</c:v>
                </c:pt>
                <c:pt idx="572">
                  <c:v>-12.449103249078533</c:v>
                </c:pt>
                <c:pt idx="573">
                  <c:v>-12.361214966975661</c:v>
                </c:pt>
                <c:pt idx="574">
                  <c:v>-12.274491124486392</c:v>
                </c:pt>
                <c:pt idx="575">
                  <c:v>-12.188889703914745</c:v>
                </c:pt>
                <c:pt idx="576">
                  <c:v>-12.104369085625844</c:v>
                </c:pt>
                <c:pt idx="577">
                  <c:v>-12.020887995460424</c:v>
                </c:pt>
                <c:pt idx="578">
                  <c:v>-11.938405452028272</c:v>
                </c:pt>
                <c:pt idx="579">
                  <c:v>-11.85688071376023</c:v>
                </c:pt>
                <c:pt idx="580">
                  <c:v>-11.77627322559719</c:v>
                </c:pt>
                <c:pt idx="581">
                  <c:v>-11.696542565193143</c:v>
                </c:pt>
                <c:pt idx="582">
                  <c:v>-11.617648388507655</c:v>
                </c:pt>
                <c:pt idx="583">
                  <c:v>-11.539550374661133</c:v>
                </c:pt>
                <c:pt idx="584">
                  <c:v>-11.462208169924246</c:v>
                </c:pt>
                <c:pt idx="585">
                  <c:v>-11.385581330710476</c:v>
                </c:pt>
                <c:pt idx="586">
                  <c:v>-11.309629265438241</c:v>
                </c:pt>
                <c:pt idx="587">
                  <c:v>-11.234311175126608</c:v>
                </c:pt>
                <c:pt idx="588">
                  <c:v>-11.159585992585711</c:v>
                </c:pt>
                <c:pt idx="589">
                  <c:v>-11.085412320060485</c:v>
                </c:pt>
                <c:pt idx="590">
                  <c:v>-11.01174836518349</c:v>
                </c:pt>
                <c:pt idx="591">
                  <c:v>-10.938551875090168</c:v>
                </c:pt>
                <c:pt idx="592">
                  <c:v>-10.865780068547327</c:v>
                </c:pt>
                <c:pt idx="593">
                  <c:v>-10.793389565943656</c:v>
                </c:pt>
                <c:pt idx="594">
                  <c:v>-10.721336316989294</c:v>
                </c:pt>
                <c:pt idx="595">
                  <c:v>-10.649575525970279</c:v>
                </c:pt>
                <c:pt idx="596">
                  <c:v>-10.578061574403222</c:v>
                </c:pt>
                <c:pt idx="597">
                  <c:v>-10.506747940935918</c:v>
                </c:pt>
                <c:pt idx="598">
                  <c:v>-10.435587118341024</c:v>
                </c:pt>
                <c:pt idx="599">
                  <c:v>-10.364530527452711</c:v>
                </c:pt>
                <c:pt idx="600">
                  <c:v>-10.293528427900696</c:v>
                </c:pt>
                <c:pt idx="601">
                  <c:v>-10.222529825502249</c:v>
                </c:pt>
                <c:pt idx="602">
                  <c:v>-10.151482376181702</c:v>
                </c:pt>
                <c:pt idx="603">
                  <c:v>-10.080332286298269</c:v>
                </c:pt>
                <c:pt idx="604">
                  <c:v>-10.009024209277962</c:v>
                </c:pt>
                <c:pt idx="605">
                  <c:v>-9.9375011384639862</c:v>
                </c:pt>
                <c:pt idx="606">
                  <c:v>-9.8657042961233508</c:v>
                </c:pt>
                <c:pt idx="607">
                  <c:v>-9.7935730185759411</c:v>
                </c:pt>
                <c:pt idx="608">
                  <c:v>-9.7210446374472301</c:v>
                </c:pt>
                <c:pt idx="609">
                  <c:v>-9.6480543570877231</c:v>
                </c:pt>
                <c:pt idx="610">
                  <c:v>-9.5745351282526805</c:v>
                </c:pt>
                <c:pt idx="611">
                  <c:v>-9.5004175181955119</c:v>
                </c:pt>
                <c:pt idx="612">
                  <c:v>-9.4256295773992491</c:v>
                </c:pt>
                <c:pt idx="613">
                  <c:v>-9.3500967032540103</c:v>
                </c:pt>
                <c:pt idx="614">
                  <c:v>-9.2737415010863025</c:v>
                </c:pt>
                <c:pt idx="615">
                  <c:v>-9.1964836430600823</c:v>
                </c:pt>
                <c:pt idx="616">
                  <c:v>-9.1182397256022654</c:v>
                </c:pt>
                <c:pt idx="617">
                  <c:v>-9.0389231261586147</c:v>
                </c:pt>
                <c:pt idx="618">
                  <c:v>-8.9584438602626157</c:v>
                </c:pt>
                <c:pt idx="619">
                  <c:v>-8.8767084401025507</c:v>
                </c:pt>
                <c:pt idx="620">
                  <c:v>-8.7936197360032899</c:v>
                </c:pt>
                <c:pt idx="621">
                  <c:v>-8.7090768425024621</c:v>
                </c:pt>
                <c:pt idx="622">
                  <c:v>-8.6229749509983904</c:v>
                </c:pt>
                <c:pt idx="623">
                  <c:v>-8.5352052312826565</c:v>
                </c:pt>
                <c:pt idx="624">
                  <c:v>-8.4456547246460936</c:v>
                </c:pt>
                <c:pt idx="625">
                  <c:v>-8.3542062516659339</c:v>
                </c:pt>
                <c:pt idx="626">
                  <c:v>-8.2607383382457904</c:v>
                </c:pt>
                <c:pt idx="627">
                  <c:v>-8.1651251639906377</c:v>
                </c:pt>
                <c:pt idx="628">
                  <c:v>-8.0672365375559867</c:v>
                </c:pt>
                <c:pt idx="629">
                  <c:v>-7.9669379042132844</c:v>
                </c:pt>
                <c:pt idx="630">
                  <c:v>-7.864090391519122</c:v>
                </c:pt>
                <c:pt idx="631">
                  <c:v>-7.7585508996589887</c:v>
                </c:pt>
                <c:pt idx="632">
                  <c:v>-7.6501722437487807</c:v>
                </c:pt>
                <c:pt idx="633">
                  <c:v>-7.5388033561071817</c:v>
                </c:pt>
                <c:pt idx="634">
                  <c:v>-7.4242895572432062</c:v>
                </c:pt>
                <c:pt idx="635">
                  <c:v>-7.306472905013548</c:v>
                </c:pt>
                <c:pt idx="636">
                  <c:v>-7.1851926320664026</c:v>
                </c:pt>
                <c:pt idx="637">
                  <c:v>-7.0602856822666498</c:v>
                </c:pt>
                <c:pt idx="638">
                  <c:v>-6.9315873572487012</c:v>
                </c:pt>
                <c:pt idx="639">
                  <c:v>-6.7989320845158616</c:v>
                </c:pt>
                <c:pt idx="640">
                  <c:v>-6.6621543185374668</c:v>
                </c:pt>
                <c:pt idx="641">
                  <c:v>-6.5210895860168385</c:v>
                </c:pt>
                <c:pt idx="642">
                  <c:v>-6.3755756858344812</c:v>
                </c:pt>
                <c:pt idx="643">
                  <c:v>-6.2254540530249907</c:v>
                </c:pt>
                <c:pt idx="644">
                  <c:v>-6.0705712944301959</c:v>
                </c:pt>
                <c:pt idx="645">
                  <c:v>-5.9107809012906705</c:v>
                </c:pt>
                <c:pt idx="646">
                  <c:v>-5.7459451409019096</c:v>
                </c:pt>
                <c:pt idx="647">
                  <c:v>-5.5759371254888501</c:v>
                </c:pt>
                <c:pt idx="648">
                  <c:v>-5.4006430515802597</c:v>
                </c:pt>
                <c:pt idx="649">
                  <c:v>-5.2199645973593816</c:v>
                </c:pt>
                <c:pt idx="650">
                  <c:v>-5.0338214587358756</c:v>
                </c:pt>
                <c:pt idx="651">
                  <c:v>-4.8421539972880119</c:v>
                </c:pt>
                <c:pt idx="652">
                  <c:v>-4.6449259648914278</c:v>
                </c:pt>
                <c:pt idx="653">
                  <c:v>-4.4421272609897517</c:v>
                </c:pt>
                <c:pt idx="654">
                  <c:v>-4.2337766693702976</c:v>
                </c:pt>
                <c:pt idx="655">
                  <c:v>-4.0199245123769334</c:v>
                </c:pt>
                <c:pt idx="656">
                  <c:v>-3.8006551522068763</c:v>
                </c:pt>
                <c:pt idx="657">
                  <c:v>-3.5760892618661329</c:v>
                </c:pt>
                <c:pt idx="658">
                  <c:v>-3.346385783127479</c:v>
                </c:pt>
                <c:pt idx="659">
                  <c:v>-3.1117434861012425</c:v>
                </c:pt>
                <c:pt idx="660">
                  <c:v>-2.8724020454296166</c:v>
                </c:pt>
                <c:pt idx="661">
                  <c:v>-2.6286425522126828</c:v>
                </c:pt>
                <c:pt idx="662">
                  <c:v>-2.3807873889930322</c:v>
                </c:pt>
                <c:pt idx="663">
                  <c:v>-2.1291994076873673</c:v>
                </c:pt>
                <c:pt idx="664">
                  <c:v>-1.8742803672162174</c:v>
                </c:pt>
                <c:pt idx="665">
                  <c:v>-1.6164686083973479</c:v>
                </c:pt>
                <c:pt idx="666">
                  <c:v>-1.3562359677537152</c:v>
                </c:pt>
                <c:pt idx="667">
                  <c:v>-1.0940839582376958</c:v>
                </c:pt>
                <c:pt idx="668">
                  <c:v>-0.83053927220167223</c:v>
                </c:pt>
                <c:pt idx="669">
                  <c:v>-0.5661486887565389</c:v>
                </c:pt>
                <c:pt idx="670">
                  <c:v>-0.30147349236128745</c:v>
                </c:pt>
                <c:pt idx="671">
                  <c:v>-3.708353051663843E-2</c:v>
                </c:pt>
                <c:pt idx="672">
                  <c:v>0.22644894559934142</c:v>
                </c:pt>
                <c:pt idx="673">
                  <c:v>0.48855550390915659</c:v>
                </c:pt>
                <c:pt idx="674">
                  <c:v>0.74867766102238265</c:v>
                </c:pt>
                <c:pt idx="675">
                  <c:v>1.0062727661242157</c:v>
                </c:pt>
                <c:pt idx="676">
                  <c:v>1.2608194975331339</c:v>
                </c:pt>
                <c:pt idx="677">
                  <c:v>1.5118228471914463</c:v>
                </c:pt>
                <c:pt idx="678">
                  <c:v>1.7588184901264898</c:v>
                </c:pt>
                <c:pt idx="679">
                  <c:v>2.0013764611426041</c:v>
                </c:pt>
                <c:pt idx="680">
                  <c:v>2.2391040880955537</c:v>
                </c:pt>
                <c:pt idx="681">
                  <c:v>2.4716481584701575</c:v>
                </c:pt>
                <c:pt idx="682">
                  <c:v>2.6986963221526534</c:v>
                </c:pt>
                <c:pt idx="683">
                  <c:v>2.9199777570056065</c:v>
                </c:pt>
                <c:pt idx="684">
                  <c:v>3.1352631441511951</c:v>
                </c:pt>
                <c:pt idx="685">
                  <c:v>3.3443640161138952</c:v>
                </c:pt>
                <c:pt idx="686">
                  <c:v>3.547131552862874</c:v>
                </c:pt>
                <c:pt idx="687">
                  <c:v>3.743454908329646</c:v>
                </c:pt>
                <c:pt idx="688">
                  <c:v>3.933259153416397</c:v>
                </c:pt>
                <c:pt idx="689">
                  <c:v>4.1165029213084239</c:v>
                </c:pt>
                <c:pt idx="690">
                  <c:v>4.2931758376440428</c:v>
                </c:pt>
                <c:pt idx="691">
                  <c:v>4.4632958124264652</c:v>
                </c:pt>
                <c:pt idx="692">
                  <c:v>4.6269062631451678</c:v>
                </c:pt>
                <c:pt idx="693">
                  <c:v>4.7840733300359233</c:v>
                </c:pt>
                <c:pt idx="694">
                  <c:v>4.9348831353100415</c:v>
                </c:pt>
                <c:pt idx="695">
                  <c:v>5.0794391289997298</c:v>
                </c:pt>
                <c:pt idx="696">
                  <c:v>5.2178595551786122</c:v>
                </c:pt>
                <c:pt idx="697">
                  <c:v>5.3502750640090566</c:v>
                </c:pt>
                <c:pt idx="698">
                  <c:v>5.4768264875374451</c:v>
                </c:pt>
                <c:pt idx="699">
                  <c:v>5.5976627905217553</c:v>
                </c:pt>
                <c:pt idx="700">
                  <c:v>5.7129392018840948</c:v>
                </c:pt>
                <c:pt idx="701">
                  <c:v>5.8228155276328462</c:v>
                </c:pt>
                <c:pt idx="702">
                  <c:v>5.9274546422540455</c:v>
                </c:pt>
                <c:pt idx="703">
                  <c:v>6.0270211525617627</c:v>
                </c:pt>
                <c:pt idx="704">
                  <c:v>6.1216802257371121</c:v>
                </c:pt>
                <c:pt idx="705">
                  <c:v>6.2115965716813504</c:v>
                </c:pt>
                <c:pt idx="706">
                  <c:v>6.2969335687640813</c:v>
                </c:pt>
                <c:pt idx="707">
                  <c:v>6.377852521469662</c:v>
                </c:pt>
                <c:pt idx="708">
                  <c:v>6.4545120382457419</c:v>
                </c:pt>
                <c:pt idx="709">
                  <c:v>6.5270675179585957</c:v>
                </c:pt>
                <c:pt idx="710">
                  <c:v>6.5956707336900067</c:v>
                </c:pt>
                <c:pt idx="711">
                  <c:v>6.6604695031099777</c:v>
                </c:pt>
                <c:pt idx="712">
                  <c:v>6.7216074352769386</c:v>
                </c:pt>
                <c:pt idx="713">
                  <c:v>6.7792237444105812</c:v>
                </c:pt>
                <c:pt idx="714">
                  <c:v>6.8334531219175902</c:v>
                </c:pt>
                <c:pt idx="715">
                  <c:v>6.8844256587003745</c:v>
                </c:pt>
                <c:pt idx="716">
                  <c:v>6.9322668105228251</c:v>
                </c:pt>
                <c:pt idx="717">
                  <c:v>6.9770973999292147</c:v>
                </c:pt>
                <c:pt idx="718">
                  <c:v>7.0190336489018534</c:v>
                </c:pt>
                <c:pt idx="719">
                  <c:v>7.0581872370921728</c:v>
                </c:pt>
                <c:pt idx="720">
                  <c:v>7.0946653810639786</c:v>
                </c:pt>
                <c:pt idx="721">
                  <c:v>7.1285709305442477</c:v>
                </c:pt>
                <c:pt idx="722">
                  <c:v>7.1600024781854383</c:v>
                </c:pt>
                <c:pt idx="723">
                  <c:v>7.1890544798044056</c:v>
                </c:pt>
                <c:pt idx="724">
                  <c:v>7.2158173824783756</c:v>
                </c:pt>
                <c:pt idx="725">
                  <c:v>7.2403777582503004</c:v>
                </c:pt>
                <c:pt idx="726">
                  <c:v>7.2628184415269192</c:v>
                </c:pt>
                <c:pt idx="727">
                  <c:v>7.2832186685460325</c:v>
                </c:pt>
                <c:pt idx="728">
                  <c:v>7.3016542175479691</c:v>
                </c:pt>
                <c:pt idx="729">
                  <c:v>7.3181975485128961</c:v>
                </c:pt>
                <c:pt idx="730">
                  <c:v>7.3329179415236814</c:v>
                </c:pt>
                <c:pt idx="731">
                  <c:v>7.3458816329862309</c:v>
                </c:pt>
                <c:pt idx="732">
                  <c:v>7.3571519490883484</c:v>
                </c:pt>
                <c:pt idx="733">
                  <c:v>7.366789436006723</c:v>
                </c:pt>
                <c:pt idx="734">
                  <c:v>7.3748519864819819</c:v>
                </c:pt>
                <c:pt idx="735">
                  <c:v>7.3813949624760138</c:v>
                </c:pt>
                <c:pt idx="736">
                  <c:v>7.3864713137057993</c:v>
                </c:pt>
                <c:pt idx="737">
                  <c:v>7.3901316919158315</c:v>
                </c:pt>
                <c:pt idx="738">
                  <c:v>7.3924245608079513</c:v>
                </c:pt>
                <c:pt idx="739">
                  <c:v>7.3933963015950246</c:v>
                </c:pt>
                <c:pt idx="740">
                  <c:v>7.3930913141842289</c:v>
                </c:pt>
                <c:pt idx="741">
                  <c:v>7.3915521140279017</c:v>
                </c:pt>
                <c:pt idx="742">
                  <c:v>7.3888194247062966</c:v>
                </c:pt>
                <c:pt idx="743">
                  <c:v>7.3849322663274481</c:v>
                </c:pt>
                <c:pt idx="744">
                  <c:v>7.3799280398460265</c:v>
                </c:pt>
                <c:pt idx="745">
                  <c:v>7.3738426074158223</c:v>
                </c:pt>
                <c:pt idx="746">
                  <c:v>7.3667103689000095</c:v>
                </c:pt>
                <c:pt idx="747">
                  <c:v>7.3585643346703122</c:v>
                </c:pt>
                <c:pt idx="748">
                  <c:v>7.3494361948305933</c:v>
                </c:pt>
                <c:pt idx="749">
                  <c:v>7.3393563850032599</c:v>
                </c:pt>
                <c:pt idx="750">
                  <c:v>7.3283541488178008</c:v>
                </c:pt>
                <c:pt idx="751">
                  <c:v>7.3164575972406523</c:v>
                </c:pt>
                <c:pt idx="752">
                  <c:v>7.3036937648842768</c:v>
                </c:pt>
                <c:pt idx="753">
                  <c:v>7.2900886634312565</c:v>
                </c:pt>
                <c:pt idx="754">
                  <c:v>7.2756673323063055</c:v>
                </c:pt>
                <c:pt idx="755">
                  <c:v>7.2604538867258421</c:v>
                </c:pt>
                <c:pt idx="756">
                  <c:v>7.2444715632509578</c:v>
                </c:pt>
                <c:pt idx="757">
                  <c:v>7.2277427629655753</c:v>
                </c:pt>
                <c:pt idx="758">
                  <c:v>7.2102890923972867</c:v>
                </c:pt>
                <c:pt idx="759">
                  <c:v>7.1921314022940042</c:v>
                </c:pt>
                <c:pt idx="760">
                  <c:v>7.1732898243649768</c:v>
                </c:pt>
                <c:pt idx="761">
                  <c:v>7.1537838060902974</c:v>
                </c:pt>
                <c:pt idx="762">
                  <c:v>7.1336321436984651</c:v>
                </c:pt>
                <c:pt idx="763">
                  <c:v>7.11285301340709</c:v>
                </c:pt>
                <c:pt idx="764">
                  <c:v>7.0914640010175374</c:v>
                </c:pt>
                <c:pt idx="765">
                  <c:v>7.0694821299498889</c:v>
                </c:pt>
                <c:pt idx="766">
                  <c:v>7.0469238878005935</c:v>
                </c:pt>
                <c:pt idx="767">
                  <c:v>7.0238052515009617</c:v>
                </c:pt>
                <c:pt idx="768">
                  <c:v>7.0001417111509037</c:v>
                </c:pt>
                <c:pt idx="769">
                  <c:v>6.9759482925984457</c:v>
                </c:pt>
                <c:pt idx="770">
                  <c:v>6.95123957883201</c:v>
                </c:pt>
                <c:pt idx="771">
                  <c:v>6.9260297302488976</c:v>
                </c:pt>
                <c:pt idx="772">
                  <c:v>6.9003325038601995</c:v>
                </c:pt>
                <c:pt idx="773">
                  <c:v>6.8741612714890614</c:v>
                </c:pt>
                <c:pt idx="774">
                  <c:v>6.8475290370163524</c:v>
                </c:pt>
                <c:pt idx="775">
                  <c:v>6.8204484527247278</c:v>
                </c:pt>
                <c:pt idx="776">
                  <c:v>6.7929318347895222</c:v>
                </c:pt>
                <c:pt idx="777">
                  <c:v>6.7649911779621554</c:v>
                </c:pt>
                <c:pt idx="778">
                  <c:v>6.7366381694893107</c:v>
                </c:pt>
                <c:pt idx="779">
                  <c:v>6.7078842023088328</c:v>
                </c:pt>
                <c:pt idx="780">
                  <c:v>6.6787403875610156</c:v>
                </c:pt>
                <c:pt idx="781">
                  <c:v>6.6492175664518394</c:v>
                </c:pt>
                <c:pt idx="782">
                  <c:v>6.6193263215027827</c:v>
                </c:pt>
                <c:pt idx="783">
                  <c:v>6.5890769872198511</c:v>
                </c:pt>
                <c:pt idx="784">
                  <c:v>6.5584796602127673</c:v>
                </c:pt>
                <c:pt idx="785">
                  <c:v>6.5275442087935014</c:v>
                </c:pt>
                <c:pt idx="786">
                  <c:v>6.4962802820817931</c:v>
                </c:pt>
                <c:pt idx="787">
                  <c:v>6.4646973186437355</c:v>
                </c:pt>
                <c:pt idx="788">
                  <c:v>6.4328045546881238</c:v>
                </c:pt>
                <c:pt idx="789">
                  <c:v>6.4006110318438978</c:v>
                </c:pt>
                <c:pt idx="790">
                  <c:v>6.3681256045407277</c:v>
                </c:pt>
                <c:pt idx="791">
                  <c:v>6.3353569470135982</c:v>
                </c:pt>
                <c:pt idx="792">
                  <c:v>6.3023135599511697</c:v>
                </c:pt>
                <c:pt idx="793">
                  <c:v>6.2690037768064784</c:v>
                </c:pt>
                <c:pt idx="794">
                  <c:v>6.2354357697877045</c:v>
                </c:pt>
                <c:pt idx="795">
                  <c:v>6.2016175555456723</c:v>
                </c:pt>
                <c:pt idx="796">
                  <c:v>6.167557000573856</c:v>
                </c:pt>
                <c:pt idx="797">
                  <c:v>6.1332618263358514</c:v>
                </c:pt>
                <c:pt idx="798">
                  <c:v>6.0987396141344767</c:v>
                </c:pt>
                <c:pt idx="799">
                  <c:v>6.0639978097358425</c:v>
                </c:pt>
                <c:pt idx="800">
                  <c:v>6.0290437277611044</c:v>
                </c:pt>
                <c:pt idx="801">
                  <c:v>5.9938845558578571</c:v>
                </c:pt>
                <c:pt idx="802">
                  <c:v>5.9585273586626002</c:v>
                </c:pt>
                <c:pt idx="803">
                  <c:v>5.9229790815649217</c:v>
                </c:pt>
                <c:pt idx="804">
                  <c:v>5.8872465542837231</c:v>
                </c:pt>
                <c:pt idx="805">
                  <c:v>5.8513364942650608</c:v>
                </c:pt>
                <c:pt idx="806">
                  <c:v>5.8152555099107817</c:v>
                </c:pt>
                <c:pt idx="807">
                  <c:v>5.7790101036466135</c:v>
                </c:pt>
                <c:pt idx="808">
                  <c:v>5.7426066748379831</c:v>
                </c:pt>
                <c:pt idx="809">
                  <c:v>5.7060515225612782</c:v>
                </c:pt>
                <c:pt idx="810">
                  <c:v>5.6693508482380466</c:v>
                </c:pt>
                <c:pt idx="811">
                  <c:v>5.632510758139051</c:v>
                </c:pt>
                <c:pt idx="812">
                  <c:v>5.595537265764909</c:v>
                </c:pt>
                <c:pt idx="813">
                  <c:v>5.5584362941095762</c:v>
                </c:pt>
                <c:pt idx="814">
                  <c:v>5.5212136778127245</c:v>
                </c:pt>
                <c:pt idx="815">
                  <c:v>5.4838751652066344</c:v>
                </c:pt>
                <c:pt idx="816">
                  <c:v>5.4464264202630517</c:v>
                </c:pt>
                <c:pt idx="817">
                  <c:v>5.4088730244451417</c:v>
                </c:pt>
                <c:pt idx="818">
                  <c:v>5.3712204784693434</c:v>
                </c:pt>
                <c:pt idx="819">
                  <c:v>5.3334742039818472</c:v>
                </c:pt>
                <c:pt idx="820">
                  <c:v>5.2956395451540033</c:v>
                </c:pt>
                <c:pt idx="821">
                  <c:v>5.2577217702009023</c:v>
                </c:pt>
                <c:pt idx="822">
                  <c:v>5.2197260728270347</c:v>
                </c:pt>
                <c:pt idx="823">
                  <c:v>5.1816575736028643</c:v>
                </c:pt>
                <c:pt idx="824">
                  <c:v>5.1435213212758599</c:v>
                </c:pt>
                <c:pt idx="825">
                  <c:v>5.1053222940194001</c:v>
                </c:pt>
                <c:pt idx="826">
                  <c:v>5.0670654006228064</c:v>
                </c:pt>
                <c:pt idx="827">
                  <c:v>5.0287554816255824</c:v>
                </c:pt>
                <c:pt idx="828">
                  <c:v>4.9903973103987891</c:v>
                </c:pt>
                <c:pt idx="829">
                  <c:v>4.9519955941763261</c:v>
                </c:pt>
                <c:pt idx="830">
                  <c:v>4.9135549750388474</c:v>
                </c:pt>
                <c:pt idx="831">
                  <c:v>4.8750800308527147</c:v>
                </c:pt>
                <c:pt idx="832">
                  <c:v>4.8365752761665188</c:v>
                </c:pt>
                <c:pt idx="833">
                  <c:v>4.7980451630673659</c:v>
                </c:pt>
                <c:pt idx="834">
                  <c:v>4.7594940819991471</c:v>
                </c:pt>
                <c:pt idx="835">
                  <c:v>4.7209263625448719</c:v>
                </c:pt>
                <c:pt idx="836">
                  <c:v>4.6823462741749786</c:v>
                </c:pt>
                <c:pt idx="837">
                  <c:v>4.6437580269635754</c:v>
                </c:pt>
                <c:pt idx="838">
                  <c:v>4.605165772274372</c:v>
                </c:pt>
                <c:pt idx="839">
                  <c:v>4.5665736034179636</c:v>
                </c:pt>
                <c:pt idx="840">
                  <c:v>4.5279855562821307</c:v>
                </c:pt>
                <c:pt idx="841">
                  <c:v>4.4894056099367088</c:v>
                </c:pt>
                <c:pt idx="842">
                  <c:v>4.450837687214463</c:v>
                </c:pt>
                <c:pt idx="843">
                  <c:v>4.4122856552693497</c:v>
                </c:pt>
                <c:pt idx="844">
                  <c:v>4.373753326113567</c:v>
                </c:pt>
                <c:pt idx="845">
                  <c:v>4.335244457134583</c:v>
                </c:pt>
                <c:pt idx="846">
                  <c:v>4.2967627515934144</c:v>
                </c:pt>
                <c:pt idx="847">
                  <c:v>4.2583118591052278</c:v>
                </c:pt>
                <c:pt idx="848">
                  <c:v>4.2198953761034455</c:v>
                </c:pt>
                <c:pt idx="849">
                  <c:v>4.1815168462883259</c:v>
                </c:pt>
                <c:pt idx="850">
                  <c:v>4.1431797610610177</c:v>
                </c:pt>
                <c:pt idx="851">
                  <c:v>4.1048875599440766</c:v>
                </c:pt>
                <c:pt idx="852">
                  <c:v>4.0666436309892866</c:v>
                </c:pt>
                <c:pt idx="853">
                  <c:v>4.0284513111736571</c:v>
                </c:pt>
                <c:pt idx="854">
                  <c:v>3.9903138867844055</c:v>
                </c:pt>
                <c:pt idx="855">
                  <c:v>3.9522345937937038</c:v>
                </c:pt>
                <c:pt idx="856">
                  <c:v>3.9142166182238975</c:v>
                </c:pt>
                <c:pt idx="857">
                  <c:v>3.8762630965039264</c:v>
                </c:pt>
                <c:pt idx="858">
                  <c:v>3.8383771158175533</c:v>
                </c:pt>
                <c:pt idx="859">
                  <c:v>3.8005617144440924</c:v>
                </c:pt>
                <c:pt idx="860">
                  <c:v>3.7628198820922094</c:v>
                </c:pt>
                <c:pt idx="861">
                  <c:v>3.7251545602272937</c:v>
                </c:pt>
                <c:pt idx="862">
                  <c:v>3.6875686423930505</c:v>
                </c:pt>
                <c:pt idx="863">
                  <c:v>3.6500649745277478</c:v>
                </c:pt>
                <c:pt idx="864">
                  <c:v>3.6126463552755839</c:v>
                </c:pt>
                <c:pt idx="865">
                  <c:v>3.575315536293715</c:v>
                </c:pt>
                <c:pt idx="866">
                  <c:v>3.5380752225552632</c:v>
                </c:pt>
                <c:pt idx="867">
                  <c:v>3.5009280726488212</c:v>
                </c:pt>
                <c:pt idx="868">
                  <c:v>3.4638766990747367</c:v>
                </c:pt>
                <c:pt idx="869">
                  <c:v>3.4269236685386382</c:v>
                </c:pt>
                <c:pt idx="870">
                  <c:v>3.390071502242435</c:v>
                </c:pt>
                <c:pt idx="871">
                  <c:v>3.3533226761732529</c:v>
                </c:pt>
                <c:pt idx="872">
                  <c:v>3.3166796213904677</c:v>
                </c:pt>
                <c:pt idx="873">
                  <c:v>3.2801447243112172</c:v>
                </c:pt>
                <c:pt idx="874">
                  <c:v>3.2437203269946435</c:v>
                </c:pt>
                <c:pt idx="875">
                  <c:v>3.2074087274250713</c:v>
                </c:pt>
                <c:pt idx="876">
                  <c:v>3.1712121797944404</c:v>
                </c:pt>
                <c:pt idx="877">
                  <c:v>3.1351328947841308</c:v>
                </c:pt>
                <c:pt idx="878">
                  <c:v>3.0991730398464519</c:v>
                </c:pt>
                <c:pt idx="879">
                  <c:v>3.06333473948595</c:v>
                </c:pt>
                <c:pt idx="880">
                  <c:v>3.0276200755407192</c:v>
                </c:pt>
                <c:pt idx="881">
                  <c:v>2.9920310874639258</c:v>
                </c:pt>
                <c:pt idx="882">
                  <c:v>2.9565697726056293</c:v>
                </c:pt>
                <c:pt idx="883">
                  <c:v>2.9212380864950953</c:v>
                </c:pt>
                <c:pt idx="884">
                  <c:v>2.8860379431237373</c:v>
                </c:pt>
                <c:pt idx="885">
                  <c:v>2.8509712152287436</c:v>
                </c:pt>
                <c:pt idx="886">
                  <c:v>2.8160397345776005</c:v>
                </c:pt>
                <c:pt idx="887">
                  <c:v>2.7812452922535327</c:v>
                </c:pt>
                <c:pt idx="888">
                  <c:v>2.746589638941952</c:v>
                </c:pt>
                <c:pt idx="889">
                  <c:v>2.712074485218106</c:v>
                </c:pt>
                <c:pt idx="890">
                  <c:v>2.6777015018358439</c:v>
                </c:pt>
                <c:pt idx="891">
                  <c:v>2.6434723200176702</c:v>
                </c:pt>
                <c:pt idx="892">
                  <c:v>2.6093885317461236</c:v>
                </c:pt>
                <c:pt idx="893">
                  <c:v>2.5754516900565259</c:v>
                </c:pt>
                <c:pt idx="894">
                  <c:v>2.5416633093311409</c:v>
                </c:pt>
                <c:pt idx="895">
                  <c:v>2.508024865594785</c:v>
                </c:pt>
                <c:pt idx="896">
                  <c:v>2.4745377968119193</c:v>
                </c:pt>
                <c:pt idx="897">
                  <c:v>2.4412035031852577</c:v>
                </c:pt>
                <c:pt idx="898">
                  <c:v>2.4080233474558872</c:v>
                </c:pt>
                <c:pt idx="899">
                  <c:v>2.3749986552049283</c:v>
                </c:pt>
                <c:pt idx="900">
                  <c:v>2.3421307151567659</c:v>
                </c:pt>
                <c:pt idx="901">
                  <c:v>2.3094207794837942</c:v>
                </c:pt>
                <c:pt idx="902">
                  <c:v>2.2768700641127229</c:v>
                </c:pt>
                <c:pt idx="903">
                  <c:v>2.2444797490324282</c:v>
                </c:pt>
                <c:pt idx="904">
                  <c:v>2.2122509786033246</c:v>
                </c:pt>
                <c:pt idx="905">
                  <c:v>2.1801848618682556</c:v>
                </c:pt>
                <c:pt idx="906">
                  <c:v>2.1482824728648566</c:v>
                </c:pt>
                <c:pt idx="907">
                  <c:v>2.1165448509394338</c:v>
                </c:pt>
                <c:pt idx="908">
                  <c:v>2.0849730010622229</c:v>
                </c:pt>
                <c:pt idx="909">
                  <c:v>2.0535678941441224</c:v>
                </c:pt>
                <c:pt idx="910">
                  <c:v>2.0223304673547586</c:v>
                </c:pt>
                <c:pt idx="911">
                  <c:v>1.991261624441937</c:v>
                </c:pt>
                <c:pt idx="912">
                  <c:v>1.9603622360523554</c:v>
                </c:pt>
                <c:pt idx="913">
                  <c:v>1.929633140053622</c:v>
                </c:pt>
                <c:pt idx="914">
                  <c:v>1.8990751418574678</c:v>
                </c:pt>
                <c:pt idx="915">
                  <c:v>1.8686890147441435</c:v>
                </c:pt>
                <c:pt idx="916">
                  <c:v>1.8384755001879469</c:v>
                </c:pt>
                <c:pt idx="917">
                  <c:v>1.8084353081838014</c:v>
                </c:pt>
                <c:pt idx="918">
                  <c:v>1.7785691175748992</c:v>
                </c:pt>
                <c:pt idx="919">
                  <c:v>1.7488775763812718</c:v>
                </c:pt>
                <c:pt idx="920">
                  <c:v>1.7488481217837837</c:v>
                </c:pt>
                <c:pt idx="921">
                  <c:v>1.7488186673601405</c:v>
                </c:pt>
                <c:pt idx="922">
                  <c:v>1.7487892131103404</c:v>
                </c:pt>
                <c:pt idx="923">
                  <c:v>1.7487597590343977</c:v>
                </c:pt>
                <c:pt idx="924">
                  <c:v>1.7487303051322947</c:v>
                </c:pt>
                <c:pt idx="925">
                  <c:v>1.7487008514040436</c:v>
                </c:pt>
                <c:pt idx="926">
                  <c:v>1.7486713978496411</c:v>
                </c:pt>
                <c:pt idx="927">
                  <c:v>1.7486419444690835</c:v>
                </c:pt>
                <c:pt idx="928">
                  <c:v>1.7486124912623815</c:v>
                </c:pt>
                <c:pt idx="929">
                  <c:v>1.7485830382295333</c:v>
                </c:pt>
                <c:pt idx="930">
                  <c:v>1.7485535853705336</c:v>
                </c:pt>
                <c:pt idx="931">
                  <c:v>1.7485241326853895</c:v>
                </c:pt>
                <c:pt idx="932">
                  <c:v>1.7484946801740922</c:v>
                </c:pt>
                <c:pt idx="933">
                  <c:v>1.7484652278366504</c:v>
                </c:pt>
                <c:pt idx="934">
                  <c:v>1.748435775673066</c:v>
                </c:pt>
                <c:pt idx="935">
                  <c:v>1.74840632368333</c:v>
                </c:pt>
                <c:pt idx="936">
                  <c:v>1.7483768718674551</c:v>
                </c:pt>
                <c:pt idx="937">
                  <c:v>1.7483474202254321</c:v>
                </c:pt>
                <c:pt idx="938">
                  <c:v>1.7483179687572683</c:v>
                </c:pt>
                <c:pt idx="939">
                  <c:v>1.7482885174629601</c:v>
                </c:pt>
                <c:pt idx="940">
                  <c:v>1.7482590663425093</c:v>
                </c:pt>
                <c:pt idx="941">
                  <c:v>1.7482296153959158</c:v>
                </c:pt>
                <c:pt idx="942">
                  <c:v>1.7482001646231886</c:v>
                </c:pt>
                <c:pt idx="943">
                  <c:v>1.7481707140243117</c:v>
                </c:pt>
                <c:pt idx="944">
                  <c:v>1.7481412635992992</c:v>
                </c:pt>
                <c:pt idx="945">
                  <c:v>1.7481118133481477</c:v>
                </c:pt>
                <c:pt idx="946">
                  <c:v>1.74808236327085</c:v>
                </c:pt>
                <c:pt idx="947">
                  <c:v>1.7480529133674239</c:v>
                </c:pt>
                <c:pt idx="948">
                  <c:v>1.7480234636378569</c:v>
                </c:pt>
                <c:pt idx="949">
                  <c:v>1.7479940140821508</c:v>
                </c:pt>
                <c:pt idx="950">
                  <c:v>1.7479645647003093</c:v>
                </c:pt>
                <c:pt idx="951">
                  <c:v>1.7479351154923304</c:v>
                </c:pt>
                <c:pt idx="952">
                  <c:v>1.7479056664582178</c:v>
                </c:pt>
                <c:pt idx="953">
                  <c:v>1.7478762175979714</c:v>
                </c:pt>
                <c:pt idx="954">
                  <c:v>1.7478467689115895</c:v>
                </c:pt>
                <c:pt idx="955">
                  <c:v>1.7478173203990739</c:v>
                </c:pt>
                <c:pt idx="956">
                  <c:v>1.7477878720604245</c:v>
                </c:pt>
                <c:pt idx="957">
                  <c:v>1.747758423895645</c:v>
                </c:pt>
                <c:pt idx="958">
                  <c:v>1.7477289759047281</c:v>
                </c:pt>
                <c:pt idx="959">
                  <c:v>1.7476995280876881</c:v>
                </c:pt>
                <c:pt idx="960">
                  <c:v>1.7476700804445091</c:v>
                </c:pt>
                <c:pt idx="961">
                  <c:v>1.7476406329752088</c:v>
                </c:pt>
                <c:pt idx="962">
                  <c:v>1.7476111856797729</c:v>
                </c:pt>
                <c:pt idx="963">
                  <c:v>1.7475817385582104</c:v>
                </c:pt>
                <c:pt idx="964">
                  <c:v>1.7475522916105142</c:v>
                </c:pt>
                <c:pt idx="965">
                  <c:v>1.7475228448366966</c:v>
                </c:pt>
                <c:pt idx="966">
                  <c:v>1.7474933982367542</c:v>
                </c:pt>
                <c:pt idx="967">
                  <c:v>1.7474639518106816</c:v>
                </c:pt>
                <c:pt idx="968">
                  <c:v>1.7474345055584788</c:v>
                </c:pt>
                <c:pt idx="969">
                  <c:v>1.7474050594801547</c:v>
                </c:pt>
                <c:pt idx="970">
                  <c:v>1.7473756135757075</c:v>
                </c:pt>
                <c:pt idx="971">
                  <c:v>1.7473461678451336</c:v>
                </c:pt>
                <c:pt idx="972">
                  <c:v>1.7473167222884349</c:v>
                </c:pt>
                <c:pt idx="973">
                  <c:v>1.7472872769056131</c:v>
                </c:pt>
                <c:pt idx="974">
                  <c:v>1.7472578316966736</c:v>
                </c:pt>
                <c:pt idx="975">
                  <c:v>1.7472283866616092</c:v>
                </c:pt>
                <c:pt idx="976">
                  <c:v>1.7471989418004199</c:v>
                </c:pt>
                <c:pt idx="977">
                  <c:v>1.7471694971131164</c:v>
                </c:pt>
                <c:pt idx="978">
                  <c:v>1.7471400525996934</c:v>
                </c:pt>
                <c:pt idx="979">
                  <c:v>1.7471106082601437</c:v>
                </c:pt>
                <c:pt idx="980">
                  <c:v>1.7470811640944817</c:v>
                </c:pt>
                <c:pt idx="981">
                  <c:v>1.7470517201026965</c:v>
                </c:pt>
                <c:pt idx="982">
                  <c:v>1.7470222762847936</c:v>
                </c:pt>
                <c:pt idx="983">
                  <c:v>1.74699283264078</c:v>
                </c:pt>
                <c:pt idx="984">
                  <c:v>1.7469633891706469</c:v>
                </c:pt>
                <c:pt idx="985">
                  <c:v>1.7469339458743942</c:v>
                </c:pt>
                <c:pt idx="986">
                  <c:v>1.7469045027520309</c:v>
                </c:pt>
                <c:pt idx="987">
                  <c:v>1.7468750598035481</c:v>
                </c:pt>
                <c:pt idx="988">
                  <c:v>1.7468456170289564</c:v>
                </c:pt>
                <c:pt idx="989">
                  <c:v>1.7468161744282451</c:v>
                </c:pt>
                <c:pt idx="990">
                  <c:v>1.7467867320014232</c:v>
                </c:pt>
                <c:pt idx="991">
                  <c:v>1.7467572897484889</c:v>
                </c:pt>
                <c:pt idx="992">
                  <c:v>1.7467278476694439</c:v>
                </c:pt>
                <c:pt idx="993">
                  <c:v>1.7466984057642865</c:v>
                </c:pt>
                <c:pt idx="994">
                  <c:v>1.7466689640330202</c:v>
                </c:pt>
                <c:pt idx="995">
                  <c:v>1.7466395224756397</c:v>
                </c:pt>
                <c:pt idx="996">
                  <c:v>1.7466100810921557</c:v>
                </c:pt>
                <c:pt idx="997">
                  <c:v>1.7465806398825521</c:v>
                </c:pt>
                <c:pt idx="998">
                  <c:v>1.7465511988468538</c:v>
                </c:pt>
                <c:pt idx="999">
                  <c:v>1.7465217579850414</c:v>
                </c:pt>
                <c:pt idx="1000">
                  <c:v>1.7464923172971165</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Calculs!$AH$4:$AH$1004</c:f>
              <c:numCache>
                <c:formatCode>0.00</c:formatCode>
                <c:ptCount val="1001"/>
                <c:pt idx="0">
                  <c:v>0</c:v>
                </c:pt>
                <c:pt idx="1">
                  <c:v>17.612906464477984</c:v>
                </c:pt>
                <c:pt idx="2">
                  <c:v>37.04474552802894</c:v>
                </c:pt>
                <c:pt idx="3">
                  <c:v>45.110410754305164</c:v>
                </c:pt>
                <c:pt idx="4">
                  <c:v>53.181801420531947</c:v>
                </c:pt>
                <c:pt idx="5">
                  <c:v>61.259854916973502</c:v>
                </c:pt>
                <c:pt idx="6">
                  <c:v>69.34550100327202</c:v>
                </c:pt>
                <c:pt idx="7">
                  <c:v>77.43966213399051</c:v>
                </c:pt>
                <c:pt idx="8">
                  <c:v>85.54325377469479</c:v>
                </c:pt>
                <c:pt idx="9">
                  <c:v>93.657184708895898</c:v>
                </c:pt>
                <c:pt idx="10">
                  <c:v>101.78235733616087</c:v>
                </c:pt>
                <c:pt idx="11">
                  <c:v>105.2784345261573</c:v>
                </c:pt>
                <c:pt idx="12">
                  <c:v>104.13588654746226</c:v>
                </c:pt>
                <c:pt idx="13">
                  <c:v>102.9557503619763</c:v>
                </c:pt>
                <c:pt idx="14">
                  <c:v>101.73799033185499</c:v>
                </c:pt>
                <c:pt idx="15">
                  <c:v>100.51795033483236</c:v>
                </c:pt>
                <c:pt idx="16">
                  <c:v>99.295668063991386</c:v>
                </c:pt>
                <c:pt idx="17">
                  <c:v>98.071181180681478</c:v>
                </c:pt>
                <c:pt idx="18">
                  <c:v>96.8445273095018</c:v>
                </c:pt>
                <c:pt idx="19">
                  <c:v>95.615744033315025</c:v>
                </c:pt>
                <c:pt idx="20">
                  <c:v>94.384868888292928</c:v>
                </c:pt>
                <c:pt idx="21">
                  <c:v>93.151939358994312</c:v>
                </c:pt>
                <c:pt idx="22">
                  <c:v>91.916992873476801</c:v>
                </c:pt>
                <c:pt idx="23">
                  <c:v>90.680066798443249</c:v>
                </c:pt>
                <c:pt idx="24">
                  <c:v>89.441198434423271</c:v>
                </c:pt>
                <c:pt idx="25">
                  <c:v>88.200425010991637</c:v>
                </c:pt>
                <c:pt idx="26">
                  <c:v>86.957783682023873</c:v>
                </c:pt>
                <c:pt idx="27">
                  <c:v>86.336803433687237</c:v>
                </c:pt>
                <c:pt idx="28">
                  <c:v>86.338516993041836</c:v>
                </c:pt>
                <c:pt idx="29">
                  <c:v>86.339908190138573</c:v>
                </c:pt>
                <c:pt idx="30">
                  <c:v>86.34097665916056</c:v>
                </c:pt>
                <c:pt idx="31">
                  <c:v>86.341722040633698</c:v>
                </c:pt>
                <c:pt idx="32">
                  <c:v>86.342143981446625</c:v>
                </c:pt>
                <c:pt idx="33">
                  <c:v>86.34224213487056</c:v>
                </c:pt>
                <c:pt idx="34">
                  <c:v>86.342016160579007</c:v>
                </c:pt>
                <c:pt idx="35">
                  <c:v>86.341465724666946</c:v>
                </c:pt>
                <c:pt idx="36">
                  <c:v>86.340590424383109</c:v>
                </c:pt>
                <c:pt idx="37">
                  <c:v>86.339389851296815</c:v>
                </c:pt>
                <c:pt idx="38">
                  <c:v>86.337863680542043</c:v>
                </c:pt>
                <c:pt idx="39">
                  <c:v>86.336011593937044</c:v>
                </c:pt>
                <c:pt idx="40">
                  <c:v>86.333833279993783</c:v>
                </c:pt>
                <c:pt idx="41">
                  <c:v>86.331328433926856</c:v>
                </c:pt>
                <c:pt idx="42">
                  <c:v>86.328496757662975</c:v>
                </c:pt>
                <c:pt idx="43">
                  <c:v>86.325337959850671</c:v>
                </c:pt>
                <c:pt idx="44">
                  <c:v>86.321851755870284</c:v>
                </c:pt>
                <c:pt idx="45">
                  <c:v>86.318037867843984</c:v>
                </c:pt>
                <c:pt idx="46">
                  <c:v>86.31389602464624</c:v>
                </c:pt>
                <c:pt idx="47">
                  <c:v>86.309425961914059</c:v>
                </c:pt>
                <c:pt idx="48">
                  <c:v>86.304627422057507</c:v>
                </c:pt>
                <c:pt idx="49">
                  <c:v>86.299500154270319</c:v>
                </c:pt>
                <c:pt idx="50">
                  <c:v>86.29404391454031</c:v>
                </c:pt>
                <c:pt idx="51">
                  <c:v>86.288258465659965</c:v>
                </c:pt>
                <c:pt idx="52">
                  <c:v>86.282143577237008</c:v>
                </c:pt>
                <c:pt idx="53">
                  <c:v>86.275699025704739</c:v>
                </c:pt>
                <c:pt idx="54">
                  <c:v>86.268924594332418</c:v>
                </c:pt>
                <c:pt idx="55">
                  <c:v>86.261820073235711</c:v>
                </c:pt>
                <c:pt idx="56">
                  <c:v>86.254385259386709</c:v>
                </c:pt>
                <c:pt idx="57">
                  <c:v>86.246619956624073</c:v>
                </c:pt>
                <c:pt idx="58">
                  <c:v>86.238523975663</c:v>
                </c:pt>
                <c:pt idx="59">
                  <c:v>86.230097134105023</c:v>
                </c:pt>
                <c:pt idx="60">
                  <c:v>86.221339256447564</c:v>
                </c:pt>
                <c:pt idx="61">
                  <c:v>86.212250174093597</c:v>
                </c:pt>
                <c:pt idx="62">
                  <c:v>86.202829725360772</c:v>
                </c:pt>
                <c:pt idx="63">
                  <c:v>86.193077755490634</c:v>
                </c:pt>
                <c:pt idx="64">
                  <c:v>86.182994116657611</c:v>
                </c:pt>
                <c:pt idx="65">
                  <c:v>86.172578667977618</c:v>
                </c:pt>
                <c:pt idx="66">
                  <c:v>86.161831275516676</c:v>
                </c:pt>
                <c:pt idx="67">
                  <c:v>86.150751812299276</c:v>
                </c:pt>
                <c:pt idx="68">
                  <c:v>86.139340158316315</c:v>
                </c:pt>
                <c:pt idx="69">
                  <c:v>86.127596200533119</c:v>
                </c:pt>
                <c:pt idx="70">
                  <c:v>86.11551983289705</c:v>
                </c:pt>
                <c:pt idx="71">
                  <c:v>86.103110956344892</c:v>
                </c:pt>
                <c:pt idx="72">
                  <c:v>86.08324209955255</c:v>
                </c:pt>
                <c:pt idx="73">
                  <c:v>86.055902902094147</c:v>
                </c:pt>
                <c:pt idx="74">
                  <c:v>86.028216705917714</c:v>
                </c:pt>
                <c:pt idx="75">
                  <c:v>86.00018361381143</c:v>
                </c:pt>
                <c:pt idx="76">
                  <c:v>85.97180373606389</c:v>
                </c:pt>
                <c:pt idx="77">
                  <c:v>85.943077190462418</c:v>
                </c:pt>
                <c:pt idx="78">
                  <c:v>85.914004102290875</c:v>
                </c:pt>
                <c:pt idx="79">
                  <c:v>85.884584604327472</c:v>
                </c:pt>
                <c:pt idx="80">
                  <c:v>85.854818836841943</c:v>
                </c:pt>
                <c:pt idx="81">
                  <c:v>85.82470694759273</c:v>
                </c:pt>
                <c:pt idx="82">
                  <c:v>85.794249091823588</c:v>
                </c:pt>
                <c:pt idx="83">
                  <c:v>85.763445432260042</c:v>
                </c:pt>
                <c:pt idx="84">
                  <c:v>85.732296139105529</c:v>
                </c:pt>
                <c:pt idx="85">
                  <c:v>85.700801390037071</c:v>
                </c:pt>
                <c:pt idx="86">
                  <c:v>85.668961370200876</c:v>
                </c:pt>
                <c:pt idx="87">
                  <c:v>85.636776272207399</c:v>
                </c:pt>
                <c:pt idx="88">
                  <c:v>85.604246296126263</c:v>
                </c:pt>
                <c:pt idx="89">
                  <c:v>85.571371649480653</c:v>
                </c:pt>
                <c:pt idx="90">
                  <c:v>85.538152547241609</c:v>
                </c:pt>
                <c:pt idx="91">
                  <c:v>85.504589211821866</c:v>
                </c:pt>
                <c:pt idx="92">
                  <c:v>85.47068187306941</c:v>
                </c:pt>
                <c:pt idx="93">
                  <c:v>85.436430768260678</c:v>
                </c:pt>
                <c:pt idx="94">
                  <c:v>85.401836142093501</c:v>
                </c:pt>
                <c:pt idx="95">
                  <c:v>85.366898246679654</c:v>
                </c:pt>
                <c:pt idx="96">
                  <c:v>85.331617341537068</c:v>
                </c:pt>
                <c:pt idx="97">
                  <c:v>85.295993693581892</c:v>
                </c:pt>
                <c:pt idx="98">
                  <c:v>85.260027577119871</c:v>
                </c:pt>
                <c:pt idx="99">
                  <c:v>85.223719273837787</c:v>
                </c:pt>
                <c:pt idx="100">
                  <c:v>85.187069072794372</c:v>
                </c:pt>
                <c:pt idx="101">
                  <c:v>85.150077270410847</c:v>
                </c:pt>
                <c:pt idx="102">
                  <c:v>85.112744170461283</c:v>
                </c:pt>
                <c:pt idx="103">
                  <c:v>85.075070084062531</c:v>
                </c:pt>
                <c:pt idx="104">
                  <c:v>85.037055329663858</c:v>
                </c:pt>
                <c:pt idx="105">
                  <c:v>84.998700233036203</c:v>
                </c:pt>
                <c:pt idx="106">
                  <c:v>84.960005127261212</c:v>
                </c:pt>
                <c:pt idx="107">
                  <c:v>84.920970352719877</c:v>
                </c:pt>
                <c:pt idx="108">
                  <c:v>84.881596257080744</c:v>
                </c:pt>
                <c:pt idx="109">
                  <c:v>84.841883195288119</c:v>
                </c:pt>
                <c:pt idx="110">
                  <c:v>84.80183152954946</c:v>
                </c:pt>
                <c:pt idx="111">
                  <c:v>84.761441629322945</c:v>
                </c:pt>
                <c:pt idx="112">
                  <c:v>84.720713871304312</c:v>
                </c:pt>
                <c:pt idx="113">
                  <c:v>84.679648639413642</c:v>
                </c:pt>
                <c:pt idx="114">
                  <c:v>84.638246324781676</c:v>
                </c:pt>
                <c:pt idx="115">
                  <c:v>84.5965073257358</c:v>
                </c:pt>
                <c:pt idx="116">
                  <c:v>84.554432047785809</c:v>
                </c:pt>
                <c:pt idx="117">
                  <c:v>84.512020903609283</c:v>
                </c:pt>
                <c:pt idx="118">
                  <c:v>84.469274313036621</c:v>
                </c:pt>
                <c:pt idx="119">
                  <c:v>84.426192703035724</c:v>
                </c:pt>
                <c:pt idx="120">
                  <c:v>84.382776507696505</c:v>
                </c:pt>
                <c:pt idx="121">
                  <c:v>84.339026168214872</c:v>
                </c:pt>
                <c:pt idx="122">
                  <c:v>84.294942132876571</c:v>
                </c:pt>
                <c:pt idx="123">
                  <c:v>84.250524857040617</c:v>
                </c:pt>
                <c:pt idx="124">
                  <c:v>84.205774803122338</c:v>
                </c:pt>
                <c:pt idx="125">
                  <c:v>84.160692440576298</c:v>
                </c:pt>
                <c:pt idx="126">
                  <c:v>84.115278245878727</c:v>
                </c:pt>
                <c:pt idx="127">
                  <c:v>84.069532702509676</c:v>
                </c:pt>
                <c:pt idx="128">
                  <c:v>84.023456300934924</c:v>
                </c:pt>
                <c:pt idx="129">
                  <c:v>83.944168856026991</c:v>
                </c:pt>
                <c:pt idx="130">
                  <c:v>83.831632039519633</c:v>
                </c:pt>
                <c:pt idx="131">
                  <c:v>83.718717296361987</c:v>
                </c:pt>
                <c:pt idx="132">
                  <c:v>83.60542605928363</c:v>
                </c:pt>
                <c:pt idx="133">
                  <c:v>83.491759768253871</c:v>
                </c:pt>
                <c:pt idx="134">
                  <c:v>83.377719870415319</c:v>
                </c:pt>
                <c:pt idx="135">
                  <c:v>83.263307820017161</c:v>
                </c:pt>
                <c:pt idx="136">
                  <c:v>83.148525078348143</c:v>
                </c:pt>
                <c:pt idx="137">
                  <c:v>83.033373113669356</c:v>
                </c:pt>
                <c:pt idx="138">
                  <c:v>82.91785340114663</c:v>
                </c:pt>
                <c:pt idx="139">
                  <c:v>82.801967422782866</c:v>
                </c:pt>
                <c:pt idx="140">
                  <c:v>82.685716667349894</c:v>
                </c:pt>
                <c:pt idx="141">
                  <c:v>82.569102630320302</c:v>
                </c:pt>
                <c:pt idx="142">
                  <c:v>82.452126813798898</c:v>
                </c:pt>
                <c:pt idx="143">
                  <c:v>82.334790726453917</c:v>
                </c:pt>
                <c:pt idx="144">
                  <c:v>82.21709588344811</c:v>
                </c:pt>
                <c:pt idx="145">
                  <c:v>82.099043806369494</c:v>
                </c:pt>
                <c:pt idx="146">
                  <c:v>81.98063602316202</c:v>
                </c:pt>
                <c:pt idx="147">
                  <c:v>81.861874068055855</c:v>
                </c:pt>
                <c:pt idx="148">
                  <c:v>81.742759481497572</c:v>
                </c:pt>
                <c:pt idx="149">
                  <c:v>81.623293810080156</c:v>
                </c:pt>
                <c:pt idx="150">
                  <c:v>81.503478606472768</c:v>
                </c:pt>
                <c:pt idx="151">
                  <c:v>81.383315429350233</c:v>
                </c:pt>
                <c:pt idx="152">
                  <c:v>81.262805843322582</c:v>
                </c:pt>
                <c:pt idx="153">
                  <c:v>81.141951418864124</c:v>
                </c:pt>
                <c:pt idx="154">
                  <c:v>81.020753732242554</c:v>
                </c:pt>
                <c:pt idx="155">
                  <c:v>80.899214365447833</c:v>
                </c:pt>
                <c:pt idx="156">
                  <c:v>80.777334906120856</c:v>
                </c:pt>
                <c:pt idx="157">
                  <c:v>80.655116947482043</c:v>
                </c:pt>
                <c:pt idx="158">
                  <c:v>80.532562088259681</c:v>
                </c:pt>
                <c:pt idx="159">
                  <c:v>80.40967193261821</c:v>
                </c:pt>
                <c:pt idx="160">
                  <c:v>80.28644809008631</c:v>
                </c:pt>
                <c:pt idx="161">
                  <c:v>80.162892175484913</c:v>
                </c:pt>
                <c:pt idx="162">
                  <c:v>80.039005808854981</c:v>
                </c:pt>
                <c:pt idx="163">
                  <c:v>79.914790615385286</c:v>
                </c:pt>
                <c:pt idx="164">
                  <c:v>79.790248225339909</c:v>
                </c:pt>
                <c:pt idx="165">
                  <c:v>79.665380273985846</c:v>
                </c:pt>
                <c:pt idx="166">
                  <c:v>79.540188401520297</c:v>
                </c:pt>
                <c:pt idx="167">
                  <c:v>79.414674252997955</c:v>
                </c:pt>
                <c:pt idx="168">
                  <c:v>79.288839478258197</c:v>
                </c:pt>
                <c:pt idx="169">
                  <c:v>79.162685731852108</c:v>
                </c:pt>
                <c:pt idx="170">
                  <c:v>79.036214672969578</c:v>
                </c:pt>
                <c:pt idx="171">
                  <c:v>78.909427965366078</c:v>
                </c:pt>
                <c:pt idx="172">
                  <c:v>78.782327277289639</c:v>
                </c:pt>
                <c:pt idx="173">
                  <c:v>78.654914281407514</c:v>
                </c:pt>
                <c:pt idx="174">
                  <c:v>78.527190654732877</c:v>
                </c:pt>
                <c:pt idx="175">
                  <c:v>78.399158078551565</c:v>
                </c:pt>
                <c:pt idx="176">
                  <c:v>78.270818238348582</c:v>
                </c:pt>
                <c:pt idx="177">
                  <c:v>78.142172823734626</c:v>
                </c:pt>
                <c:pt idx="178">
                  <c:v>78.013223528372635</c:v>
                </c:pt>
                <c:pt idx="179">
                  <c:v>77.883972049904216</c:v>
                </c:pt>
                <c:pt idx="180">
                  <c:v>77.754420089876092</c:v>
                </c:pt>
                <c:pt idx="181">
                  <c:v>77.624569353666473</c:v>
                </c:pt>
                <c:pt idx="182">
                  <c:v>77.494421550411474</c:v>
                </c:pt>
                <c:pt idx="183">
                  <c:v>77.363978392931415</c:v>
                </c:pt>
                <c:pt idx="184">
                  <c:v>77.233241597657226</c:v>
                </c:pt>
                <c:pt idx="185">
                  <c:v>77.102212884556735</c:v>
                </c:pt>
                <c:pt idx="186">
                  <c:v>76.970893977061095</c:v>
                </c:pt>
                <c:pt idx="187">
                  <c:v>76.839286601991049</c:v>
                </c:pt>
                <c:pt idx="188">
                  <c:v>76.707392489483297</c:v>
                </c:pt>
                <c:pt idx="189">
                  <c:v>76.575213372916934</c:v>
                </c:pt>
                <c:pt idx="190">
                  <c:v>76.442750988839748</c:v>
                </c:pt>
                <c:pt idx="191">
                  <c:v>76.310007076894749</c:v>
                </c:pt>
                <c:pt idx="192">
                  <c:v>76.176983379746531</c:v>
                </c:pt>
                <c:pt idx="193">
                  <c:v>76.043681643007801</c:v>
                </c:pt>
                <c:pt idx="194">
                  <c:v>75.91010361516588</c:v>
                </c:pt>
                <c:pt idx="195">
                  <c:v>75.776251047509291</c:v>
                </c:pt>
                <c:pt idx="196">
                  <c:v>75.642125694054428</c:v>
                </c:pt>
                <c:pt idx="197">
                  <c:v>75.507729311472133</c:v>
                </c:pt>
                <c:pt idx="198">
                  <c:v>75.373063659014562</c:v>
                </c:pt>
                <c:pt idx="199">
                  <c:v>75.23813049844189</c:v>
                </c:pt>
                <c:pt idx="200">
                  <c:v>75.102931593949279</c:v>
                </c:pt>
                <c:pt idx="201">
                  <c:v>74.967468712093776</c:v>
                </c:pt>
                <c:pt idx="202">
                  <c:v>74.831743621721401</c:v>
                </c:pt>
                <c:pt idx="203">
                  <c:v>74.695758093894199</c:v>
                </c:pt>
                <c:pt idx="204">
                  <c:v>74.559513901817567</c:v>
                </c:pt>
                <c:pt idx="205">
                  <c:v>74.423012820767454</c:v>
                </c:pt>
                <c:pt idx="206">
                  <c:v>74.278231045585073</c:v>
                </c:pt>
                <c:pt idx="207">
                  <c:v>74.12516451739981</c:v>
                </c:pt>
                <c:pt idx="208">
                  <c:v>73.971841387656738</c:v>
                </c:pt>
                <c:pt idx="209">
                  <c:v>73.818263669571849</c:v>
                </c:pt>
                <c:pt idx="210">
                  <c:v>73.664433377471283</c:v>
                </c:pt>
                <c:pt idx="211">
                  <c:v>73.510352526708516</c:v>
                </c:pt>
                <c:pt idx="212">
                  <c:v>73.356023133581857</c:v>
                </c:pt>
                <c:pt idx="213">
                  <c:v>73.201447215252088</c:v>
                </c:pt>
                <c:pt idx="214">
                  <c:v>73.04662678966038</c:v>
                </c:pt>
                <c:pt idx="215">
                  <c:v>72.891563875446423</c:v>
                </c:pt>
                <c:pt idx="216">
                  <c:v>72.736260491866688</c:v>
                </c:pt>
                <c:pt idx="217">
                  <c:v>72.580718658713138</c:v>
                </c:pt>
                <c:pt idx="218">
                  <c:v>72.424940396231975</c:v>
                </c:pt>
                <c:pt idx="219">
                  <c:v>72.268927725042701</c:v>
                </c:pt>
                <c:pt idx="220">
                  <c:v>72.112682666057538</c:v>
                </c:pt>
                <c:pt idx="221">
                  <c:v>71.956207240400943</c:v>
                </c:pt>
                <c:pt idx="222">
                  <c:v>71.799503469329423</c:v>
                </c:pt>
                <c:pt idx="223">
                  <c:v>71.642573374151752</c:v>
                </c:pt>
                <c:pt idx="224">
                  <c:v>71.485418976149276</c:v>
                </c:pt>
                <c:pt idx="225">
                  <c:v>71.328042296496562</c:v>
                </c:pt>
                <c:pt idx="226">
                  <c:v>71.170445356182427</c:v>
                </c:pt>
                <c:pt idx="227">
                  <c:v>71.012630175931136</c:v>
                </c:pt>
                <c:pt idx="228">
                  <c:v>70.854598776123851</c:v>
                </c:pt>
                <c:pt idx="229">
                  <c:v>70.696353176720564</c:v>
                </c:pt>
                <c:pt idx="230">
                  <c:v>70.53789539718214</c:v>
                </c:pt>
                <c:pt idx="231">
                  <c:v>70.379227456392712</c:v>
                </c:pt>
                <c:pt idx="232">
                  <c:v>70.220351372582527</c:v>
                </c:pt>
                <c:pt idx="233">
                  <c:v>70.06126916325087</c:v>
                </c:pt>
                <c:pt idx="234">
                  <c:v>69.901982845089492</c:v>
                </c:pt>
                <c:pt idx="235">
                  <c:v>69.742494433906288</c:v>
                </c:pt>
                <c:pt idx="236">
                  <c:v>69.582805944549278</c:v>
                </c:pt>
                <c:pt idx="237">
                  <c:v>69.422919390830984</c:v>
                </c:pt>
                <c:pt idx="238">
                  <c:v>69.262836785453104</c:v>
                </c:pt>
                <c:pt idx="239">
                  <c:v>69.102560139931455</c:v>
                </c:pt>
                <c:pt idx="240">
                  <c:v>68.942091464521482</c:v>
                </c:pt>
                <c:pt idx="241">
                  <c:v>68.781432768143787</c:v>
                </c:pt>
                <c:pt idx="242">
                  <c:v>68.592817990063281</c:v>
                </c:pt>
                <c:pt idx="243">
                  <c:v>68.376234974502424</c:v>
                </c:pt>
                <c:pt idx="244">
                  <c:v>68.159461561236327</c:v>
                </c:pt>
                <c:pt idx="245">
                  <c:v>67.942500565349434</c:v>
                </c:pt>
                <c:pt idx="246">
                  <c:v>67.725354796807366</c:v>
                </c:pt>
                <c:pt idx="247">
                  <c:v>67.508027060350614</c:v>
                </c:pt>
                <c:pt idx="248">
                  <c:v>67.290520155389075</c:v>
                </c:pt>
                <c:pt idx="249">
                  <c:v>67.072836875897309</c:v>
                </c:pt>
                <c:pt idx="250">
                  <c:v>66.854980010310612</c:v>
                </c:pt>
                <c:pt idx="251">
                  <c:v>66.636952341422088</c:v>
                </c:pt>
                <c:pt idx="252">
                  <c:v>66.418756646280229</c:v>
                </c:pt>
                <c:pt idx="253">
                  <c:v>66.200395696087583</c:v>
                </c:pt>
                <c:pt idx="254">
                  <c:v>65.981872256100061</c:v>
                </c:pt>
                <c:pt idx="255">
                  <c:v>65.763189085527259</c:v>
                </c:pt>
                <c:pt idx="256">
                  <c:v>65.544348937433412</c:v>
                </c:pt>
                <c:pt idx="257">
                  <c:v>65.325354558639376</c:v>
                </c:pt>
                <c:pt idx="258">
                  <c:v>65.106208689625277</c:v>
                </c:pt>
                <c:pt idx="259">
                  <c:v>64.88691406443418</c:v>
                </c:pt>
                <c:pt idx="260">
                  <c:v>64.667473410576463</c:v>
                </c:pt>
                <c:pt idx="261">
                  <c:v>64.447889448935129</c:v>
                </c:pt>
                <c:pt idx="262">
                  <c:v>64.228164893671874</c:v>
                </c:pt>
                <c:pt idx="263">
                  <c:v>64.008302452134203</c:v>
                </c:pt>
                <c:pt idx="264">
                  <c:v>63.788304824763188</c:v>
                </c:pt>
                <c:pt idx="265">
                  <c:v>63.568174705002214</c:v>
                </c:pt>
                <c:pt idx="266">
                  <c:v>63.347914779206619</c:v>
                </c:pt>
                <c:pt idx="267">
                  <c:v>63.127527726554035</c:v>
                </c:pt>
                <c:pt idx="268">
                  <c:v>62.907016218955903</c:v>
                </c:pt>
                <c:pt idx="269">
                  <c:v>62.686382920969507</c:v>
                </c:pt>
                <c:pt idx="270">
                  <c:v>62.465630489711131</c:v>
                </c:pt>
                <c:pt idx="271">
                  <c:v>62.244761574770045</c:v>
                </c:pt>
                <c:pt idx="272">
                  <c:v>62.023778818123319</c:v>
                </c:pt>
                <c:pt idx="273">
                  <c:v>61.802684854051535</c:v>
                </c:pt>
                <c:pt idx="274">
                  <c:v>61.581482309055446</c:v>
                </c:pt>
                <c:pt idx="275">
                  <c:v>61.360173801773463</c:v>
                </c:pt>
                <c:pt idx="276">
                  <c:v>61.138761942900025</c:v>
                </c:pt>
                <c:pt idx="277">
                  <c:v>60.917249335104906</c:v>
                </c:pt>
                <c:pt idx="278">
                  <c:v>60.695638572953399</c:v>
                </c:pt>
                <c:pt idx="279">
                  <c:v>60.473932242827338</c:v>
                </c:pt>
                <c:pt idx="280">
                  <c:v>60.252132922847117</c:v>
                </c:pt>
                <c:pt idx="281">
                  <c:v>60.030243182794514</c:v>
                </c:pt>
                <c:pt idx="282">
                  <c:v>59.808265584036484</c:v>
                </c:pt>
                <c:pt idx="283">
                  <c:v>59.586202679449755</c:v>
                </c:pt>
                <c:pt idx="284">
                  <c:v>59.396688919075977</c:v>
                </c:pt>
                <c:pt idx="285">
                  <c:v>59.239734142576204</c:v>
                </c:pt>
                <c:pt idx="286">
                  <c:v>59.082692777621297</c:v>
                </c:pt>
                <c:pt idx="287">
                  <c:v>58.925566498470232</c:v>
                </c:pt>
                <c:pt idx="288">
                  <c:v>58.768356975305274</c:v>
                </c:pt>
                <c:pt idx="289">
                  <c:v>58.61106587418719</c:v>
                </c:pt>
                <c:pt idx="290">
                  <c:v>58.453694857010717</c:v>
                </c:pt>
                <c:pt idx="291">
                  <c:v>58.296245581460525</c:v>
                </c:pt>
                <c:pt idx="292">
                  <c:v>58.138719700967627</c:v>
                </c:pt>
                <c:pt idx="293">
                  <c:v>57.981118864666087</c:v>
                </c:pt>
                <c:pt idx="294">
                  <c:v>57.823444717350242</c:v>
                </c:pt>
                <c:pt idx="295">
                  <c:v>57.665698899432314</c:v>
                </c:pt>
                <c:pt idx="296">
                  <c:v>57.507883046900382</c:v>
                </c:pt>
                <c:pt idx="297">
                  <c:v>57.349998791276853</c:v>
                </c:pt>
                <c:pt idx="298">
                  <c:v>57.192047759577349</c:v>
                </c:pt>
                <c:pt idx="299">
                  <c:v>57.034031574269861</c:v>
                </c:pt>
                <c:pt idx="300">
                  <c:v>56.875951853234554</c:v>
                </c:pt>
                <c:pt idx="301">
                  <c:v>56.71781020972378</c:v>
                </c:pt>
                <c:pt idx="302">
                  <c:v>56.559608252322683</c:v>
                </c:pt>
                <c:pt idx="303">
                  <c:v>56.401347584910049</c:v>
                </c:pt>
                <c:pt idx="304">
                  <c:v>56.243029806619745</c:v>
                </c:pt>
                <c:pt idx="305">
                  <c:v>56.084656511802429</c:v>
                </c:pt>
                <c:pt idx="306">
                  <c:v>55.926229289987823</c:v>
                </c:pt>
                <c:pt idx="307">
                  <c:v>55.767749725847267</c:v>
                </c:pt>
                <c:pt idx="308">
                  <c:v>55.609219399156778</c:v>
                </c:pt>
                <c:pt idx="309">
                  <c:v>55.450639884760562</c:v>
                </c:pt>
                <c:pt idx="310">
                  <c:v>55.292012752534802</c:v>
                </c:pt>
                <c:pt idx="311">
                  <c:v>55.133339567352053</c:v>
                </c:pt>
                <c:pt idx="312">
                  <c:v>54.974621889045899</c:v>
                </c:pt>
                <c:pt idx="313">
                  <c:v>54.815861272376125</c:v>
                </c:pt>
                <c:pt idx="314">
                  <c:v>54.657059266994303</c:v>
                </c:pt>
                <c:pt idx="315">
                  <c:v>54.498217417409734</c:v>
                </c:pt>
                <c:pt idx="316">
                  <c:v>54.339337262955887</c:v>
                </c:pt>
                <c:pt idx="317">
                  <c:v>54.180420337757212</c:v>
                </c:pt>
                <c:pt idx="318">
                  <c:v>54.021468170696394</c:v>
                </c:pt>
                <c:pt idx="319">
                  <c:v>53.86248228538205</c:v>
                </c:pt>
                <c:pt idx="320">
                  <c:v>53.703464200116784</c:v>
                </c:pt>
                <c:pt idx="321">
                  <c:v>53.544415427865687</c:v>
                </c:pt>
                <c:pt idx="322">
                  <c:v>53.385337476225295</c:v>
                </c:pt>
                <c:pt idx="323">
                  <c:v>53.226231847392938</c:v>
                </c:pt>
                <c:pt idx="324">
                  <c:v>53.067100038136516</c:v>
                </c:pt>
                <c:pt idx="325">
                  <c:v>52.907943539764659</c:v>
                </c:pt>
                <c:pt idx="326">
                  <c:v>52.750770047086498</c:v>
                </c:pt>
                <c:pt idx="327">
                  <c:v>52.595581057955251</c:v>
                </c:pt>
                <c:pt idx="328">
                  <c:v>52.440370501342649</c:v>
                </c:pt>
                <c:pt idx="329">
                  <c:v>52.285139803790777</c:v>
                </c:pt>
                <c:pt idx="330">
                  <c:v>52.129890386513473</c:v>
                </c:pt>
                <c:pt idx="331">
                  <c:v>51.974623665369698</c:v>
                </c:pt>
                <c:pt idx="332">
                  <c:v>51.819341050837387</c:v>
                </c:pt>
                <c:pt idx="333">
                  <c:v>51.664043947987757</c:v>
                </c:pt>
                <c:pt idx="334">
                  <c:v>51.508733756459868</c:v>
                </c:pt>
                <c:pt idx="335">
                  <c:v>51.353411870435693</c:v>
                </c:pt>
                <c:pt idx="336">
                  <c:v>51.198079678615478</c:v>
                </c:pt>
                <c:pt idx="337">
                  <c:v>51.042738564193584</c:v>
                </c:pt>
                <c:pt idx="338">
                  <c:v>50.887389904834642</c:v>
                </c:pt>
                <c:pt idx="339">
                  <c:v>50.732035072650149</c:v>
                </c:pt>
                <c:pt idx="340">
                  <c:v>50.576675434175414</c:v>
                </c:pt>
                <c:pt idx="341">
                  <c:v>50.421312350346945</c:v>
                </c:pt>
                <c:pt idx="342">
                  <c:v>50.265947176480175</c:v>
                </c:pt>
                <c:pt idx="343">
                  <c:v>50.110581262247536</c:v>
                </c:pt>
                <c:pt idx="344">
                  <c:v>49.955215951657038</c:v>
                </c:pt>
                <c:pt idx="345">
                  <c:v>49.799852583031083</c:v>
                </c:pt>
                <c:pt idx="346">
                  <c:v>49.644492488985811</c:v>
                </c:pt>
                <c:pt idx="347">
                  <c:v>49.489136996410714</c:v>
                </c:pt>
                <c:pt idx="348">
                  <c:v>49.333787426448673</c:v>
                </c:pt>
                <c:pt idx="349">
                  <c:v>49.178445094476366</c:v>
                </c:pt>
                <c:pt idx="350">
                  <c:v>49.023111310085092</c:v>
                </c:pt>
                <c:pt idx="351">
                  <c:v>48.867787377061902</c:v>
                </c:pt>
                <c:pt idx="352">
                  <c:v>48.712474593371141</c:v>
                </c:pt>
                <c:pt idx="353">
                  <c:v>48.557174251136423</c:v>
                </c:pt>
                <c:pt idx="354">
                  <c:v>48.401887636622895</c:v>
                </c:pt>
                <c:pt idx="355">
                  <c:v>48.246616030219869</c:v>
                </c:pt>
                <c:pt idx="356">
                  <c:v>48.091360706423927</c:v>
                </c:pt>
                <c:pt idx="357">
                  <c:v>47.936122933822254</c:v>
                </c:pt>
                <c:pt idx="358">
                  <c:v>47.780903975076505</c:v>
                </c:pt>
                <c:pt idx="359">
                  <c:v>47.625705086906898</c:v>
                </c:pt>
                <c:pt idx="360">
                  <c:v>47.470527520076715</c:v>
                </c:pt>
                <c:pt idx="361">
                  <c:v>47.315372519377242</c:v>
                </c:pt>
                <c:pt idx="362">
                  <c:v>47.160241323612979</c:v>
                </c:pt>
                <c:pt idx="363">
                  <c:v>47.005135165587184</c:v>
                </c:pt>
                <c:pt idx="364">
                  <c:v>46.850055272087985</c:v>
                </c:pt>
                <c:pt idx="365">
                  <c:v>46.695002863874578</c:v>
                </c:pt>
                <c:pt idx="366">
                  <c:v>46.59087083203957</c:v>
                </c:pt>
                <c:pt idx="367">
                  <c:v>46.537651269073017</c:v>
                </c:pt>
                <c:pt idx="368">
                  <c:v>46.484412443463619</c:v>
                </c:pt>
                <c:pt idx="369">
                  <c:v>46.431154760814564</c:v>
                </c:pt>
                <c:pt idx="370">
                  <c:v>46.377878625911848</c:v>
                </c:pt>
                <c:pt idx="371">
                  <c:v>46.324584442718681</c:v>
                </c:pt>
                <c:pt idx="372">
                  <c:v>46.271272614369899</c:v>
                </c:pt>
                <c:pt idx="373">
                  <c:v>46.217943543166442</c:v>
                </c:pt>
                <c:pt idx="374">
                  <c:v>46.16459763056988</c:v>
                </c:pt>
                <c:pt idx="375">
                  <c:v>46.111235277197032</c:v>
                </c:pt>
                <c:pt idx="376">
                  <c:v>46.057856882814505</c:v>
                </c:pt>
                <c:pt idx="377">
                  <c:v>46.004462846333446</c:v>
                </c:pt>
                <c:pt idx="378">
                  <c:v>45.951053565804095</c:v>
                </c:pt>
                <c:pt idx="379">
                  <c:v>45.897629438410718</c:v>
                </c:pt>
                <c:pt idx="380">
                  <c:v>45.844190860466284</c:v>
                </c:pt>
                <c:pt idx="381">
                  <c:v>45.73579796193507</c:v>
                </c:pt>
                <c:pt idx="382">
                  <c:v>45.572463079303418</c:v>
                </c:pt>
                <c:pt idx="383">
                  <c:v>45.409173484373916</c:v>
                </c:pt>
                <c:pt idx="384">
                  <c:v>45.245930413588638</c:v>
                </c:pt>
                <c:pt idx="385">
                  <c:v>45.082735096539508</c:v>
                </c:pt>
                <c:pt idx="386">
                  <c:v>44.919588755959069</c:v>
                </c:pt>
                <c:pt idx="387">
                  <c:v>44.756492607711543</c:v>
                </c:pt>
                <c:pt idx="388">
                  <c:v>44.593447860784309</c:v>
                </c:pt>
                <c:pt idx="389">
                  <c:v>44.430455717279798</c:v>
                </c:pt>
                <c:pt idx="390">
                  <c:v>44.267517372407681</c:v>
                </c:pt>
                <c:pt idx="391">
                  <c:v>44.104634014477533</c:v>
                </c:pt>
                <c:pt idx="392">
                  <c:v>43.941806824891714</c:v>
                </c:pt>
                <c:pt idx="393">
                  <c:v>43.779036978138841</c:v>
                </c:pt>
                <c:pt idx="394">
                  <c:v>43.616325641787434</c:v>
                </c:pt>
                <c:pt idx="395">
                  <c:v>43.453673976480033</c:v>
                </c:pt>
                <c:pt idx="396">
                  <c:v>43.291083135927664</c:v>
                </c:pt>
                <c:pt idx="397">
                  <c:v>43.128554266904608</c:v>
                </c:pt>
                <c:pt idx="398">
                  <c:v>42.966088509243626</c:v>
                </c:pt>
                <c:pt idx="399">
                  <c:v>42.803686995831498</c:v>
                </c:pt>
                <c:pt idx="400">
                  <c:v>42.641350852604866</c:v>
                </c:pt>
                <c:pt idx="401">
                  <c:v>42.435947455433286</c:v>
                </c:pt>
                <c:pt idx="402">
                  <c:v>42.187491466761692</c:v>
                </c:pt>
                <c:pt idx="403">
                  <c:v>41.939157570373915</c:v>
                </c:pt>
                <c:pt idx="404">
                  <c:v>41.690947714460492</c:v>
                </c:pt>
                <c:pt idx="405">
                  <c:v>41.442863832233563</c:v>
                </c:pt>
                <c:pt idx="406">
                  <c:v>41.194907841927197</c:v>
                </c:pt>
                <c:pt idx="407">
                  <c:v>40.947081646798658</c:v>
                </c:pt>
                <c:pt idx="408">
                  <c:v>40.699387135130557</c:v>
                </c:pt>
                <c:pt idx="409">
                  <c:v>40.451826180233809</c:v>
                </c:pt>
                <c:pt idx="410">
                  <c:v>40.204400640451624</c:v>
                </c:pt>
                <c:pt idx="411">
                  <c:v>39.719022611893756</c:v>
                </c:pt>
                <c:pt idx="412">
                  <c:v>38.995786449833531</c:v>
                </c:pt>
                <c:pt idx="413">
                  <c:v>38.273017674885004</c:v>
                </c:pt>
                <c:pt idx="414">
                  <c:v>37.550726468204843</c:v>
                </c:pt>
                <c:pt idx="415">
                  <c:v>36.828922898227923</c:v>
                </c:pt>
                <c:pt idx="416">
                  <c:v>36.107616920638222</c:v>
                </c:pt>
                <c:pt idx="417">
                  <c:v>35.386818378352999</c:v>
                </c:pt>
                <c:pt idx="418">
                  <c:v>34.666537001520382</c:v>
                </c:pt>
                <c:pt idx="419">
                  <c:v>33.94678240752998</c:v>
                </c:pt>
                <c:pt idx="420">
                  <c:v>33.092252554712054</c:v>
                </c:pt>
                <c:pt idx="421">
                  <c:v>32.103030490427365</c:v>
                </c:pt>
                <c:pt idx="422">
                  <c:v>31.114583516834596</c:v>
                </c:pt>
                <c:pt idx="423">
                  <c:v>30.126928173149899</c:v>
                </c:pt>
                <c:pt idx="424">
                  <c:v>29.140080788496057</c:v>
                </c:pt>
                <c:pt idx="425">
                  <c:v>28.154057481892362</c:v>
                </c:pt>
                <c:pt idx="426">
                  <c:v>27.168874162274356</c:v>
                </c:pt>
                <c:pt idx="427">
                  <c:v>26.18454652854339</c:v>
                </c:pt>
                <c:pt idx="428">
                  <c:v>25.20109006964547</c:v>
                </c:pt>
                <c:pt idx="429">
                  <c:v>24.218520064679058</c:v>
                </c:pt>
                <c:pt idx="430">
                  <c:v>23.236851583031388</c:v>
                </c:pt>
                <c:pt idx="431">
                  <c:v>22.256099484543025</c:v>
                </c:pt>
                <c:pt idx="432">
                  <c:v>21.058482755097462</c:v>
                </c:pt>
                <c:pt idx="433">
                  <c:v>19.644190894300365</c:v>
                </c:pt>
                <c:pt idx="434">
                  <c:v>18.231301766947979</c:v>
                </c:pt>
                <c:pt idx="435">
                  <c:v>16.819844685643918</c:v>
                </c:pt>
                <c:pt idx="436">
                  <c:v>15.40984852878854</c:v>
                </c:pt>
                <c:pt idx="437">
                  <c:v>14.001341740668304</c:v>
                </c:pt>
                <c:pt idx="438">
                  <c:v>12.594352331623021</c:v>
                </c:pt>
                <c:pt idx="439">
                  <c:v>11.188907878289868</c:v>
                </c:pt>
                <c:pt idx="440">
                  <c:v>9.785035523923014</c:v>
                </c:pt>
                <c:pt idx="441">
                  <c:v>8.3827619787877676</c:v>
                </c:pt>
                <c:pt idx="442">
                  <c:v>7.1142871932363674</c:v>
                </c:pt>
                <c:pt idx="443">
                  <c:v>5.979493020594373</c:v>
                </c:pt>
                <c:pt idx="444">
                  <c:v>4.8460496938432742</c:v>
                </c:pt>
                <c:pt idx="445">
                  <c:v>3.7139730765778118</c:v>
                </c:pt>
                <c:pt idx="446">
                  <c:v>2.5832787515256914</c:v>
                </c:pt>
                <c:pt idx="447">
                  <c:v>1.4539820213085406</c:v>
                </c:pt>
                <c:pt idx="448">
                  <c:v>0.32609790923646514</c:v>
                </c:pt>
                <c:pt idx="449">
                  <c:v>-0.80035883986467116</c:v>
                </c:pt>
                <c:pt idx="450">
                  <c:v>-1.9253737587936719</c:v>
                </c:pt>
                <c:pt idx="451">
                  <c:v>-3.0489326570830708</c:v>
                </c:pt>
                <c:pt idx="452">
                  <c:v>-4.171021620077199</c:v>
                </c:pt>
                <c:pt idx="453">
                  <c:v>-5.1024746486795838</c:v>
                </c:pt>
                <c:pt idx="454">
                  <c:v>-5.8435275487557883</c:v>
                </c:pt>
                <c:pt idx="455">
                  <c:v>-6.5835967659392063</c:v>
                </c:pt>
                <c:pt idx="456">
                  <c:v>-7.3226779022540258</c:v>
                </c:pt>
                <c:pt idx="457">
                  <c:v>-8.0607666737602113</c:v>
                </c:pt>
                <c:pt idx="458">
                  <c:v>-8.7978589099555702</c:v>
                </c:pt>
                <c:pt idx="459">
                  <c:v>-9.5339505531725379</c:v>
                </c:pt>
                <c:pt idx="460">
                  <c:v>-10.269037657969704</c:v>
                </c:pt>
                <c:pt idx="461">
                  <c:v>-10.832944090365986</c:v>
                </c:pt>
                <c:pt idx="462">
                  <c:v>-11.225906416768773</c:v>
                </c:pt>
                <c:pt idx="463">
                  <c:v>-11.618346878008637</c:v>
                </c:pt>
                <c:pt idx="464">
                  <c:v>-12.010265511595446</c:v>
                </c:pt>
                <c:pt idx="465">
                  <c:v>-12.401662382282156</c:v>
                </c:pt>
                <c:pt idx="466">
                  <c:v>-12.935478042305027</c:v>
                </c:pt>
                <c:pt idx="467">
                  <c:v>-13.611506084505207</c:v>
                </c:pt>
                <c:pt idx="468">
                  <c:v>-15.878356079916287</c:v>
                </c:pt>
                <c:pt idx="469">
                  <c:v>-17.78570257156214</c:v>
                </c:pt>
                <c:pt idx="470">
                  <c:v>-17.742327365276136</c:v>
                </c:pt>
                <c:pt idx="471">
                  <c:v>-17.699082119892431</c:v>
                </c:pt>
                <c:pt idx="472">
                  <c:v>-17.655966319341758</c:v>
                </c:pt>
                <c:pt idx="473">
                  <c:v>-17.612979450148195</c:v>
                </c:pt>
                <c:pt idx="474">
                  <c:v>-17.57012100141344</c:v>
                </c:pt>
                <c:pt idx="475">
                  <c:v>-17.527390464801275</c:v>
                </c:pt>
                <c:pt idx="476">
                  <c:v>-17.484787334522036</c:v>
                </c:pt>
                <c:pt idx="477">
                  <c:v>-17.442311107317281</c:v>
                </c:pt>
                <c:pt idx="478">
                  <c:v>-17.399961282444494</c:v>
                </c:pt>
                <c:pt idx="479">
                  <c:v>-17.357737361661968</c:v>
                </c:pt>
                <c:pt idx="480">
                  <c:v>-17.31563884921372</c:v>
                </c:pt>
                <c:pt idx="481">
                  <c:v>-17.273665251814585</c:v>
                </c:pt>
                <c:pt idx="482">
                  <c:v>-17.231816078635376</c:v>
                </c:pt>
                <c:pt idx="483">
                  <c:v>-17.190090841288097</c:v>
                </c:pt>
                <c:pt idx="484">
                  <c:v>-17.148489053811403</c:v>
                </c:pt>
                <c:pt idx="485">
                  <c:v>-17.107010232656013</c:v>
                </c:pt>
                <c:pt idx="486">
                  <c:v>-17.065653896670309</c:v>
                </c:pt>
                <c:pt idx="487">
                  <c:v>-17.024419567085996</c:v>
                </c:pt>
                <c:pt idx="488">
                  <c:v>-16.983306767503915</c:v>
                </c:pt>
                <c:pt idx="489">
                  <c:v>-16.942315023879871</c:v>
                </c:pt>
                <c:pt idx="490">
                  <c:v>-16.901443864510647</c:v>
                </c:pt>
                <c:pt idx="491">
                  <c:v>-16.860692820020063</c:v>
                </c:pt>
                <c:pt idx="492">
                  <c:v>-16.820061423345148</c:v>
                </c:pt>
                <c:pt idx="493">
                  <c:v>-16.779549209722411</c:v>
                </c:pt>
                <c:pt idx="494">
                  <c:v>-16.73915571667418</c:v>
                </c:pt>
                <c:pt idx="495">
                  <c:v>-16.698880483995087</c:v>
                </c:pt>
                <c:pt idx="496">
                  <c:v>-16.658723053738619</c:v>
                </c:pt>
                <c:pt idx="497">
                  <c:v>-16.618682970203722</c:v>
                </c:pt>
                <c:pt idx="498">
                  <c:v>-16.578759779921583</c:v>
                </c:pt>
                <c:pt idx="499">
                  <c:v>-16.538953031642439</c:v>
                </c:pt>
                <c:pt idx="500">
                  <c:v>-16.499262276322494</c:v>
                </c:pt>
                <c:pt idx="501">
                  <c:v>-16.459687067110938</c:v>
                </c:pt>
                <c:pt idx="502">
                  <c:v>-16.06780526001566</c:v>
                </c:pt>
                <c:pt idx="503">
                  <c:v>-15.687166347484963</c:v>
                </c:pt>
                <c:pt idx="504">
                  <c:v>-15.317347233215223</c:v>
                </c:pt>
                <c:pt idx="505">
                  <c:v>-14.957944841596394</c:v>
                </c:pt>
                <c:pt idx="506">
                  <c:v>-14.60857498524334</c:v>
                </c:pt>
                <c:pt idx="507">
                  <c:v>-14.268871306944463</c:v>
                </c:pt>
                <c:pt idx="508">
                  <c:v>-13.938484290470809</c:v>
                </c:pt>
                <c:pt idx="509">
                  <c:v>-13.617080335152815</c:v>
                </c:pt>
                <c:pt idx="510">
                  <c:v>-13.30434088955295</c:v>
                </c:pt>
                <c:pt idx="511">
                  <c:v>-12.999961639945136</c:v>
                </c:pt>
                <c:pt idx="512">
                  <c:v>-12.703651749659793</c:v>
                </c:pt>
                <c:pt idx="513">
                  <c:v>-12.415133145670469</c:v>
                </c:pt>
                <c:pt idx="514">
                  <c:v>-12.134139849086601</c:v>
                </c:pt>
                <c:pt idx="515">
                  <c:v>-11.860417346480377</c:v>
                </c:pt>
                <c:pt idx="516">
                  <c:v>-11.593721999216118</c:v>
                </c:pt>
                <c:pt idx="517">
                  <c:v>-11.333820488170108</c:v>
                </c:pt>
                <c:pt idx="518">
                  <c:v>-11.080489291429874</c:v>
                </c:pt>
                <c:pt idx="519">
                  <c:v>-10.833514192745373</c:v>
                </c:pt>
                <c:pt idx="520">
                  <c:v>-10.592689818673078</c:v>
                </c:pt>
                <c:pt idx="521">
                  <c:v>-10.357819202508221</c:v>
                </c:pt>
                <c:pt idx="522">
                  <c:v>-10.128713373241746</c:v>
                </c:pt>
                <c:pt idx="523">
                  <c:v>-9.905190967908629</c:v>
                </c:pt>
                <c:pt idx="524">
                  <c:v>-9.6870778658134995</c:v>
                </c:pt>
                <c:pt idx="525">
                  <c:v>-9.4742068432290019</c:v>
                </c:pt>
                <c:pt idx="526">
                  <c:v>-9.2664172472635791</c:v>
                </c:pt>
                <c:pt idx="527">
                  <c:v>-9.0635546876878923</c:v>
                </c:pt>
                <c:pt idx="528">
                  <c:v>-8.8654707455950081</c:v>
                </c:pt>
                <c:pt idx="529">
                  <c:v>-8.6720226978481403</c:v>
                </c:pt>
                <c:pt idx="530">
                  <c:v>-8.483073256342669</c:v>
                </c:pt>
                <c:pt idx="531">
                  <c:v>-8.2984903211762671</c:v>
                </c:pt>
                <c:pt idx="532">
                  <c:v>-8.1181467468830242</c:v>
                </c:pt>
                <c:pt idx="533">
                  <c:v>-7.9419201209449417</c:v>
                </c:pt>
                <c:pt idx="534">
                  <c:v>-7.7696925538470358</c:v>
                </c:pt>
                <c:pt idx="535">
                  <c:v>-7.6013504799915763</c:v>
                </c:pt>
                <c:pt idx="536">
                  <c:v>-7.4367844688323226</c:v>
                </c:pt>
                <c:pt idx="537">
                  <c:v>-7.2758890456317875</c:v>
                </c:pt>
                <c:pt idx="538">
                  <c:v>-7.1185625212837271</c:v>
                </c:pt>
                <c:pt idx="539">
                  <c:v>-6.9647068306790425</c:v>
                </c:pt>
                <c:pt idx="540">
                  <c:v>-6.8142273791271979</c:v>
                </c:pt>
                <c:pt idx="541">
                  <c:v>-6.6670328963762753</c:v>
                </c:pt>
                <c:pt idx="542">
                  <c:v>-6.523035297803963</c:v>
                </c:pt>
                <c:pt idx="543">
                  <c:v>-6.3821495523786069</c:v>
                </c:pt>
                <c:pt idx="544">
                  <c:v>-6.2442935570147213</c:v>
                </c:pt>
                <c:pt idx="545">
                  <c:v>-6.1093880169706223</c:v>
                </c:pt>
                <c:pt idx="546">
                  <c:v>-5.977356331957596</c:v>
                </c:pt>
                <c:pt idx="547">
                  <c:v>-5.848124487650316</c:v>
                </c:pt>
                <c:pt idx="548">
                  <c:v>-5.7216209523071928</c:v>
                </c:pt>
                <c:pt idx="549">
                  <c:v>-5.5977765782267568</c:v>
                </c:pt>
                <c:pt idx="550">
                  <c:v>-5.4765245077828721</c:v>
                </c:pt>
                <c:pt idx="551">
                  <c:v>-5.3578000837967465</c:v>
                </c:pt>
                <c:pt idx="552">
                  <c:v>-5.2415407640181169</c:v>
                </c:pt>
                <c:pt idx="553">
                  <c:v>-5.1276860395013886</c:v>
                </c:pt>
                <c:pt idx="554">
                  <c:v>-5.0161773566750227</c:v>
                </c:pt>
                <c:pt idx="555">
                  <c:v>-4.9069580429141411</c:v>
                </c:pt>
                <c:pt idx="556">
                  <c:v>-4.7999732354373918</c:v>
                </c:pt>
                <c:pt idx="557">
                  <c:v>-4.6951698133592714</c:v>
                </c:pt>
                <c:pt idx="558">
                  <c:v>-4.5924963327387234</c:v>
                </c:pt>
                <c:pt idx="559">
                  <c:v>-4.4919029644739457</c:v>
                </c:pt>
                <c:pt idx="560">
                  <c:v>-4.3933414349016333</c:v>
                </c:pt>
                <c:pt idx="561">
                  <c:v>-4.2967649689669143</c:v>
                </c:pt>
                <c:pt idx="562">
                  <c:v>-4.2021282358376029</c:v>
                </c:pt>
                <c:pt idx="563">
                  <c:v>-4.1093872968434013</c:v>
                </c:pt>
                <c:pt idx="564">
                  <c:v>-4.0184995556271792</c:v>
                </c:pt>
                <c:pt idx="565">
                  <c:v>-3.9294237104016942</c:v>
                </c:pt>
                <c:pt idx="566">
                  <c:v>-3.8421197082107792</c:v>
                </c:pt>
                <c:pt idx="567">
                  <c:v>-3.7565487010995589</c:v>
                </c:pt>
                <c:pt idx="568">
                  <c:v>-3.6726730041032853</c:v>
                </c:pt>
                <c:pt idx="569">
                  <c:v>-3.5904560549692843</c:v>
                </c:pt>
                <c:pt idx="570">
                  <c:v>-3.5098623755308762</c:v>
                </c:pt>
                <c:pt idx="571">
                  <c:v>-3.4308575346565697</c:v>
                </c:pt>
                <c:pt idx="572">
                  <c:v>-3.3534081127016804</c:v>
                </c:pt>
                <c:pt idx="573">
                  <c:v>-3.2774816673934346</c:v>
                </c:pt>
                <c:pt idx="574">
                  <c:v>-3.2030467010840558</c:v>
                </c:pt>
                <c:pt idx="575">
                  <c:v>-3.1300726293097925</c:v>
                </c:pt>
                <c:pt idx="576">
                  <c:v>-3.0585297505969713</c:v>
                </c:pt>
                <c:pt idx="577">
                  <c:v>-2.9883892174591002</c:v>
                </c:pt>
                <c:pt idx="578">
                  <c:v>-2.9196230085319694</c:v>
                </c:pt>
                <c:pt idx="579">
                  <c:v>-2.852203901796261</c:v>
                </c:pt>
                <c:pt idx="580">
                  <c:v>-2.786105448839737</c:v>
                </c:pt>
                <c:pt idx="581">
                  <c:v>-2.7213019501134608</c:v>
                </c:pt>
                <c:pt idx="582">
                  <c:v>-2.6577684311387073</c:v>
                </c:pt>
                <c:pt idx="583">
                  <c:v>-2.5954806196233964</c:v>
                </c:pt>
                <c:pt idx="584">
                  <c:v>-2.5344149234488196</c:v>
                </c:pt>
                <c:pt idx="585">
                  <c:v>-2.4745484094894055</c:v>
                </c:pt>
                <c:pt idx="586">
                  <c:v>-2.4158587832299876</c:v>
                </c:pt>
                <c:pt idx="587">
                  <c:v>-2.3583243691467928</c:v>
                </c:pt>
                <c:pt idx="588">
                  <c:v>-2.3019240918199526</c:v>
                </c:pt>
                <c:pt idx="589">
                  <c:v>-2.2466374577468509</c:v>
                </c:pt>
                <c:pt idx="590">
                  <c:v>-2.1924445378270891</c:v>
                </c:pt>
                <c:pt idx="591">
                  <c:v>-2.1393259504911946</c:v>
                </c:pt>
                <c:pt idx="592">
                  <c:v>-2.0872628454465025</c:v>
                </c:pt>
                <c:pt idx="593">
                  <c:v>-2.0362368880148569</c:v>
                </c:pt>
                <c:pt idx="594">
                  <c:v>-1.9862302440379453</c:v>
                </c:pt>
                <c:pt idx="595">
                  <c:v>-1.9372255653271888</c:v>
                </c:pt>
                <c:pt idx="596">
                  <c:v>-1.8892059756361324</c:v>
                </c:pt>
                <c:pt idx="597">
                  <c:v>-1.8421550571343011</c:v>
                </c:pt>
                <c:pt idx="598">
                  <c:v>-1.7960568373623946</c:v>
                </c:pt>
                <c:pt idx="599">
                  <c:v>-1.7508957766496056</c:v>
                </c:pt>
                <c:pt idx="600">
                  <c:v>-1.7066567559746857</c:v>
                </c:pt>
                <c:pt idx="601">
                  <c:v>-1.6633250652531717</c:v>
                </c:pt>
                <c:pt idx="602">
                  <c:v>-1.6208863920339793</c:v>
                </c:pt>
                <c:pt idx="603">
                  <c:v>-1.5793268105892353</c:v>
                </c:pt>
                <c:pt idx="604">
                  <c:v>-1.5386327713819645</c:v>
                </c:pt>
                <c:pt idx="605">
                  <c:v>-1.4987910908968454</c:v>
                </c:pt>
                <c:pt idx="606">
                  <c:v>-1.4597889418198997</c:v>
                </c:pt>
                <c:pt idx="607">
                  <c:v>-1.4216138435535317</c:v>
                </c:pt>
                <c:pt idx="608">
                  <c:v>-1.3842536530539074</c:v>
                </c:pt>
                <c:pt idx="609">
                  <c:v>-1.3476965559781751</c:v>
                </c:pt>
                <c:pt idx="610">
                  <c:v>-1.3119310581295218</c:v>
                </c:pt>
                <c:pt idx="611">
                  <c:v>-1.276945977188531</c:v>
                </c:pt>
                <c:pt idx="612">
                  <c:v>-1.2427304347197403</c:v>
                </c:pt>
                <c:pt idx="613">
                  <c:v>-1.2092738484427326</c:v>
                </c:pt>
                <c:pt idx="614">
                  <c:v>-1.1765659247574569</c:v>
                </c:pt>
                <c:pt idx="615">
                  <c:v>-1.1445966515138661</c:v>
                </c:pt>
                <c:pt idx="616">
                  <c:v>-1.1133562910163124</c:v>
                </c:pt>
                <c:pt idx="617">
                  <c:v>-1.0828353732534286</c:v>
                </c:pt>
                <c:pt idx="618">
                  <c:v>-1.0530246893445776</c:v>
                </c:pt>
                <c:pt idx="619">
                  <c:v>-1.0239152851942024</c:v>
                </c:pt>
                <c:pt idx="620">
                  <c:v>-0.99549845534567938</c:v>
                </c:pt>
                <c:pt idx="621">
                  <c:v>-0.96776573702653557</c:v>
                </c:pt>
                <c:pt idx="622">
                  <c:v>-0.94070890437710364</c:v>
                </c:pt>
                <c:pt idx="623">
                  <c:v>-0.91431996285489858</c:v>
                </c:pt>
                <c:pt idx="624">
                  <c:v>-0.88859114380719861</c:v>
                </c:pt>
                <c:pt idx="625">
                  <c:v>-0.86351489920447344</c:v>
                </c:pt>
                <c:pt idx="626">
                  <c:v>-0.83908389652745985</c:v>
                </c:pt>
                <c:pt idx="627">
                  <c:v>-0.81529101380083813</c:v>
                </c:pt>
                <c:pt idx="628">
                  <c:v>-0.79212933476655123</c:v>
                </c:pt>
                <c:pt idx="629">
                  <c:v>-0.7695921441899517</c:v>
                </c:pt>
                <c:pt idx="630">
                  <c:v>-0.74767292329201274</c:v>
                </c:pt>
                <c:pt idx="631">
                  <c:v>-0.72636534530094743</c:v>
                </c:pt>
                <c:pt idx="632">
                  <c:v>-0.7056632711166051</c:v>
                </c:pt>
                <c:pt idx="633">
                  <c:v>-0.68556074508108245</c:v>
                </c:pt>
                <c:pt idx="634">
                  <c:v>-0.66605199084900313</c:v>
                </c:pt>
                <c:pt idx="635">
                  <c:v>-0.64713140735093899</c:v>
                </c:pt>
                <c:pt idx="636">
                  <c:v>-0.62879356484345228</c:v>
                </c:pt>
                <c:pt idx="637">
                  <c:v>-0.61103320103923053</c:v>
                </c:pt>
                <c:pt idx="638">
                  <c:v>-0.59384521731077233</c:v>
                </c:pt>
                <c:pt idx="639">
                  <c:v>-0.57722467496105934</c:v>
                </c:pt>
                <c:pt idx="640">
                  <c:v>-0.56116679155462523</c:v>
                </c:pt>
                <c:pt idx="641">
                  <c:v>-0.54566693730240123</c:v>
                </c:pt>
                <c:pt idx="642">
                  <c:v>-0.53072063149368909</c:v>
                </c:pt>
                <c:pt idx="643">
                  <c:v>-0.51632353896859573</c:v>
                </c:pt>
                <c:pt idx="644">
                  <c:v>-0.50247146662423603</c:v>
                </c:pt>
                <c:pt idx="645">
                  <c:v>-0.48916035994802415</c:v>
                </c:pt>
                <c:pt idx="646">
                  <c:v>-0.47638629957137651</c:v>
                </c:pt>
                <c:pt idx="647">
                  <c:v>-0.46414549783719744</c:v>
                </c:pt>
                <c:pt idx="648">
                  <c:v>-0.4524342953745894</c:v>
                </c:pt>
                <c:pt idx="649">
                  <c:v>-0.44124915767433404</c:v>
                </c:pt>
                <c:pt idx="650">
                  <c:v>-0.43058667165884473</c:v>
                </c:pt>
                <c:pt idx="651">
                  <c:v>-0.42044354224049557</c:v>
                </c:pt>
                <c:pt idx="652">
                  <c:v>-0.41081658886249417</c:v>
                </c:pt>
                <c:pt idx="653">
                  <c:v>-0.40170274201679096</c:v>
                </c:pt>
                <c:pt idx="654">
                  <c:v>-0.39309903973392218</c:v>
                </c:pt>
                <c:pt idx="655">
                  <c:v>-0.385002624040168</c:v>
                </c:pt>
                <c:pt idx="656">
                  <c:v>-0.37741073737795872</c:v>
                </c:pt>
                <c:pt idx="657">
                  <c:v>-0.37032071898612595</c:v>
                </c:pt>
                <c:pt idx="658">
                  <c:v>-0.36373000123732618</c:v>
                </c:pt>
                <c:pt idx="659">
                  <c:v>-0.35763610593079015</c:v>
                </c:pt>
                <c:pt idx="660">
                  <c:v>-0.35203664053945977</c:v>
                </c:pt>
                <c:pt idx="661">
                  <c:v>-0.34692929441155579</c:v>
                </c:pt>
                <c:pt idx="662">
                  <c:v>-0.34231183492766393</c:v>
                </c:pt>
                <c:pt idx="663">
                  <c:v>-0.33818210361552781</c:v>
                </c:pt>
                <c:pt idx="664">
                  <c:v>-0.33453801222585994</c:v>
                </c:pt>
                <c:pt idx="665">
                  <c:v>-0.33137753877362502</c:v>
                </c:pt>
                <c:pt idx="666">
                  <c:v>-0.32869872355037505</c:v>
                </c:pt>
                <c:pt idx="667">
                  <c:v>-0.32649966511430956</c:v>
                </c:pt>
                <c:pt idx="668">
                  <c:v>-0.32477851626575038</c:v>
                </c:pt>
                <c:pt idx="669">
                  <c:v>-0.32353348001666293</c:v>
                </c:pt>
                <c:pt idx="670">
                  <c:v>-0.32276280556366793</c:v>
                </c:pt>
                <c:pt idx="671">
                  <c:v>-0.32246478427466069</c:v>
                </c:pt>
                <c:pt idx="672">
                  <c:v>-0.32263774569967923</c:v>
                </c:pt>
                <c:pt idx="673">
                  <c:v>-0.3232800536169943</c:v>
                </c:pt>
                <c:pt idx="674">
                  <c:v>-0.32439010212555291</c:v>
                </c:pt>
                <c:pt idx="675">
                  <c:v>-0.32596631179487268</c:v>
                </c:pt>
                <c:pt idx="676">
                  <c:v>-0.32800712588326164</c:v>
                </c:pt>
                <c:pt idx="677">
                  <c:v>-0.33051100663483213</c:v>
                </c:pt>
                <c:pt idx="678">
                  <c:v>-0.33347643166521168</c:v>
                </c:pt>
                <c:pt idx="679">
                  <c:v>-0.33690189044514074</c:v>
                </c:pt>
                <c:pt idx="680">
                  <c:v>-0.34078588089029671</c:v>
                </c:pt>
                <c:pt idx="681">
                  <c:v>-0.34512690606475271</c:v>
                </c:pt>
                <c:pt idx="682">
                  <c:v>-0.34992347100445442</c:v>
                </c:pt>
                <c:pt idx="683">
                  <c:v>-0.35517407966605014</c:v>
                </c:pt>
                <c:pt idx="684">
                  <c:v>-0.36087723200531108</c:v>
                </c:pt>
                <c:pt idx="685">
                  <c:v>-0.36703142118832888</c:v>
                </c:pt>
                <c:pt idx="686">
                  <c:v>-0.3736351309376022</c:v>
                </c:pt>
                <c:pt idx="687">
                  <c:v>-0.38068683301414835</c:v>
                </c:pt>
                <c:pt idx="688">
                  <c:v>-0.38818498483582203</c:v>
                </c:pt>
                <c:pt idx="689">
                  <c:v>-0.39612802723117113</c:v>
                </c:pt>
                <c:pt idx="690">
                  <c:v>-0.40451438232737374</c:v>
                </c:pt>
                <c:pt idx="691">
                  <c:v>-0.41334245157011917</c:v>
                </c:pt>
                <c:pt idx="692">
                  <c:v>-0.42261061387268789</c:v>
                </c:pt>
                <c:pt idx="693">
                  <c:v>-0.43231722389099098</c:v>
                </c:pt>
                <c:pt idx="694">
                  <c:v>-0.44246061042090196</c:v>
                </c:pt>
                <c:pt idx="695">
                  <c:v>-0.4530390749138874</c:v>
                </c:pt>
                <c:pt idx="696">
                  <c:v>-0.46405089010668399</c:v>
                </c:pt>
                <c:pt idx="697">
                  <c:v>-0.47549429876059246</c:v>
                </c:pt>
                <c:pt idx="698">
                  <c:v>-0.48736751250583643</c:v>
                </c:pt>
                <c:pt idx="699">
                  <c:v>-0.49966871078638014</c:v>
                </c:pt>
                <c:pt idx="700">
                  <c:v>-0.51239603990058546</c:v>
                </c:pt>
                <c:pt idx="701">
                  <c:v>-0.52554761213312484</c:v>
                </c:pt>
                <c:pt idx="702">
                  <c:v>-0.53912150497363798</c:v>
                </c:pt>
                <c:pt idx="703">
                  <c:v>-0.55311576041771449</c:v>
                </c:pt>
                <c:pt idx="704">
                  <c:v>-0.56752838434591557</c:v>
                </c:pt>
                <c:pt idx="705">
                  <c:v>-0.58235734597668232</c:v>
                </c:pt>
                <c:pt idx="706">
                  <c:v>-0.5976005773891383</c:v>
                </c:pt>
                <c:pt idx="707">
                  <c:v>-0.613255973111963</c:v>
                </c:pt>
                <c:pt idx="708">
                  <c:v>-0.62932138977467333</c:v>
                </c:pt>
                <c:pt idx="709">
                  <c:v>-0.6457946458178393</c:v>
                </c:pt>
                <c:pt idx="710">
                  <c:v>-0.66267352125892642</c:v>
                </c:pt>
                <c:pt idx="711">
                  <c:v>-0.67995575751063519</c:v>
                </c:pt>
                <c:pt idx="712">
                  <c:v>-0.69763905724877884</c:v>
                </c:pt>
                <c:pt idx="713">
                  <c:v>-0.71572108432690984</c:v>
                </c:pt>
                <c:pt idx="714">
                  <c:v>-0.73419946373506306</c:v>
                </c:pt>
                <c:pt idx="715">
                  <c:v>-0.75307178160014443</c:v>
                </c:pt>
                <c:pt idx="716">
                  <c:v>-0.77233558522563717</c:v>
                </c:pt>
                <c:pt idx="717">
                  <c:v>-0.79198838316844644</c:v>
                </c:pt>
                <c:pt idx="718">
                  <c:v>-0.81202764535082772</c:v>
                </c:pt>
                <c:pt idx="719">
                  <c:v>-0.8324508032054877</c:v>
                </c:pt>
                <c:pt idx="720">
                  <c:v>-0.85325524985204215</c:v>
                </c:pt>
                <c:pt idx="721">
                  <c:v>-0.87443834030315737</c:v>
                </c:pt>
                <c:pt idx="722">
                  <c:v>-0.89599739169878334</c:v>
                </c:pt>
                <c:pt idx="723">
                  <c:v>-0.91792968356699689</c:v>
                </c:pt>
                <c:pt idx="724">
                  <c:v>-0.94023245811006217</c:v>
                </c:pt>
                <c:pt idx="725">
                  <c:v>-0.96290292051440929</c:v>
                </c:pt>
                <c:pt idx="726">
                  <c:v>-0.98593823928329827</c:v>
                </c:pt>
                <c:pt idx="727">
                  <c:v>-1.0093355465910248</c:v>
                </c:pt>
                <c:pt idx="728">
                  <c:v>-1.0330919386575834</c:v>
                </c:pt>
                <c:pt idx="729">
                  <c:v>-1.0572044761427712</c:v>
                </c:pt>
                <c:pt idx="730">
                  <c:v>-1.0816701845587786</c:v>
                </c:pt>
                <c:pt idx="731">
                  <c:v>-1.1064860547003619</c:v>
                </c:pt>
                <c:pt idx="732">
                  <c:v>-1.1316490430917476</c:v>
                </c:pt>
                <c:pt idx="733">
                  <c:v>-1.1571560724494669</c:v>
                </c:pt>
                <c:pt idx="734">
                  <c:v>-1.1830040321603659</c:v>
                </c:pt>
                <c:pt idx="735">
                  <c:v>-1.2091897787740487</c:v>
                </c:pt>
                <c:pt idx="736">
                  <c:v>-1.2357101365091085</c:v>
                </c:pt>
                <c:pt idx="737">
                  <c:v>-1.2625618977724691</c:v>
                </c:pt>
                <c:pt idx="738">
                  <c:v>-1.2897418236912281</c:v>
                </c:pt>
                <c:pt idx="739">
                  <c:v>-1.3172466446564295</c:v>
                </c:pt>
                <c:pt idx="740">
                  <c:v>-1.345073060878182</c:v>
                </c:pt>
                <c:pt idx="741">
                  <c:v>-1.3732177429516124</c:v>
                </c:pt>
                <c:pt idx="742">
                  <c:v>-1.4016773324331226</c:v>
                </c:pt>
                <c:pt idx="743">
                  <c:v>-1.4304484424264776</c:v>
                </c:pt>
                <c:pt idx="744">
                  <c:v>-1.4595276581782366</c:v>
                </c:pt>
                <c:pt idx="745">
                  <c:v>-1.4889115376820912</c:v>
                </c:pt>
                <c:pt idx="746">
                  <c:v>-1.5185966122916641</c:v>
                </c:pt>
                <c:pt idx="747">
                  <c:v>-1.5485793873413465</c:v>
                </c:pt>
                <c:pt idx="748">
                  <c:v>-1.5788563427747797</c:v>
                </c:pt>
                <c:pt idx="749">
                  <c:v>-1.609423933780574</c:v>
                </c:pt>
                <c:pt idx="750">
                  <c:v>-1.6402785914348967</c:v>
                </c:pt>
                <c:pt idx="751">
                  <c:v>-1.6714167233505475</c:v>
                </c:pt>
                <c:pt idx="752">
                  <c:v>-1.7028347143321705</c:v>
                </c:pt>
                <c:pt idx="753">
                  <c:v>-1.7345289270372506</c:v>
                </c:pt>
                <c:pt idx="754">
                  <c:v>-1.7664957026425534</c:v>
                </c:pt>
                <c:pt idx="755">
                  <c:v>-1.7987313615156755</c:v>
                </c:pt>
                <c:pt idx="756">
                  <c:v>-1.831232203891386</c:v>
                </c:pt>
                <c:pt idx="757">
                  <c:v>-1.8639945105524276</c:v>
                </c:pt>
                <c:pt idx="758">
                  <c:v>-1.8970145435144845</c:v>
                </c:pt>
                <c:pt idx="759">
                  <c:v>-1.9302885467149997</c:v>
                </c:pt>
                <c:pt idx="760">
                  <c:v>-1.9638127467055511</c:v>
                </c:pt>
                <c:pt idx="761">
                  <c:v>-1.9975833533474818</c:v>
                </c:pt>
                <c:pt idx="762">
                  <c:v>-2.0315965605105095</c:v>
                </c:pt>
                <c:pt idx="763">
                  <c:v>-2.0658485467740242</c:v>
                </c:pt>
                <c:pt idx="764">
                  <c:v>-2.1003354761307902</c:v>
                </c:pt>
                <c:pt idx="765">
                  <c:v>-2.1350534986927974</c:v>
                </c:pt>
                <c:pt idx="766">
                  <c:v>-2.1699987513989587</c:v>
                </c:pt>
                <c:pt idx="767">
                  <c:v>-2.205167358724426</c:v>
                </c:pt>
                <c:pt idx="768">
                  <c:v>-2.240555433391223</c:v>
                </c:pt>
                <c:pt idx="769">
                  <c:v>-2.2761590770799667</c:v>
                </c:pt>
                <c:pt idx="770">
                  <c:v>-2.3119743811423996</c:v>
                </c:pt>
                <c:pt idx="771">
                  <c:v>-2.3479974273144908</c:v>
                </c:pt>
                <c:pt idx="772">
                  <c:v>-2.3842242884298495</c:v>
                </c:pt>
                <c:pt idx="773">
                  <c:v>-2.4206510291332197</c:v>
                </c:pt>
                <c:pt idx="774">
                  <c:v>-2.4572737065937775</c:v>
                </c:pt>
                <c:pt idx="775">
                  <c:v>-2.4940883712180391</c:v>
                </c:pt>
                <c:pt idx="776">
                  <c:v>-2.5310910673620843</c:v>
                </c:pt>
                <c:pt idx="777">
                  <c:v>-2.5682778340429206</c:v>
                </c:pt>
                <c:pt idx="778">
                  <c:v>-2.605644705648698</c:v>
                </c:pt>
                <c:pt idx="779">
                  <c:v>-2.6431877126475887</c:v>
                </c:pt>
                <c:pt idx="780">
                  <c:v>-2.6809028822950722</c:v>
                </c:pt>
                <c:pt idx="781">
                  <c:v>-2.7187862393394306</c:v>
                </c:pt>
                <c:pt idx="782">
                  <c:v>-2.7568338067251936</c:v>
                </c:pt>
                <c:pt idx="783">
                  <c:v>-2.795041606294367</c:v>
                </c:pt>
                <c:pt idx="784">
                  <c:v>-2.833405659485158</c:v>
                </c:pt>
                <c:pt idx="785">
                  <c:v>-2.8719219880280606</c:v>
                </c:pt>
                <c:pt idx="786">
                  <c:v>-2.9105866146390214</c:v>
                </c:pt>
                <c:pt idx="787">
                  <c:v>-2.9493955637095253</c:v>
                </c:pt>
                <c:pt idx="788">
                  <c:v>-2.9883448619933617</c:v>
                </c:pt>
                <c:pt idx="789">
                  <c:v>-3.0274305392898904</c:v>
                </c:pt>
                <c:pt idx="790">
                  <c:v>-3.0666486291235913</c:v>
                </c:pt>
                <c:pt idx="791">
                  <c:v>-3.1059951694197148</c:v>
                </c:pt>
                <c:pt idx="792">
                  <c:v>-3.1454662031758183</c:v>
                </c:pt>
                <c:pt idx="793">
                  <c:v>-3.1850577791290124</c:v>
                </c:pt>
                <c:pt idx="794">
                  <c:v>-3.2247659524187289</c:v>
                </c:pt>
                <c:pt idx="795">
                  <c:v>-3.264586785244795</c:v>
                </c:pt>
                <c:pt idx="796">
                  <c:v>-3.3045163475206825</c:v>
                </c:pt>
                <c:pt idx="797">
                  <c:v>-3.3445507175216944</c:v>
                </c:pt>
                <c:pt idx="798">
                  <c:v>-3.3846859825279534</c:v>
                </c:pt>
                <c:pt idx="799">
                  <c:v>-3.4249182394619977</c:v>
                </c:pt>
                <c:pt idx="800">
                  <c:v>-3.4652435955208105</c:v>
                </c:pt>
                <c:pt idx="801">
                  <c:v>-3.5056581688021384</c:v>
                </c:pt>
                <c:pt idx="802">
                  <c:v>-3.5461580889248929</c:v>
                </c:pt>
                <c:pt idx="803">
                  <c:v>-3.586739497643523</c:v>
                </c:pt>
                <c:pt idx="804">
                  <c:v>-3.6273985494561538</c:v>
                </c:pt>
                <c:pt idx="805">
                  <c:v>-3.6681314122063697</c:v>
                </c:pt>
                <c:pt idx="806">
                  <c:v>-3.7089342676784627</c:v>
                </c:pt>
                <c:pt idx="807">
                  <c:v>-3.7498033121860308</c:v>
                </c:pt>
                <c:pt idx="808">
                  <c:v>-3.7907347571537504</c:v>
                </c:pt>
                <c:pt idx="809">
                  <c:v>-3.8317248296921971</c:v>
                </c:pt>
                <c:pt idx="810">
                  <c:v>-3.8727697731655657</c:v>
                </c:pt>
                <c:pt idx="811">
                  <c:v>-3.9138658477521764</c:v>
                </c:pt>
                <c:pt idx="812">
                  <c:v>-3.9550093309976142</c:v>
                </c:pt>
                <c:pt idx="813">
                  <c:v>-3.9961965183603803</c:v>
                </c:pt>
                <c:pt idx="814">
                  <c:v>-4.0374237237499404</c:v>
                </c:pt>
                <c:pt idx="815">
                  <c:v>-4.0786872800570437</c:v>
                </c:pt>
                <c:pt idx="816">
                  <c:v>-4.1199835396761966</c:v>
                </c:pt>
                <c:pt idx="817">
                  <c:v>-4.1613088750201674</c:v>
                </c:pt>
                <c:pt idx="818">
                  <c:v>-4.2026596790264517</c:v>
                </c:pt>
                <c:pt idx="819">
                  <c:v>-4.2440323656555421</c:v>
                </c:pt>
                <c:pt idx="820">
                  <c:v>-4.2854233703809399</c:v>
                </c:pt>
                <c:pt idx="821">
                  <c:v>-4.3268291506707897</c:v>
                </c:pt>
                <c:pt idx="822">
                  <c:v>-4.368246186461068</c:v>
                </c:pt>
                <c:pt idx="823">
                  <c:v>-4.4096709806202057</c:v>
                </c:pt>
                <c:pt idx="824">
                  <c:v>-4.4511000594050794</c:v>
                </c:pt>
                <c:pt idx="825">
                  <c:v>-4.4925299729082937</c:v>
                </c:pt>
                <c:pt idx="826">
                  <c:v>-4.5339572954966547</c:v>
                </c:pt>
                <c:pt idx="827">
                  <c:v>-4.5753786262407896</c:v>
                </c:pt>
                <c:pt idx="828">
                  <c:v>-4.6167905893358121</c:v>
                </c:pt>
                <c:pt idx="829">
                  <c:v>-4.6581898345130117</c:v>
                </c:pt>
                <c:pt idx="830">
                  <c:v>-4.6995730374424358</c:v>
                </c:pt>
                <c:pt idx="831">
                  <c:v>-4.7409369001264015</c:v>
                </c:pt>
                <c:pt idx="832">
                  <c:v>-4.7822781512837853</c:v>
                </c:pt>
                <c:pt idx="833">
                  <c:v>-4.8235935467251139</c:v>
                </c:pt>
                <c:pt idx="834">
                  <c:v>-4.8648798697183722</c:v>
                </c:pt>
                <c:pt idx="835">
                  <c:v>-4.9061339313454981</c:v>
                </c:pt>
                <c:pt idx="836">
                  <c:v>-4.9473525708495352</c:v>
                </c:pt>
                <c:pt idx="837">
                  <c:v>-4.988532655972393</c:v>
                </c:pt>
                <c:pt idx="838">
                  <c:v>-5.0296710832831852</c:v>
                </c:pt>
                <c:pt idx="839">
                  <c:v>-5.070764778497133</c:v>
                </c:pt>
                <c:pt idx="840">
                  <c:v>-5.1118106967850263</c:v>
                </c:pt>
                <c:pt idx="841">
                  <c:v>-5.1528058230731553</c:v>
                </c:pt>
                <c:pt idx="842">
                  <c:v>-5.1937471723337811</c:v>
                </c:pt>
                <c:pt idx="843">
                  <c:v>-5.2346317898661043</c:v>
                </c:pt>
                <c:pt idx="844">
                  <c:v>-5.2754567515676829</c:v>
                </c:pt>
                <c:pt idx="845">
                  <c:v>-5.3162191641963785</c:v>
                </c:pt>
                <c:pt idx="846">
                  <c:v>-5.3569161656227404</c:v>
                </c:pt>
                <c:pt idx="847">
                  <c:v>-5.3975449250729168</c:v>
                </c:pt>
                <c:pt idx="848">
                  <c:v>-5.4381026433620407</c:v>
                </c:pt>
                <c:pt idx="849">
                  <c:v>-5.4785865531181104</c:v>
                </c:pt>
                <c:pt idx="850">
                  <c:v>-5.5189939189964461</c:v>
                </c:pt>
                <c:pt idx="851">
                  <c:v>-5.5593220378846073</c:v>
                </c:pt>
                <c:pt idx="852">
                  <c:v>-5.5995682390979553</c:v>
                </c:pt>
                <c:pt idx="853">
                  <c:v>-5.6397298845657327</c:v>
                </c:pt>
                <c:pt idx="854">
                  <c:v>-5.6798043690078268</c:v>
                </c:pt>
                <c:pt idx="855">
                  <c:v>-5.7197891201021251</c:v>
                </c:pt>
                <c:pt idx="856">
                  <c:v>-5.7596815986426071</c:v>
                </c:pt>
                <c:pt idx="857">
                  <c:v>-5.799479298688123</c:v>
                </c:pt>
                <c:pt idx="858">
                  <c:v>-5.8391797477019773</c:v>
                </c:pt>
                <c:pt idx="859">
                  <c:v>-5.8787805066822942</c:v>
                </c:pt>
                <c:pt idx="860">
                  <c:v>-5.918279170283256</c:v>
                </c:pt>
                <c:pt idx="861">
                  <c:v>-5.9576733669272777</c:v>
                </c:pt>
                <c:pt idx="862">
                  <c:v>-5.9969607589081209</c:v>
                </c:pt>
                <c:pt idx="863">
                  <c:v>-6.0361390424850505</c:v>
                </c:pt>
                <c:pt idx="864">
                  <c:v>-6.0752059479680893</c:v>
                </c:pt>
                <c:pt idx="865">
                  <c:v>-6.1141592397943931</c:v>
                </c:pt>
                <c:pt idx="866">
                  <c:v>-6.1529967165958892</c:v>
                </c:pt>
                <c:pt idx="867">
                  <c:v>-6.1917162112581563</c:v>
                </c:pt>
                <c:pt idx="868">
                  <c:v>-6.2303155909706973</c:v>
                </c:pt>
                <c:pt idx="869">
                  <c:v>-6.2687927572686277</c:v>
                </c:pt>
                <c:pt idx="870">
                  <c:v>-6.3071456460659032</c:v>
                </c:pt>
                <c:pt idx="871">
                  <c:v>-6.345372227680075</c:v>
                </c:pt>
                <c:pt idx="872">
                  <c:v>-6.3834705068487976</c:v>
                </c:pt>
                <c:pt idx="873">
                  <c:v>-6.4214385227380344</c:v>
                </c:pt>
                <c:pt idx="874">
                  <c:v>-6.4592743489421194</c:v>
                </c:pt>
                <c:pt idx="875">
                  <c:v>-6.4969760934757721</c:v>
                </c:pt>
                <c:pt idx="876">
                  <c:v>-6.534541898758099</c:v>
                </c:pt>
                <c:pt idx="877">
                  <c:v>-6.5719699415887431</c:v>
                </c:pt>
                <c:pt idx="878">
                  <c:v>-6.609258433116219</c:v>
                </c:pt>
                <c:pt idx="879">
                  <c:v>-6.6464056187985596</c:v>
                </c:pt>
                <c:pt idx="880">
                  <c:v>-6.6834097783563955</c:v>
                </c:pt>
                <c:pt idx="881">
                  <c:v>-6.7202692257184795</c:v>
                </c:pt>
                <c:pt idx="882">
                  <c:v>-6.7569823089598824</c:v>
                </c:pt>
                <c:pt idx="883">
                  <c:v>-6.7935474102328621</c:v>
                </c:pt>
                <c:pt idx="884">
                  <c:v>-6.8299629456905535</c:v>
                </c:pt>
                <c:pt idx="885">
                  <c:v>-6.8662273654036055</c:v>
                </c:pt>
                <c:pt idx="886">
                  <c:v>-6.9023391532698106</c:v>
                </c:pt>
                <c:pt idx="887">
                  <c:v>-6.9382968269169032</c:v>
                </c:pt>
                <c:pt idx="888">
                  <c:v>-6.974098937598626</c:v>
                </c:pt>
                <c:pt idx="889">
                  <c:v>-7.0097440700841007</c:v>
                </c:pt>
                <c:pt idx="890">
                  <c:v>-7.0452308425407333</c:v>
                </c:pt>
                <c:pt idx="891">
                  <c:v>-7.0805579064106929</c:v>
                </c:pt>
                <c:pt idx="892">
                  <c:v>-7.1157239462810988</c:v>
                </c:pt>
                <c:pt idx="893">
                  <c:v>-7.1507276797480239</c:v>
                </c:pt>
                <c:pt idx="894">
                  <c:v>-7.1855678572744415</c:v>
                </c:pt>
                <c:pt idx="895">
                  <c:v>-7.2202432620422359</c:v>
                </c:pt>
                <c:pt idx="896">
                  <c:v>-7.2547527097983977</c:v>
                </c:pt>
                <c:pt idx="897">
                  <c:v>-7.2890950486954909</c:v>
                </c:pt>
                <c:pt idx="898">
                  <c:v>-7.3232691591265722</c:v>
                </c:pt>
                <c:pt idx="899">
                  <c:v>-7.3572739535546194</c:v>
                </c:pt>
                <c:pt idx="900">
                  <c:v>-7.3911083763366205</c:v>
                </c:pt>
                <c:pt idx="901">
                  <c:v>-7.4247714035424632</c:v>
                </c:pt>
                <c:pt idx="902">
                  <c:v>-7.4582620427687161</c:v>
                </c:pt>
                <c:pt idx="903">
                  <c:v>-7.4915793329474232</c:v>
                </c:pt>
                <c:pt idx="904">
                  <c:v>-7.5247223441500539</c:v>
                </c:pt>
                <c:pt idx="905">
                  <c:v>-7.557690177386732</c:v>
                </c:pt>
                <c:pt idx="906">
                  <c:v>-7.5904819644008406</c:v>
                </c:pt>
                <c:pt idx="907">
                  <c:v>-7.623096867459136</c:v>
                </c:pt>
                <c:pt idx="908">
                  <c:v>-7.6555340791375324</c:v>
                </c:pt>
                <c:pt idx="909">
                  <c:v>-7.6877928221025948</c:v>
                </c:pt>
                <c:pt idx="910">
                  <c:v>-7.7198723488889689</c:v>
                </c:pt>
                <c:pt idx="911">
                  <c:v>-7.7517719416727582</c:v>
                </c:pt>
                <c:pt idx="912">
                  <c:v>-7.783490912041084</c:v>
                </c:pt>
                <c:pt idx="913">
                  <c:v>-7.8150286007578371</c:v>
                </c:pt>
                <c:pt idx="914">
                  <c:v>-7.8463843775258493</c:v>
                </c:pt>
                <c:pt idx="915">
                  <c:v>-7.8775576407455095</c:v>
                </c:pt>
                <c:pt idx="916">
                  <c:v>-7.9085478172700174</c:v>
                </c:pt>
                <c:pt idx="917">
                  <c:v>-7.939354362157367</c:v>
                </c:pt>
                <c:pt idx="918">
                  <c:v>-7.969976758419155</c:v>
                </c:pt>
                <c:pt idx="919">
                  <c:v>-8.0004145167663889</c:v>
                </c:pt>
                <c:pt idx="920">
                  <c:v>-8.0004447107894574</c:v>
                </c:pt>
                <c:pt idx="921">
                  <c:v>-8.0004749046288968</c:v>
                </c:pt>
                <c:pt idx="922">
                  <c:v>-8.0005050982847088</c:v>
                </c:pt>
                <c:pt idx="923">
                  <c:v>-8.0005352917568811</c:v>
                </c:pt>
                <c:pt idx="924">
                  <c:v>-8.0005654850454295</c:v>
                </c:pt>
                <c:pt idx="925">
                  <c:v>-8.0005956781503436</c:v>
                </c:pt>
                <c:pt idx="926">
                  <c:v>-8.0006258710716267</c:v>
                </c:pt>
                <c:pt idx="927">
                  <c:v>-8.0006560638092807</c:v>
                </c:pt>
                <c:pt idx="928">
                  <c:v>-8.0006862563632986</c:v>
                </c:pt>
                <c:pt idx="929">
                  <c:v>-8.0007164487336802</c:v>
                </c:pt>
                <c:pt idx="930">
                  <c:v>-8.0007466409204291</c:v>
                </c:pt>
                <c:pt idx="931">
                  <c:v>-8.0007768329235418</c:v>
                </c:pt>
                <c:pt idx="932">
                  <c:v>-8.0008070247430272</c:v>
                </c:pt>
                <c:pt idx="933">
                  <c:v>-8.0008372163788728</c:v>
                </c:pt>
                <c:pt idx="934">
                  <c:v>-8.0008674078310804</c:v>
                </c:pt>
                <c:pt idx="935">
                  <c:v>-8.0008975990996571</c:v>
                </c:pt>
                <c:pt idx="936">
                  <c:v>-8.0009277901845941</c:v>
                </c:pt>
                <c:pt idx="937">
                  <c:v>-8.0009579810858966</c:v>
                </c:pt>
                <c:pt idx="938">
                  <c:v>-8.0009881718035594</c:v>
                </c:pt>
                <c:pt idx="939">
                  <c:v>-8.0010183623375859</c:v>
                </c:pt>
                <c:pt idx="940">
                  <c:v>-8.0010485526879727</c:v>
                </c:pt>
                <c:pt idx="941">
                  <c:v>-8.0010787428547232</c:v>
                </c:pt>
                <c:pt idx="942">
                  <c:v>-8.0011089328378286</c:v>
                </c:pt>
                <c:pt idx="943">
                  <c:v>-8.0011391226372996</c:v>
                </c:pt>
                <c:pt idx="944">
                  <c:v>-8.0011693122531291</c:v>
                </c:pt>
                <c:pt idx="945">
                  <c:v>-8.001199501685317</c:v>
                </c:pt>
                <c:pt idx="946">
                  <c:v>-8.0012296909338705</c:v>
                </c:pt>
                <c:pt idx="947">
                  <c:v>-8.0012598799987735</c:v>
                </c:pt>
                <c:pt idx="948">
                  <c:v>-8.0012900688800404</c:v>
                </c:pt>
                <c:pt idx="949">
                  <c:v>-8.0013202575776639</c:v>
                </c:pt>
                <c:pt idx="950">
                  <c:v>-8.001350446091644</c:v>
                </c:pt>
                <c:pt idx="951">
                  <c:v>-8.0013806344219827</c:v>
                </c:pt>
                <c:pt idx="952">
                  <c:v>-8.0014108225686762</c:v>
                </c:pt>
                <c:pt idx="953">
                  <c:v>-8.0014410105317246</c:v>
                </c:pt>
                <c:pt idx="954">
                  <c:v>-8.0014711983111333</c:v>
                </c:pt>
                <c:pt idx="955">
                  <c:v>-8.0015013859068933</c:v>
                </c:pt>
                <c:pt idx="956">
                  <c:v>-8.0015315733190118</c:v>
                </c:pt>
                <c:pt idx="957">
                  <c:v>-8.0015617605474816</c:v>
                </c:pt>
                <c:pt idx="958">
                  <c:v>-8.0015919475923081</c:v>
                </c:pt>
                <c:pt idx="959">
                  <c:v>-8.0016221344534824</c:v>
                </c:pt>
                <c:pt idx="960">
                  <c:v>-8.0016523211310169</c:v>
                </c:pt>
                <c:pt idx="961">
                  <c:v>-8.0016825076248974</c:v>
                </c:pt>
                <c:pt idx="962">
                  <c:v>-8.0017126939351346</c:v>
                </c:pt>
                <c:pt idx="963">
                  <c:v>-8.0017428800617214</c:v>
                </c:pt>
                <c:pt idx="964">
                  <c:v>-8.0017730660046649</c:v>
                </c:pt>
                <c:pt idx="965">
                  <c:v>-8.0018032517639543</c:v>
                </c:pt>
                <c:pt idx="966">
                  <c:v>-8.0018334373395898</c:v>
                </c:pt>
                <c:pt idx="967">
                  <c:v>-8.001863622731582</c:v>
                </c:pt>
                <c:pt idx="968">
                  <c:v>-8.0018938079399256</c:v>
                </c:pt>
                <c:pt idx="969">
                  <c:v>-8.0019239929646133</c:v>
                </c:pt>
                <c:pt idx="970">
                  <c:v>-8.0019541778056489</c:v>
                </c:pt>
                <c:pt idx="971">
                  <c:v>-8.0019843624630376</c:v>
                </c:pt>
                <c:pt idx="972">
                  <c:v>-8.0020145469367723</c:v>
                </c:pt>
                <c:pt idx="973">
                  <c:v>-8.0020447312268566</c:v>
                </c:pt>
                <c:pt idx="974">
                  <c:v>-8.0020749153332815</c:v>
                </c:pt>
                <c:pt idx="975">
                  <c:v>-8.0021050992560561</c:v>
                </c:pt>
                <c:pt idx="976">
                  <c:v>-8.002135282995182</c:v>
                </c:pt>
                <c:pt idx="977">
                  <c:v>-8.0021654665506468</c:v>
                </c:pt>
                <c:pt idx="978">
                  <c:v>-8.0021956499224558</c:v>
                </c:pt>
                <c:pt idx="979">
                  <c:v>-8.0022258331106162</c:v>
                </c:pt>
                <c:pt idx="980">
                  <c:v>-8.0022560161151155</c:v>
                </c:pt>
                <c:pt idx="981">
                  <c:v>-8.0022861989359626</c:v>
                </c:pt>
                <c:pt idx="982">
                  <c:v>-8.0023163815731539</c:v>
                </c:pt>
                <c:pt idx="983">
                  <c:v>-8.0023465640266807</c:v>
                </c:pt>
                <c:pt idx="984">
                  <c:v>-8.0023767462965552</c:v>
                </c:pt>
                <c:pt idx="985">
                  <c:v>-8.0024069283827739</c:v>
                </c:pt>
                <c:pt idx="986">
                  <c:v>-8.0024371102853298</c:v>
                </c:pt>
                <c:pt idx="987">
                  <c:v>-8.0024672920042317</c:v>
                </c:pt>
                <c:pt idx="988">
                  <c:v>-8.0024974735394707</c:v>
                </c:pt>
                <c:pt idx="989">
                  <c:v>-8.002527654891054</c:v>
                </c:pt>
                <c:pt idx="990">
                  <c:v>-8.0025578360589744</c:v>
                </c:pt>
                <c:pt idx="991">
                  <c:v>-8.0025880170432373</c:v>
                </c:pt>
                <c:pt idx="992">
                  <c:v>-8.0026181978438355</c:v>
                </c:pt>
                <c:pt idx="993">
                  <c:v>-8.0026483784607745</c:v>
                </c:pt>
                <c:pt idx="994">
                  <c:v>-8.0026785588940523</c:v>
                </c:pt>
                <c:pt idx="995">
                  <c:v>-8.0027087391436691</c:v>
                </c:pt>
                <c:pt idx="996">
                  <c:v>-8.0027389192096177</c:v>
                </c:pt>
                <c:pt idx="997">
                  <c:v>-8.002769099091914</c:v>
                </c:pt>
                <c:pt idx="998">
                  <c:v>-8.0027992787905351</c:v>
                </c:pt>
                <c:pt idx="999">
                  <c:v>-8.0028294583054969</c:v>
                </c:pt>
                <c:pt idx="1000">
                  <c:v>-8.0028596376367993</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Calculs!$J$4:$J$1004</c:f>
              <c:numCache>
                <c:formatCode>0.00</c:formatCode>
                <c:ptCount val="1001"/>
                <c:pt idx="0">
                  <c:v>0</c:v>
                </c:pt>
                <c:pt idx="1">
                  <c:v>6.9034614733361468E-5</c:v>
                </c:pt>
                <c:pt idx="2">
                  <c:v>4.4484546608641819E-4</c:v>
                </c:pt>
                <c:pt idx="3">
                  <c:v>1.3661655755448214E-3</c:v>
                </c:pt>
                <c:pt idx="4">
                  <c:v>2.9730966799504559E-3</c:v>
                </c:pt>
                <c:pt idx="5">
                  <c:v>5.4058480708909749E-3</c:v>
                </c:pt>
                <c:pt idx="6">
                  <c:v>8.8047528052318837E-3</c:v>
                </c:pt>
                <c:pt idx="7">
                  <c:v>1.3310283785968258E-2</c:v>
                </c:pt>
                <c:pt idx="8">
                  <c:v>1.9063069718966624E-2</c:v>
                </c:pt>
                <c:pt idx="9">
                  <c:v>2.6203910951005972E-2</c:v>
                </c:pt>
                <c:pt idx="10">
                  <c:v>3.4873795194370935E-2</c:v>
                </c:pt>
                <c:pt idx="11">
                  <c:v>4.5173618006861899E-2</c:v>
                </c:pt>
                <c:pt idx="12">
                  <c:v>5.7123812700218796E-2</c:v>
                </c:pt>
                <c:pt idx="13">
                  <c:v>7.0704213754077344E-2</c:v>
                </c:pt>
                <c:pt idx="14">
                  <c:v>8.5894002657530152E-2</c:v>
                </c:pt>
                <c:pt idx="15">
                  <c:v>0.10267201445488194</c:v>
                </c:pt>
                <c:pt idx="16">
                  <c:v>0.12101704492806266</c:v>
                </c:pt>
                <c:pt idx="17">
                  <c:v>0.14090785125086835</c:v>
                </c:pt>
                <c:pt idx="18">
                  <c:v>0.16232315264260733</c:v>
                </c:pt>
                <c:pt idx="19">
                  <c:v>0.18524163102106478</c:v>
                </c:pt>
                <c:pt idx="20">
                  <c:v>0.20964193165469958</c:v>
                </c:pt>
                <c:pt idx="21">
                  <c:v>0.23550266381398743</c:v>
                </c:pt>
                <c:pt idx="22">
                  <c:v>0.2628024014218252</c:v>
                </c:pt>
                <c:pt idx="23">
                  <c:v>0.29151968370291204</c:v>
                </c:pt>
                <c:pt idx="24">
                  <c:v>0.32163301583202292</c:v>
                </c:pt>
                <c:pt idx="25">
                  <c:v>0.35312086958109179</c:v>
                </c:pt>
                <c:pt idx="26">
                  <c:v>0.38596168396502106</c:v>
                </c:pt>
                <c:pt idx="27">
                  <c:v>0.42013927903587567</c:v>
                </c:pt>
                <c:pt idx="28">
                  <c:v>0.45564827832060412</c:v>
                </c:pt>
                <c:pt idx="29">
                  <c:v>0.49248870876776885</c:v>
                </c:pt>
                <c:pt idx="30">
                  <c:v>0.53066059172499713</c:v>
                </c:pt>
                <c:pt idx="31">
                  <c:v>0.57016394293268402</c:v>
                </c:pt>
                <c:pt idx="32">
                  <c:v>0.61099877251780521</c:v>
                </c:pt>
                <c:pt idx="33">
                  <c:v>0.65316508498784076</c:v>
                </c:pt>
                <c:pt idx="34">
                  <c:v>0.69666287922481007</c:v>
                </c:pt>
                <c:pt idx="35">
                  <c:v>0.74157606527120801</c:v>
                </c:pt>
                <c:pt idx="36">
                  <c:v>0.78799127172203476</c:v>
                </c:pt>
                <c:pt idx="37">
                  <c:v>0.83591389950055617</c:v>
                </c:pt>
                <c:pt idx="38">
                  <c:v>0.88534924893562195</c:v>
                </c:pt>
                <c:pt idx="39">
                  <c:v>0.9363024869395592</c:v>
                </c:pt>
                <c:pt idx="40">
                  <c:v>0.98877865330721826</c:v>
                </c:pt>
                <c:pt idx="41">
                  <c:v>1.0427826665447959</c:v>
                </c:pt>
                <c:pt idx="42">
                  <c:v>1.0983193292744227</c:v>
                </c:pt>
                <c:pt idx="43">
                  <c:v>1.1553933332549886</c:v>
                </c:pt>
                <c:pt idx="44">
                  <c:v>1.2140092640549378</c:v>
                </c:pt>
                <c:pt idx="45">
                  <c:v>1.2741716054086871</c:v>
                </c:pt>
                <c:pt idx="46">
                  <c:v>1.3358847432847787</c:v>
                </c:pt>
                <c:pt idx="47">
                  <c:v>1.3991529696908156</c:v>
                </c:pt>
                <c:pt idx="48">
                  <c:v>1.4639804862375485</c:v>
                </c:pt>
                <c:pt idx="49">
                  <c:v>1.5303714074821466</c:v>
                </c:pt>
                <c:pt idx="50">
                  <c:v>1.598329764068636</c:v>
                </c:pt>
                <c:pt idx="51">
                  <c:v>1.6678595056816852</c:v>
                </c:pt>
                <c:pt idx="52">
                  <c:v>1.7389645038283295</c:v>
                </c:pt>
                <c:pt idx="53">
                  <c:v>1.8116485544608216</c:v>
                </c:pt>
                <c:pt idx="54">
                  <c:v>1.8859153804525506</c:v>
                </c:pt>
                <c:pt idx="55">
                  <c:v>1.961768633937865</c:v>
                </c:pt>
                <c:pt idx="56">
                  <c:v>2.039211898525652</c:v>
                </c:pt>
                <c:pt idx="57">
                  <c:v>2.1182486913956433</c:v>
                </c:pt>
                <c:pt idx="58">
                  <c:v>2.1988824652856365</c:v>
                </c:pt>
                <c:pt idx="59">
                  <c:v>2.2811166103771114</c:v>
                </c:pt>
                <c:pt idx="60">
                  <c:v>2.3649544560860916</c:v>
                </c:pt>
                <c:pt idx="61">
                  <c:v>2.4503992727655279</c:v>
                </c:pt>
                <c:pt idx="62">
                  <c:v>2.5374542733249723</c:v>
                </c:pt>
                <c:pt idx="63">
                  <c:v>2.6261226147728447</c:v>
                </c:pt>
                <c:pt idx="64">
                  <c:v>2.7164073996861715</c:v>
                </c:pt>
                <c:pt idx="65">
                  <c:v>2.8083116776123052</c:v>
                </c:pt>
                <c:pt idx="66">
                  <c:v>2.9018384464067757</c:v>
                </c:pt>
                <c:pt idx="67">
                  <c:v>2.9969906535111228</c:v>
                </c:pt>
                <c:pt idx="68">
                  <c:v>3.0937711971742661</c:v>
                </c:pt>
                <c:pt idx="69">
                  <c:v>3.1921829276207099</c:v>
                </c:pt>
                <c:pt idx="70">
                  <c:v>3.292228648168646</c:v>
                </c:pt>
                <c:pt idx="71">
                  <c:v>3.3939111163007936</c:v>
                </c:pt>
                <c:pt idx="72">
                  <c:v>3.4972329767698827</c:v>
                </c:pt>
                <c:pt idx="73">
                  <c:v>3.6021966942060444</c:v>
                </c:pt>
                <c:pt idx="74">
                  <c:v>3.7088046213784054</c:v>
                </c:pt>
                <c:pt idx="75">
                  <c:v>3.8170590678876639</c:v>
                </c:pt>
                <c:pt idx="76">
                  <c:v>3.9269623010618755</c:v>
                </c:pt>
                <c:pt idx="77">
                  <c:v>4.0385165468174025</c:v>
                </c:pt>
                <c:pt idx="78">
                  <c:v>4.1517239904868335</c:v>
                </c:pt>
                <c:pt idx="79">
                  <c:v>4.2665867776155695</c:v>
                </c:pt>
                <c:pt idx="80">
                  <c:v>4.3831070147286519</c:v>
                </c:pt>
                <c:pt idx="81">
                  <c:v>4.5012867700693304</c:v>
                </c:pt>
                <c:pt idx="82">
                  <c:v>4.6211280743107563</c:v>
                </c:pt>
                <c:pt idx="83">
                  <c:v>4.7426329212421159</c:v>
                </c:pt>
                <c:pt idx="84">
                  <c:v>4.8658032684304295</c:v>
                </c:pt>
                <c:pt idx="85">
                  <c:v>4.9906410378591843</c:v>
                </c:pt>
                <c:pt idx="86">
                  <c:v>5.117148116544878</c:v>
                </c:pt>
                <c:pt idx="87">
                  <c:v>5.2453263571325124</c:v>
                </c:pt>
                <c:pt idx="88">
                  <c:v>5.3751775784709972</c:v>
                </c:pt>
                <c:pt idx="89">
                  <c:v>5.5067035661693788</c:v>
                </c:pt>
                <c:pt idx="90">
                  <c:v>5.6399060731347586</c:v>
                </c:pt>
                <c:pt idx="91">
                  <c:v>5.7747868200927153</c:v>
                </c:pt>
                <c:pt idx="92">
                  <c:v>5.9113474960909969</c:v>
                </c:pt>
                <c:pt idx="93">
                  <c:v>6.0495897589872172</c:v>
                </c:pt>
                <c:pt idx="94">
                  <c:v>6.18951523592124</c:v>
                </c:pt>
                <c:pt idx="95">
                  <c:v>6.3311255237729078</c:v>
                </c:pt>
                <c:pt idx="96">
                  <c:v>6.4744221896057326</c:v>
                </c:pt>
                <c:pt idx="97">
                  <c:v>6.6194067710971343</c:v>
                </c:pt>
                <c:pt idx="98">
                  <c:v>6.7660807769557865</c:v>
                </c:pt>
                <c:pt idx="99">
                  <c:v>6.9144456873265936</c:v>
                </c:pt>
                <c:pt idx="100">
                  <c:v>7.0645029541838031</c:v>
                </c:pt>
                <c:pt idx="101">
                  <c:v>7.2162540017127332</c:v>
                </c:pt>
                <c:pt idx="102">
                  <c:v>7.3697002266805605</c:v>
                </c:pt>
                <c:pt idx="103">
                  <c:v>7.5248429987966095</c:v>
                </c:pt>
                <c:pt idx="104">
                  <c:v>7.6816836610625456</c:v>
                </c:pt>
                <c:pt idx="105">
                  <c:v>7.84022353011287</c:v>
                </c:pt>
                <c:pt idx="106">
                  <c:v>8.0004638965460799</c:v>
                </c:pt>
                <c:pt idx="107">
                  <c:v>8.1624060252468578</c:v>
                </c:pt>
                <c:pt idx="108">
                  <c:v>8.3260511556996235</c:v>
                </c:pt>
                <c:pt idx="109">
                  <c:v>8.4914005022937733</c:v>
                </c:pt>
                <c:pt idx="110">
                  <c:v>8.6584552546209146</c:v>
                </c:pt>
                <c:pt idx="111">
                  <c:v>8.8272165777643838</c:v>
                </c:pt>
                <c:pt idx="112">
                  <c:v>8.9976856125813409</c:v>
                </c:pt>
                <c:pt idx="113">
                  <c:v>9.1698634759777011</c:v>
                </c:pt>
                <c:pt idx="114">
                  <c:v>9.3437512611761591</c:v>
                </c:pt>
                <c:pt idx="115">
                  <c:v>9.5193500379775582</c:v>
                </c:pt>
                <c:pt idx="116">
                  <c:v>9.6966608530158318</c:v>
                </c:pt>
                <c:pt idx="117">
                  <c:v>9.8756847300067481</c:v>
                </c:pt>
                <c:pt idx="118">
                  <c:v>10.05642266999067</c:v>
                </c:pt>
                <c:pt idx="119">
                  <c:v>10.238875651569538</c:v>
                </c:pt>
                <c:pt idx="120">
                  <c:v>10.423044631138273</c:v>
                </c:pt>
                <c:pt idx="121">
                  <c:v>10.608930543110793</c:v>
                </c:pt>
                <c:pt idx="122">
                  <c:v>10.796534300140809</c:v>
                </c:pt>
                <c:pt idx="123">
                  <c:v>10.985856793337609</c:v>
                </c:pt>
                <c:pt idx="124">
                  <c:v>11.176898892476947</c:v>
                </c:pt>
                <c:pt idx="125">
                  <c:v>11.369661446207253</c:v>
                </c:pt>
                <c:pt idx="126">
                  <c:v>11.564145282251273</c:v>
                </c:pt>
                <c:pt idx="127">
                  <c:v>11.760351207603309</c:v>
                </c:pt>
                <c:pt idx="128">
                  <c:v>11.958280008722205</c:v>
                </c:pt>
                <c:pt idx="129">
                  <c:v>12.157932114205664</c:v>
                </c:pt>
                <c:pt idx="130">
                  <c:v>12.359307256068128</c:v>
                </c:pt>
                <c:pt idx="131">
                  <c:v>12.56240480562688</c:v>
                </c:pt>
                <c:pt idx="132">
                  <c:v>12.767224110803058</c:v>
                </c:pt>
                <c:pt idx="133">
                  <c:v>12.973764496347293</c:v>
                </c:pt>
                <c:pt idx="134">
                  <c:v>13.182025264060963</c:v>
                </c:pt>
                <c:pt idx="135">
                  <c:v>13.392005693013218</c:v>
                </c:pt>
                <c:pt idx="136">
                  <c:v>13.603705039753912</c:v>
                </c:pt>
                <c:pt idx="137">
                  <c:v>13.817122538522545</c:v>
                </c:pt>
                <c:pt idx="138">
                  <c:v>14.032257401453373</c:v>
                </c:pt>
                <c:pt idx="139">
                  <c:v>14.249108818776783</c:v>
                </c:pt>
                <c:pt idx="140">
                  <c:v>14.467675959017054</c:v>
                </c:pt>
                <c:pt idx="141">
                  <c:v>14.687957969186623</c:v>
                </c:pt>
                <c:pt idx="142">
                  <c:v>14.909953974976945</c:v>
                </c:pt>
                <c:pt idx="143">
                  <c:v>15.133663080946066</c:v>
                </c:pt>
                <c:pt idx="144">
                  <c:v>15.359084370702998</c:v>
                </c:pt>
                <c:pt idx="145">
                  <c:v>15.586216907089</c:v>
                </c:pt>
                <c:pt idx="146">
                  <c:v>15.815059732355843</c:v>
                </c:pt>
                <c:pt idx="147">
                  <c:v>16.045611868341165</c:v>
                </c:pt>
                <c:pt idx="148">
                  <c:v>16.277872316640988</c:v>
                </c:pt>
                <c:pt idx="149">
                  <c:v>16.51184005877948</c:v>
                </c:pt>
                <c:pt idx="150">
                  <c:v>16.747514056376055</c:v>
                </c:pt>
                <c:pt idx="151">
                  <c:v>16.984893251309863</c:v>
                </c:pt>
                <c:pt idx="152">
                  <c:v>17.223976565881777</c:v>
                </c:pt>
                <c:pt idx="153">
                  <c:v>17.464762902973916</c:v>
                </c:pt>
                <c:pt idx="154">
                  <c:v>17.707251146206787</c:v>
                </c:pt>
                <c:pt idx="155">
                  <c:v>17.951440160094123</c:v>
                </c:pt>
                <c:pt idx="156">
                  <c:v>18.197328790195456</c:v>
                </c:pt>
                <c:pt idx="157">
                  <c:v>18.444915863266523</c:v>
                </c:pt>
                <c:pt idx="158">
                  <c:v>18.694200187407517</c:v>
                </c:pt>
                <c:pt idx="159">
                  <c:v>18.945180552209294</c:v>
                </c:pt>
                <c:pt idx="160">
                  <c:v>19.197855728897544</c:v>
                </c:pt>
                <c:pt idx="161">
                  <c:v>19.452224470475024</c:v>
                </c:pt>
                <c:pt idx="162">
                  <c:v>19.708285511861863</c:v>
                </c:pt>
                <c:pt idx="163">
                  <c:v>19.966037570034025</c:v>
                </c:pt>
                <c:pt idx="164">
                  <c:v>20.225479344159961</c:v>
                </c:pt>
                <c:pt idx="165">
                  <c:v>20.486609515735495</c:v>
                </c:pt>
                <c:pt idx="166">
                  <c:v>20.749426748717006</c:v>
                </c:pt>
                <c:pt idx="167">
                  <c:v>21.013929689652933</c:v>
                </c:pt>
                <c:pt idx="168">
                  <c:v>21.280116967813658</c:v>
                </c:pt>
                <c:pt idx="169">
                  <c:v>21.547987195319802</c:v>
                </c:pt>
                <c:pt idx="170">
                  <c:v>21.81753896726898</c:v>
                </c:pt>
                <c:pt idx="171">
                  <c:v>22.088770861861047</c:v>
                </c:pt>
                <c:pt idx="172">
                  <c:v>22.361681440521881</c:v>
                </c:pt>
                <c:pt idx="173">
                  <c:v>22.636269248025734</c:v>
                </c:pt>
                <c:pt idx="174">
                  <c:v>22.912532812616185</c:v>
                </c:pt>
                <c:pt idx="175">
                  <c:v>23.190470646125735</c:v>
                </c:pt>
                <c:pt idx="176">
                  <c:v>23.470081244094086</c:v>
                </c:pt>
                <c:pt idx="177">
                  <c:v>23.751363085885099</c:v>
                </c:pt>
                <c:pt idx="178">
                  <c:v>24.03431463480252</c:v>
                </c:pt>
                <c:pt idx="179">
                  <c:v>24.31893433820445</c:v>
                </c:pt>
                <c:pt idx="180">
                  <c:v>24.605220627616628</c:v>
                </c:pt>
                <c:pt idx="181">
                  <c:v>24.893171918844523</c:v>
                </c:pt>
                <c:pt idx="182">
                  <c:v>25.182786612084296</c:v>
                </c:pt>
                <c:pt idx="183">
                  <c:v>25.474063092032637</c:v>
                </c:pt>
                <c:pt idx="184">
                  <c:v>25.766999727995504</c:v>
                </c:pt>
                <c:pt idx="185">
                  <c:v>26.061594873995798</c:v>
                </c:pt>
                <c:pt idx="186">
                  <c:v>26.357846868879989</c:v>
                </c:pt>
                <c:pt idx="187">
                  <c:v>26.65575403642374</c:v>
                </c:pt>
                <c:pt idx="188">
                  <c:v>26.955314685436509</c:v>
                </c:pt>
                <c:pt idx="189">
                  <c:v>27.256527109865196</c:v>
                </c:pt>
                <c:pt idx="190">
                  <c:v>27.559389588896838</c:v>
                </c:pt>
                <c:pt idx="191">
                  <c:v>27.863900387060362</c:v>
                </c:pt>
                <c:pt idx="192">
                  <c:v>28.170057754327431</c:v>
                </c:pt>
                <c:pt idx="193">
                  <c:v>28.477859926212417</c:v>
                </c:pt>
                <c:pt idx="194">
                  <c:v>28.787305123871477</c:v>
                </c:pt>
                <c:pt idx="195">
                  <c:v>29.098391554200798</c:v>
                </c:pt>
                <c:pt idx="196">
                  <c:v>29.411117409934004</c:v>
                </c:pt>
                <c:pt idx="197">
                  <c:v>29.725480869738739</c:v>
                </c:pt>
                <c:pt idx="198">
                  <c:v>30.041480098312462</c:v>
                </c:pt>
                <c:pt idx="199">
                  <c:v>30.35911324647746</c:v>
                </c:pt>
                <c:pt idx="200">
                  <c:v>30.678378451275094</c:v>
                </c:pt>
                <c:pt idx="201">
                  <c:v>30.999273836059292</c:v>
                </c:pt>
                <c:pt idx="202">
                  <c:v>31.321797510589317</c:v>
                </c:pt>
                <c:pt idx="203">
                  <c:v>31.645947571121813</c:v>
                </c:pt>
                <c:pt idx="204">
                  <c:v>31.971722100502145</c:v>
                </c:pt>
                <c:pt idx="205">
                  <c:v>32.299119168255061</c:v>
                </c:pt>
                <c:pt idx="206">
                  <c:v>32.628136743186133</c:v>
                </c:pt>
                <c:pt idx="207">
                  <c:v>32.958772605752934</c:v>
                </c:pt>
                <c:pt idx="208">
                  <c:v>33.291024435367234</c:v>
                </c:pt>
                <c:pt idx="209">
                  <c:v>33.624889897930302</c:v>
                </c:pt>
                <c:pt idx="210">
                  <c:v>33.960366645928552</c:v>
                </c:pt>
                <c:pt idx="211">
                  <c:v>34.297452318528464</c:v>
                </c:pt>
                <c:pt idx="212">
                  <c:v>34.636144541670916</c:v>
                </c:pt>
                <c:pt idx="213">
                  <c:v>34.976440928164799</c:v>
                </c:pt>
                <c:pt idx="214">
                  <c:v>35.318339077780038</c:v>
                </c:pt>
                <c:pt idx="215">
                  <c:v>35.661836577339962</c:v>
                </c:pt>
                <c:pt idx="216">
                  <c:v>36.006931000813061</c:v>
                </c:pt>
                <c:pt idx="217">
                  <c:v>36.353619909404159</c:v>
                </c:pt>
                <c:pt idx="218">
                  <c:v>36.701900851644957</c:v>
                </c:pt>
                <c:pt idx="219">
                  <c:v>37.051771363484036</c:v>
                </c:pt>
                <c:pt idx="220">
                  <c:v>37.403228968376233</c:v>
                </c:pt>
                <c:pt idx="221">
                  <c:v>37.756271177371517</c:v>
                </c:pt>
                <c:pt idx="222">
                  <c:v>38.110895489203266</c:v>
                </c:pt>
                <c:pt idx="223">
                  <c:v>38.467099390375999</c:v>
                </c:pt>
                <c:pt idx="224">
                  <c:v>38.82488035525261</c:v>
                </c:pt>
                <c:pt idx="225">
                  <c:v>39.184235846141029</c:v>
                </c:pt>
                <c:pt idx="226">
                  <c:v>39.545163313380399</c:v>
                </c:pt>
                <c:pt idx="227">
                  <c:v>39.907660195426729</c:v>
                </c:pt>
                <c:pt idx="228">
                  <c:v>40.271723918938044</c:v>
                </c:pt>
                <c:pt idx="229">
                  <c:v>40.637351898859038</c:v>
                </c:pt>
                <c:pt idx="230">
                  <c:v>41.004541538505265</c:v>
                </c:pt>
                <c:pt idx="231">
                  <c:v>41.373290229646827</c:v>
                </c:pt>
                <c:pt idx="232">
                  <c:v>41.743595352591576</c:v>
                </c:pt>
                <c:pt idx="233">
                  <c:v>42.115454276267904</c:v>
                </c:pt>
                <c:pt idx="234">
                  <c:v>42.488864358307019</c:v>
                </c:pt>
                <c:pt idx="235">
                  <c:v>42.863822945124802</c:v>
                </c:pt>
                <c:pt idx="236">
                  <c:v>43.240327372003222</c:v>
                </c:pt>
                <c:pt idx="237">
                  <c:v>43.618374963171284</c:v>
                </c:pt>
                <c:pt idx="238">
                  <c:v>43.997963031885575</c:v>
                </c:pt>
                <c:pt idx="239">
                  <c:v>44.379088880510373</c:v>
                </c:pt>
                <c:pt idx="240">
                  <c:v>44.761749800597329</c:v>
                </c:pt>
                <c:pt idx="241">
                  <c:v>45.145943072964755</c:v>
                </c:pt>
                <c:pt idx="242">
                  <c:v>45.531665658563959</c:v>
                </c:pt>
                <c:pt idx="243">
                  <c:v>45.918913888676634</c:v>
                </c:pt>
                <c:pt idx="244">
                  <c:v>46.307683773456382</c:v>
                </c:pt>
                <c:pt idx="245">
                  <c:v>46.697971311151576</c:v>
                </c:pt>
                <c:pt idx="246">
                  <c:v>47.089772488208787</c:v>
                </c:pt>
                <c:pt idx="247">
                  <c:v>47.483083279375641</c:v>
                </c:pt>
                <c:pt idx="248">
                  <c:v>47.87789964780309</c:v>
                </c:pt>
                <c:pt idx="249">
                  <c:v>48.274217545147145</c:v>
                </c:pt>
                <c:pt idx="250">
                  <c:v>48.672032911670058</c:v>
                </c:pt>
                <c:pt idx="251">
                  <c:v>49.07134167634095</c:v>
                </c:pt>
                <c:pt idx="252">
                  <c:v>49.472139756935888</c:v>
                </c:pt>
                <c:pt idx="253">
                  <c:v>49.87442306013746</c:v>
                </c:pt>
                <c:pt idx="254">
                  <c:v>50.278187481633765</c:v>
                </c:pt>
                <c:pt idx="255">
                  <c:v>50.683428906216939</c:v>
                </c:pt>
                <c:pt idx="256">
                  <c:v>51.090143207881127</c:v>
                </c:pt>
                <c:pt idx="257">
                  <c:v>51.498326249919934</c:v>
                </c:pt>
                <c:pt idx="258">
                  <c:v>51.907973885023381</c:v>
                </c:pt>
                <c:pt idx="259">
                  <c:v>52.319081955374351</c:v>
                </c:pt>
                <c:pt idx="260">
                  <c:v>52.731646292744529</c:v>
                </c:pt>
                <c:pt idx="261">
                  <c:v>53.145662718589847</c:v>
                </c:pt>
                <c:pt idx="262">
                  <c:v>53.561127044145444</c:v>
                </c:pt>
                <c:pt idx="263">
                  <c:v>53.978035070520114</c:v>
                </c:pt>
                <c:pt idx="264">
                  <c:v>54.396382588790281</c:v>
                </c:pt>
                <c:pt idx="265">
                  <c:v>54.816165380093516</c:v>
                </c:pt>
                <c:pt idx="266">
                  <c:v>55.237379215721511</c:v>
                </c:pt>
                <c:pt idx="267">
                  <c:v>55.660019857212667</c:v>
                </c:pt>
                <c:pt idx="268">
                  <c:v>56.084083056444129</c:v>
                </c:pt>
                <c:pt idx="269">
                  <c:v>56.509564555723394</c:v>
                </c:pt>
                <c:pt idx="270">
                  <c:v>56.936460087879468</c:v>
                </c:pt>
                <c:pt idx="271">
                  <c:v>57.36476537635351</c:v>
                </c:pt>
                <c:pt idx="272">
                  <c:v>57.794476135289074</c:v>
                </c:pt>
                <c:pt idx="273">
                  <c:v>58.22558806962185</c:v>
                </c:pt>
                <c:pt idx="274">
                  <c:v>58.658096875168994</c:v>
                </c:pt>
                <c:pt idx="275">
                  <c:v>59.09199823871797</c:v>
                </c:pt>
                <c:pt idx="276">
                  <c:v>59.527287838114972</c:v>
                </c:pt>
                <c:pt idx="277">
                  <c:v>59.963961342352881</c:v>
                </c:pt>
                <c:pt idx="278">
                  <c:v>60.40201441165879</c:v>
                </c:pt>
                <c:pt idx="279">
                  <c:v>60.841442697581101</c:v>
                </c:pt>
                <c:pt idx="280">
                  <c:v>61.282241843076172</c:v>
                </c:pt>
                <c:pt idx="281">
                  <c:v>61.724407482594515</c:v>
                </c:pt>
                <c:pt idx="282">
                  <c:v>62.167935242166593</c:v>
                </c:pt>
                <c:pt idx="283">
                  <c:v>62.612820739488178</c:v>
                </c:pt>
                <c:pt idx="284">
                  <c:v>63.059059955362912</c:v>
                </c:pt>
                <c:pt idx="285">
                  <c:v>63.506649605769354</c:v>
                </c:pt>
                <c:pt idx="286">
                  <c:v>63.955586771205688</c:v>
                </c:pt>
                <c:pt idx="287">
                  <c:v>64.405868525396187</c:v>
                </c:pt>
                <c:pt idx="288">
                  <c:v>64.857491935348449</c:v>
                </c:pt>
                <c:pt idx="289">
                  <c:v>65.310454061410454</c:v>
                </c:pt>
                <c:pt idx="290">
                  <c:v>65.764751957327391</c:v>
                </c:pt>
                <c:pt idx="291">
                  <c:v>66.220382670298193</c:v>
                </c:pt>
                <c:pt idx="292">
                  <c:v>66.677343241031906</c:v>
                </c:pt>
                <c:pt idx="293">
                  <c:v>67.13563070380377</c:v>
                </c:pt>
                <c:pt idx="294">
                  <c:v>67.595242086511121</c:v>
                </c:pt>
                <c:pt idx="295">
                  <c:v>68.056174410729014</c:v>
                </c:pt>
                <c:pt idx="296">
                  <c:v>68.518424691765645</c:v>
                </c:pt>
                <c:pt idx="297">
                  <c:v>68.981989938717575</c:v>
                </c:pt>
                <c:pt idx="298">
                  <c:v>69.446867154524639</c:v>
                </c:pt>
                <c:pt idx="299">
                  <c:v>69.913053336024717</c:v>
                </c:pt>
                <c:pt idx="300">
                  <c:v>70.38054547400823</c:v>
                </c:pt>
                <c:pt idx="301">
                  <c:v>70.849340553272441</c:v>
                </c:pt>
                <c:pt idx="302">
                  <c:v>71.319435552675529</c:v>
                </c:pt>
                <c:pt idx="303">
                  <c:v>71.790827445190388</c:v>
                </c:pt>
                <c:pt idx="304">
                  <c:v>72.263513197958275</c:v>
                </c:pt>
                <c:pt idx="305">
                  <c:v>72.737489772342215</c:v>
                </c:pt>
                <c:pt idx="306">
                  <c:v>73.212754123980147</c:v>
                </c:pt>
                <c:pt idx="307">
                  <c:v>73.689303202837905</c:v>
                </c:pt>
                <c:pt idx="308">
                  <c:v>74.167133953261967</c:v>
                </c:pt>
                <c:pt idx="309">
                  <c:v>74.646243314031921</c:v>
                </c:pt>
                <c:pt idx="310">
                  <c:v>75.126628218412833</c:v>
                </c:pt>
                <c:pt idx="311">
                  <c:v>75.608285594207288</c:v>
                </c:pt>
                <c:pt idx="312">
                  <c:v>76.091212363807244</c:v>
                </c:pt>
                <c:pt idx="313">
                  <c:v>76.575405444245732</c:v>
                </c:pt>
                <c:pt idx="314">
                  <c:v>77.060861747248254</c:v>
                </c:pt>
                <c:pt idx="315">
                  <c:v>77.547578179284002</c:v>
                </c:pt>
                <c:pt idx="316">
                  <c:v>78.035551641616891</c:v>
                </c:pt>
                <c:pt idx="317">
                  <c:v>78.524779030356299</c:v>
                </c:pt>
                <c:pt idx="318">
                  <c:v>79.015257236507708</c:v>
                </c:pt>
                <c:pt idx="319">
                  <c:v>79.506983146023018</c:v>
                </c:pt>
                <c:pt idx="320">
                  <c:v>79.999953639850716</c:v>
                </c:pt>
                <c:pt idx="321">
                  <c:v>80.494165593985826</c:v>
                </c:pt>
                <c:pt idx="322">
                  <c:v>80.989615879519619</c:v>
                </c:pt>
                <c:pt idx="323">
                  <c:v>81.486301362689147</c:v>
                </c:pt>
                <c:pt idx="324">
                  <c:v>81.984218904926522</c:v>
                </c:pt>
                <c:pt idx="325">
                  <c:v>82.483365362908046</c:v>
                </c:pt>
                <c:pt idx="326">
                  <c:v>82.9837376118831</c:v>
                </c:pt>
                <c:pt idx="327">
                  <c:v>83.485332569033943</c:v>
                </c:pt>
                <c:pt idx="328">
                  <c:v>83.988147170269826</c:v>
                </c:pt>
                <c:pt idx="329">
                  <c:v>84.492178346989206</c:v>
                </c:pt>
                <c:pt idx="330">
                  <c:v>84.997423026126469</c:v>
                </c:pt>
                <c:pt idx="331">
                  <c:v>85.503878130198473</c:v>
                </c:pt>
                <c:pt idx="332">
                  <c:v>86.0115405773509</c:v>
                </c:pt>
                <c:pt idx="333">
                  <c:v>86.520407281404346</c:v>
                </c:pt>
                <c:pt idx="334">
                  <c:v>87.030475151900291</c:v>
                </c:pt>
                <c:pt idx="335">
                  <c:v>87.541741094146857</c:v>
                </c:pt>
                <c:pt idx="336">
                  <c:v>88.054202009264301</c:v>
                </c:pt>
                <c:pt idx="337">
                  <c:v>88.567854794230399</c:v>
                </c:pt>
                <c:pt idx="338">
                  <c:v>89.082696341925597</c:v>
                </c:pt>
                <c:pt idx="339">
                  <c:v>89.598723541177932</c:v>
                </c:pt>
                <c:pt idx="340">
                  <c:v>90.115933276807823</c:v>
                </c:pt>
                <c:pt idx="341">
                  <c:v>90.634322429672594</c:v>
                </c:pt>
                <c:pt idx="342">
                  <c:v>91.153887876710854</c:v>
                </c:pt>
                <c:pt idx="343">
                  <c:v>91.674626490986697</c:v>
                </c:pt>
                <c:pt idx="344">
                  <c:v>92.196535141733619</c:v>
                </c:pt>
                <c:pt idx="345">
                  <c:v>92.719610694398327</c:v>
                </c:pt>
                <c:pt idx="346">
                  <c:v>93.243850010684312</c:v>
                </c:pt>
                <c:pt idx="347">
                  <c:v>93.769249948595231</c:v>
                </c:pt>
                <c:pt idx="348">
                  <c:v>94.295807362478129</c:v>
                </c:pt>
                <c:pt idx="349">
                  <c:v>94.823519103066403</c:v>
                </c:pt>
                <c:pt idx="350">
                  <c:v>95.352382017522615</c:v>
                </c:pt>
                <c:pt idx="351">
                  <c:v>95.88239294948113</c:v>
                </c:pt>
                <c:pt idx="352">
                  <c:v>96.413548739090473</c:v>
                </c:pt>
                <c:pt idx="353">
                  <c:v>96.945846223055611</c:v>
                </c:pt>
                <c:pt idx="354">
                  <c:v>97.479282234679971</c:v>
                </c:pt>
                <c:pt idx="355">
                  <c:v>98.013853603907251</c:v>
                </c:pt>
                <c:pt idx="356">
                  <c:v>98.549557157363097</c:v>
                </c:pt>
                <c:pt idx="357">
                  <c:v>99.086389718396518</c:v>
                </c:pt>
                <c:pt idx="358">
                  <c:v>99.624348107121179</c:v>
                </c:pt>
                <c:pt idx="359">
                  <c:v>100.16342914045646</c:v>
                </c:pt>
                <c:pt idx="360">
                  <c:v>100.70362963216832</c:v>
                </c:pt>
                <c:pt idx="361">
                  <c:v>101.24494639290998</c:v>
                </c:pt>
                <c:pt idx="362">
                  <c:v>101.78737623026244</c:v>
                </c:pt>
                <c:pt idx="363">
                  <c:v>102.33091594877473</c:v>
                </c:pt>
                <c:pt idx="364">
                  <c:v>102.87556235000407</c:v>
                </c:pt>
                <c:pt idx="365">
                  <c:v>103.42131223255578</c:v>
                </c:pt>
                <c:pt idx="366">
                  <c:v>103.96816299282548</c:v>
                </c:pt>
                <c:pt idx="367">
                  <c:v>104.51611322637434</c:v>
                </c:pt>
                <c:pt idx="368">
                  <c:v>105.06516212765581</c:v>
                </c:pt>
                <c:pt idx="369">
                  <c:v>105.61530888909654</c:v>
                </c:pt>
                <c:pt idx="370">
                  <c:v>106.16655270110978</c:v>
                </c:pt>
                <c:pt idx="371">
                  <c:v>106.71889275210877</c:v>
                </c:pt>
                <c:pt idx="372">
                  <c:v>107.27232822852014</c:v>
                </c:pt>
                <c:pt idx="373">
                  <c:v>107.82685831479718</c:v>
                </c:pt>
                <c:pt idx="374">
                  <c:v>108.38248219343318</c:v>
                </c:pt>
                <c:pt idx="375">
                  <c:v>108.93919904497471</c:v>
                </c:pt>
                <c:pt idx="376">
                  <c:v>109.49700804803489</c:v>
                </c:pt>
                <c:pt idx="377">
                  <c:v>110.05590837930653</c:v>
                </c:pt>
                <c:pt idx="378">
                  <c:v>110.61589921357543</c:v>
                </c:pt>
                <c:pt idx="379">
                  <c:v>111.17697972373347</c:v>
                </c:pt>
                <c:pt idx="380">
                  <c:v>111.73914908079175</c:v>
                </c:pt>
                <c:pt idx="381">
                  <c:v>112.30240580143601</c:v>
                </c:pt>
                <c:pt idx="382">
                  <c:v>112.86674709493828</c:v>
                </c:pt>
                <c:pt idx="383">
                  <c:v>113.43216951527855</c:v>
                </c:pt>
                <c:pt idx="384">
                  <c:v>113.99866961392382</c:v>
                </c:pt>
                <c:pt idx="385">
                  <c:v>114.56624393986827</c:v>
                </c:pt>
                <c:pt idx="386">
                  <c:v>115.13488903967317</c:v>
                </c:pt>
                <c:pt idx="387">
                  <c:v>115.70460145750663</c:v>
                </c:pt>
                <c:pt idx="388">
                  <c:v>116.27537773518316</c:v>
                </c:pt>
                <c:pt idx="389">
                  <c:v>116.847214412203</c:v>
                </c:pt>
                <c:pt idx="390">
                  <c:v>117.42010802579122</c:v>
                </c:pt>
                <c:pt idx="391">
                  <c:v>117.99405511093666</c:v>
                </c:pt>
                <c:pt idx="392">
                  <c:v>118.56905220043058</c:v>
                </c:pt>
                <c:pt idx="393">
                  <c:v>119.14509582490524</c:v>
                </c:pt>
                <c:pt idx="394">
                  <c:v>119.72218251287215</c:v>
                </c:pt>
                <c:pt idx="395">
                  <c:v>120.30030879076014</c:v>
                </c:pt>
                <c:pt idx="396">
                  <c:v>120.87947118295328</c:v>
                </c:pt>
                <c:pt idx="397">
                  <c:v>121.45966621182853</c:v>
                </c:pt>
                <c:pt idx="398">
                  <c:v>122.04089039779321</c:v>
                </c:pt>
                <c:pt idx="399">
                  <c:v>122.62314025932226</c:v>
                </c:pt>
                <c:pt idx="400">
                  <c:v>123.20641231299531</c:v>
                </c:pt>
                <c:pt idx="401">
                  <c:v>123.79070255721524</c:v>
                </c:pt>
                <c:pt idx="402">
                  <c:v>124.3760059554849</c:v>
                </c:pt>
                <c:pt idx="403">
                  <c:v>124.96231695259797</c:v>
                </c:pt>
                <c:pt idx="404">
                  <c:v>125.54962999128392</c:v>
                </c:pt>
                <c:pt idx="405">
                  <c:v>126.13793951226944</c:v>
                </c:pt>
                <c:pt idx="406">
                  <c:v>126.72723995433941</c:v>
                </c:pt>
                <c:pt idx="407">
                  <c:v>127.31752575439752</c:v>
                </c:pt>
                <c:pt idx="408">
                  <c:v>127.90879134752636</c:v>
                </c:pt>
                <c:pt idx="409">
                  <c:v>128.50103116704713</c:v>
                </c:pt>
                <c:pt idx="410">
                  <c:v>129.09423964457889</c:v>
                </c:pt>
                <c:pt idx="411">
                  <c:v>129.68840834905234</c:v>
                </c:pt>
                <c:pt idx="412">
                  <c:v>130.28352312353266</c:v>
                </c:pt>
                <c:pt idx="413">
                  <c:v>130.87956694585341</c:v>
                </c:pt>
                <c:pt idx="414">
                  <c:v>131.47652279155443</c:v>
                </c:pt>
                <c:pt idx="415">
                  <c:v>132.07437363416551</c:v>
                </c:pt>
                <c:pt idx="416">
                  <c:v>132.67310244548676</c:v>
                </c:pt>
                <c:pt idx="417">
                  <c:v>133.27269219586572</c:v>
                </c:pt>
                <c:pt idx="418">
                  <c:v>133.87312585447131</c:v>
                </c:pt>
                <c:pt idx="419">
                  <c:v>134.47438638956456</c:v>
                </c:pt>
                <c:pt idx="420">
                  <c:v>135.07645513715516</c:v>
                </c:pt>
                <c:pt idx="421">
                  <c:v>135.67931016867831</c:v>
                </c:pt>
                <c:pt idx="422">
                  <c:v>136.28292792303932</c:v>
                </c:pt>
                <c:pt idx="423">
                  <c:v>136.8872848397273</c:v>
                </c:pt>
                <c:pt idx="424">
                  <c:v>137.4923573592589</c:v>
                </c:pt>
                <c:pt idx="425">
                  <c:v>138.09812192361602</c:v>
                </c:pt>
                <c:pt idx="426">
                  <c:v>138.70455497667751</c:v>
                </c:pt>
                <c:pt idx="427">
                  <c:v>139.31163296464493</c:v>
                </c:pt>
                <c:pt idx="428">
                  <c:v>139.91933233646228</c:v>
                </c:pt>
                <c:pt idx="429">
                  <c:v>140.52762954422977</c:v>
                </c:pt>
                <c:pt idx="430">
                  <c:v>141.13650104361167</c:v>
                </c:pt>
                <c:pt idx="431">
                  <c:v>141.74592329423808</c:v>
                </c:pt>
                <c:pt idx="432">
                  <c:v>142.3558701218945</c:v>
                </c:pt>
                <c:pt idx="433">
                  <c:v>142.96631007983581</c:v>
                </c:pt>
                <c:pt idx="434">
                  <c:v>143.57720908876186</c:v>
                </c:pt>
                <c:pt idx="435">
                  <c:v>144.18853307784937</c:v>
                </c:pt>
                <c:pt idx="436">
                  <c:v>144.80024798550565</c:v>
                </c:pt>
                <c:pt idx="437">
                  <c:v>145.41231976011005</c:v>
                </c:pt>
                <c:pt idx="438">
                  <c:v>146.02471436074302</c:v>
                </c:pt>
                <c:pt idx="439">
                  <c:v>146.63739775790268</c:v>
                </c:pt>
                <c:pt idx="440">
                  <c:v>147.25033593420918</c:v>
                </c:pt>
                <c:pt idx="441">
                  <c:v>147.86349488509657</c:v>
                </c:pt>
                <c:pt idx="442">
                  <c:v>148.47684222659572</c:v>
                </c:pt>
                <c:pt idx="443">
                  <c:v>149.0903488031727</c:v>
                </c:pt>
                <c:pt idx="444">
                  <c:v>149.70398707974505</c:v>
                </c:pt>
                <c:pt idx="445">
                  <c:v>150.31772953350475</c:v>
                </c:pt>
                <c:pt idx="446">
                  <c:v>150.93154865432365</c:v>
                </c:pt>
                <c:pt idx="447">
                  <c:v>151.54541694515098</c:v>
                </c:pt>
                <c:pt idx="448">
                  <c:v>152.15930692240255</c:v>
                </c:pt>
                <c:pt idx="449">
                  <c:v>152.77319111634208</c:v>
                </c:pt>
                <c:pt idx="450">
                  <c:v>153.38704207145435</c:v>
                </c:pt>
                <c:pt idx="451">
                  <c:v>154.00083234681028</c:v>
                </c:pt>
                <c:pt idx="452">
                  <c:v>154.61453451642413</c:v>
                </c:pt>
                <c:pt idx="453">
                  <c:v>155.22812347908808</c:v>
                </c:pt>
                <c:pt idx="454">
                  <c:v>155.84157876778011</c:v>
                </c:pt>
                <c:pt idx="455">
                  <c:v>156.45488223758176</c:v>
                </c:pt>
                <c:pt idx="456">
                  <c:v>157.06801575390264</c:v>
                </c:pt>
                <c:pt idx="457">
                  <c:v>157.68096119259167</c:v>
                </c:pt>
                <c:pt idx="458">
                  <c:v>158.2937004400448</c:v>
                </c:pt>
                <c:pt idx="459">
                  <c:v>158.90621539330934</c:v>
                </c:pt>
                <c:pt idx="460">
                  <c:v>159.51848796018487</c:v>
                </c:pt>
                <c:pt idx="461">
                  <c:v>160.13050214338503</c:v>
                </c:pt>
                <c:pt idx="462">
                  <c:v>160.74224612413366</c:v>
                </c:pt>
                <c:pt idx="463">
                  <c:v>161.35371017531742</c:v>
                </c:pt>
                <c:pt idx="464">
                  <c:v>161.96488457515377</c:v>
                </c:pt>
                <c:pt idx="465">
                  <c:v>162.57575960718916</c:v>
                </c:pt>
                <c:pt idx="466">
                  <c:v>163.18632380639286</c:v>
                </c:pt>
                <c:pt idx="467">
                  <c:v>163.79656220577215</c:v>
                </c:pt>
                <c:pt idx="468">
                  <c:v>164.40643854658848</c:v>
                </c:pt>
                <c:pt idx="469">
                  <c:v>165.01590142389267</c:v>
                </c:pt>
                <c:pt idx="470">
                  <c:v>165.62492778183992</c:v>
                </c:pt>
                <c:pt idx="471">
                  <c:v>166.23351851756468</c:v>
                </c:pt>
                <c:pt idx="472">
                  <c:v>166.84167452558535</c:v>
                </c:pt>
                <c:pt idx="473">
                  <c:v>167.44939669781471</c:v>
                </c:pt>
                <c:pt idx="474">
                  <c:v>168.05668592357029</c:v>
                </c:pt>
                <c:pt idx="475">
                  <c:v>168.66354308958475</c:v>
                </c:pt>
                <c:pt idx="476">
                  <c:v>169.26996908001615</c:v>
                </c:pt>
                <c:pt idx="477">
                  <c:v>169.8759647764582</c:v>
                </c:pt>
                <c:pt idx="478">
                  <c:v>170.48153105795041</c:v>
                </c:pt>
                <c:pt idx="479">
                  <c:v>171.08666880098829</c:v>
                </c:pt>
                <c:pt idx="480">
                  <c:v>171.6913788795334</c:v>
                </c:pt>
                <c:pt idx="481">
                  <c:v>172.29566216502337</c:v>
                </c:pt>
                <c:pt idx="482">
                  <c:v>172.89951952638197</c:v>
                </c:pt>
                <c:pt idx="483">
                  <c:v>173.50295183002893</c:v>
                </c:pt>
                <c:pt idx="484">
                  <c:v>174.10595993988994</c:v>
                </c:pt>
                <c:pt idx="485">
                  <c:v>174.7085447174064</c:v>
                </c:pt>
                <c:pt idx="486">
                  <c:v>175.31070702154526</c:v>
                </c:pt>
                <c:pt idx="487">
                  <c:v>175.91244770880874</c:v>
                </c:pt>
                <c:pt idx="488">
                  <c:v>176.51376763324404</c:v>
                </c:pt>
                <c:pt idx="489">
                  <c:v>177.114667646453</c:v>
                </c:pt>
                <c:pt idx="490">
                  <c:v>177.71514859760165</c:v>
                </c:pt>
                <c:pt idx="491">
                  <c:v>178.31521133342983</c:v>
                </c:pt>
                <c:pt idx="492">
                  <c:v>178.91485669826059</c:v>
                </c:pt>
                <c:pt idx="493">
                  <c:v>179.51408553400978</c:v>
                </c:pt>
                <c:pt idx="494">
                  <c:v>180.11289868019534</c:v>
                </c:pt>
                <c:pt idx="495">
                  <c:v>180.71129697394673</c:v>
                </c:pt>
                <c:pt idx="496">
                  <c:v>181.30928125001424</c:v>
                </c:pt>
                <c:pt idx="497">
                  <c:v>181.90685234077824</c:v>
                </c:pt>
                <c:pt idx="498">
                  <c:v>182.50401107625845</c:v>
                </c:pt>
                <c:pt idx="499">
                  <c:v>183.10075828412309</c:v>
                </c:pt>
                <c:pt idx="500">
                  <c:v>183.69709478969799</c:v>
                </c:pt>
                <c:pt idx="501">
                  <c:v>189.63793497524017</c:v>
                </c:pt>
                <c:pt idx="502">
                  <c:v>195.53823566197477</c:v>
                </c:pt>
                <c:pt idx="503">
                  <c:v>201.39880019129836</c:v>
                </c:pt>
                <c:pt idx="504">
                  <c:v>207.22040965933681</c:v>
                </c:pt>
                <c:pt idx="505">
                  <c:v>213.00382375644367</c:v>
                </c:pt>
                <c:pt idx="506">
                  <c:v>218.7497815672003</c:v>
                </c:pt>
                <c:pt idx="507">
                  <c:v>224.45900233314168</c:v>
                </c:pt>
                <c:pt idx="508">
                  <c:v>230.13218618028665</c:v>
                </c:pt>
                <c:pt idx="509">
                  <c:v>235.77001481341657</c:v>
                </c:pt>
                <c:pt idx="510">
                  <c:v>241.37315217892154</c:v>
                </c:pt>
                <c:pt idx="511">
                  <c:v>246.94224509791789</c:v>
                </c:pt>
                <c:pt idx="512">
                  <c:v>252.47792387123303</c:v>
                </c:pt>
                <c:pt idx="513">
                  <c:v>257.98080285775433</c:v>
                </c:pt>
                <c:pt idx="514">
                  <c:v>263.45148102754609</c:v>
                </c:pt>
                <c:pt idx="515">
                  <c:v>268.8905424910526</c:v>
                </c:pt>
                <c:pt idx="516">
                  <c:v>274.29855700562518</c:v>
                </c:pt>
                <c:pt idx="517">
                  <c:v>279.67608046053664</c:v>
                </c:pt>
                <c:pt idx="518">
                  <c:v>285.02365534157724</c:v>
                </c:pt>
                <c:pt idx="519">
                  <c:v>290.34181117626099</c:v>
                </c:pt>
                <c:pt idx="520">
                  <c:v>295.63106496061175</c:v>
                </c:pt>
                <c:pt idx="521">
                  <c:v>300.89192156844138</c:v>
                </c:pt>
                <c:pt idx="522">
                  <c:v>306.12487414397935</c:v>
                </c:pt>
                <c:pt idx="523">
                  <c:v>311.3304044786658</c:v>
                </c:pt>
                <c:pt idx="524">
                  <c:v>316.50898337287111</c:v>
                </c:pt>
                <c:pt idx="525">
                  <c:v>321.66107098326546</c:v>
                </c:pt>
                <c:pt idx="526">
                  <c:v>326.78711715651849</c:v>
                </c:pt>
                <c:pt idx="527">
                  <c:v>331.88756174997337</c:v>
                </c:pt>
                <c:pt idx="528">
                  <c:v>336.96283493990398</c:v>
                </c:pt>
                <c:pt idx="529">
                  <c:v>342.01335751792982</c:v>
                </c:pt>
                <c:pt idx="530">
                  <c:v>347.03954117613324</c:v>
                </c:pt>
                <c:pt idx="531">
                  <c:v>352.04178878139408</c:v>
                </c:pt>
                <c:pt idx="532">
                  <c:v>357.02049463942882</c:v>
                </c:pt>
                <c:pt idx="533">
                  <c:v>361.9760447489968</c:v>
                </c:pt>
                <c:pt idx="534">
                  <c:v>366.9088170467104</c:v>
                </c:pt>
                <c:pt idx="535">
                  <c:v>371.81918164286452</c:v>
                </c:pt>
                <c:pt idx="536">
                  <c:v>376.70750104867886</c:v>
                </c:pt>
                <c:pt idx="537">
                  <c:v>381.57413039532571</c:v>
                </c:pt>
                <c:pt idx="538">
                  <c:v>386.41941764509818</c:v>
                </c:pt>
                <c:pt idx="539">
                  <c:v>391.24370379505478</c:v>
                </c:pt>
                <c:pt idx="540">
                  <c:v>396.04732307346006</c:v>
                </c:pt>
                <c:pt idx="541">
                  <c:v>400.8306031293248</c:v>
                </c:pt>
                <c:pt idx="542">
                  <c:v>405.59386521533418</c:v>
                </c:pt>
                <c:pt idx="543">
                  <c:v>410.33742436443828</c:v>
                </c:pt>
                <c:pt idx="544">
                  <c:v>415.06158956036614</c:v>
                </c:pt>
                <c:pt idx="545">
                  <c:v>419.76666390231128</c:v>
                </c:pt>
                <c:pt idx="546">
                  <c:v>424.45294476402501</c:v>
                </c:pt>
                <c:pt idx="547">
                  <c:v>429.1207239475429</c:v>
                </c:pt>
                <c:pt idx="548">
                  <c:v>433.77028783175825</c:v>
                </c:pt>
                <c:pt idx="549">
                  <c:v>438.40191751604675</c:v>
                </c:pt>
                <c:pt idx="550">
                  <c:v>443.01588895913699</c:v>
                </c:pt>
                <c:pt idx="551">
                  <c:v>447.61247311341219</c:v>
                </c:pt>
                <c:pt idx="552">
                  <c:v>452.19193605482002</c:v>
                </c:pt>
                <c:pt idx="553">
                  <c:v>456.75453910855873</c:v>
                </c:pt>
                <c:pt idx="554">
                  <c:v>461.30053897070098</c:v>
                </c:pt>
                <c:pt idx="555">
                  <c:v>465.83018782590835</c:v>
                </c:pt>
                <c:pt idx="556">
                  <c:v>470.34373346138347</c:v>
                </c:pt>
                <c:pt idx="557">
                  <c:v>474.8414193771992</c:v>
                </c:pt>
                <c:pt idx="558">
                  <c:v>479.32348489313881</c:v>
                </c:pt>
                <c:pt idx="559">
                  <c:v>483.79016525217401</c:v>
                </c:pt>
                <c:pt idx="560">
                  <c:v>488.24169172070344</c:v>
                </c:pt>
                <c:pt idx="561">
                  <c:v>492.67829168566749</c:v>
                </c:pt>
                <c:pt idx="562">
                  <c:v>497.10018874865068</c:v>
                </c:pt>
                <c:pt idx="563">
                  <c:v>501.50760281707795</c:v>
                </c:pt>
                <c:pt idx="564">
                  <c:v>505.90075019260644</c:v>
                </c:pt>
                <c:pt idx="565">
                  <c:v>510.27984365680965</c:v>
                </c:pt>
                <c:pt idx="566">
                  <c:v>514.64509255424707</c:v>
                </c:pt>
                <c:pt idx="567">
                  <c:v>518.99670287300785</c:v>
                </c:pt>
                <c:pt idx="568">
                  <c:v>523.33487732281287</c:v>
                </c:pt>
                <c:pt idx="569">
                  <c:v>527.65981541075723</c:v>
                </c:pt>
                <c:pt idx="570">
                  <c:v>531.97171351476993</c:v>
                </c:pt>
                <c:pt idx="571">
                  <c:v>536.27076495486494</c:v>
                </c:pt>
                <c:pt idx="572">
                  <c:v>540.55716006225452</c:v>
                </c:pt>
                <c:pt idx="573">
                  <c:v>544.83108624639306</c:v>
                </c:pt>
                <c:pt idx="574">
                  <c:v>549.09272806001479</c:v>
                </c:pt>
                <c:pt idx="575">
                  <c:v>553.34226726222869</c:v>
                </c:pt>
                <c:pt idx="576">
                  <c:v>557.57988287972876</c:v>
                </c:pt>
                <c:pt idx="577">
                  <c:v>561.80575126617578</c:v>
                </c:pt>
                <c:pt idx="578">
                  <c:v>566.02004615980513</c:v>
                </c:pt>
                <c:pt idx="579">
                  <c:v>570.22293873931187</c:v>
                </c:pt>
                <c:pt idx="580">
                  <c:v>574.41459767806089</c:v>
                </c:pt>
                <c:pt idx="581">
                  <c:v>578.59518919667073</c:v>
                </c:pt>
                <c:pt idx="582">
                  <c:v>582.76487711401364</c:v>
                </c:pt>
                <c:pt idx="583">
                  <c:v>586.92382289667535</c:v>
                </c:pt>
                <c:pt idx="584">
                  <c:v>591.07218570691418</c:v>
                </c:pt>
                <c:pt idx="585">
                  <c:v>595.21012244915823</c:v>
                </c:pt>
                <c:pt idx="586">
                  <c:v>599.33778781507579</c:v>
                </c:pt>
                <c:pt idx="587">
                  <c:v>603.45533432725426</c:v>
                </c:pt>
                <c:pt idx="588">
                  <c:v>607.56291238152028</c:v>
                </c:pt>
                <c:pt idx="589">
                  <c:v>611.66067028793009</c:v>
                </c:pt>
                <c:pt idx="590">
                  <c:v>615.74875431046087</c:v>
                </c:pt>
                <c:pt idx="591">
                  <c:v>619.827308705429</c:v>
                </c:pt>
                <c:pt idx="592">
                  <c:v>623.89647575866104</c:v>
                </c:pt>
                <c:pt idx="593">
                  <c:v>627.95639582144111</c:v>
                </c:pt>
                <c:pt idx="594">
                  <c:v>632.00720734525703</c:v>
                </c:pt>
                <c:pt idx="595">
                  <c:v>636.04904691536512</c:v>
                </c:pt>
                <c:pt idx="596">
                  <c:v>640.0820492831931</c:v>
                </c:pt>
                <c:pt idx="597">
                  <c:v>644.10634739759837</c:v>
                </c:pt>
                <c:pt idx="598">
                  <c:v>648.12207243499677</c:v>
                </c:pt>
                <c:pt idx="599">
                  <c:v>652.12935382837679</c:v>
                </c:pt>
                <c:pt idx="600">
                  <c:v>656.1283192952111</c:v>
                </c:pt>
                <c:pt idx="601">
                  <c:v>660.11909486427726</c:v>
                </c:pt>
                <c:pt idx="602">
                  <c:v>664.10180490139624</c:v>
                </c:pt>
                <c:pt idx="603">
                  <c:v>668.07657213409732</c:v>
                </c:pt>
                <c:pt idx="604">
                  <c:v>672.04351767521541</c:v>
                </c:pt>
                <c:pt idx="605">
                  <c:v>676.00276104542615</c:v>
                </c:pt>
                <c:pt idx="606">
                  <c:v>679.95442019472137</c:v>
                </c:pt>
                <c:pt idx="607">
                  <c:v>683.8986115228272</c:v>
                </c:pt>
                <c:pt idx="608">
                  <c:v>687.83544989856432</c:v>
                </c:pt>
                <c:pt idx="609">
                  <c:v>691.76504867815027</c:v>
                </c:pt>
                <c:pt idx="610">
                  <c:v>695.68751972243888</c:v>
                </c:pt>
                <c:pt idx="611">
                  <c:v>699.6029734130932</c:v>
                </c:pt>
                <c:pt idx="612">
                  <c:v>703.51151866768635</c:v>
                </c:pt>
                <c:pt idx="613">
                  <c:v>707.4132629537205</c:v>
                </c:pt>
                <c:pt idx="614">
                  <c:v>711.30831230155616</c:v>
                </c:pt>
                <c:pt idx="615">
                  <c:v>715.19677131623939</c:v>
                </c:pt>
                <c:pt idx="616">
                  <c:v>719.0787431882153</c:v>
                </c:pt>
                <c:pt idx="617">
                  <c:v>722.95432970291188</c:v>
                </c:pt>
                <c:pt idx="618">
                  <c:v>726.82363124917913</c:v>
                </c:pt>
                <c:pt idx="619">
                  <c:v>730.6867468265657</c:v>
                </c:pt>
                <c:pt idx="620">
                  <c:v>734.54377405141327</c:v>
                </c:pt>
                <c:pt idx="621">
                  <c:v>738.3948091617483</c:v>
                </c:pt>
                <c:pt idx="622">
                  <c:v>742.23994702094842</c:v>
                </c:pt>
                <c:pt idx="623">
                  <c:v>746.07928112016054</c:v>
                </c:pt>
                <c:pt idx="624">
                  <c:v>749.9129035794449</c:v>
                </c:pt>
                <c:pt idx="625">
                  <c:v>753.74090514761917</c:v>
                </c:pt>
                <c:pt idx="626">
                  <c:v>757.56337520077568</c:v>
                </c:pt>
                <c:pt idx="627">
                  <c:v>761.38040173944353</c:v>
                </c:pt>
                <c:pt idx="628">
                  <c:v>765.19207138436627</c:v>
                </c:pt>
                <c:pt idx="629">
                  <c:v>768.99846937086716</c:v>
                </c:pt>
                <c:pt idx="630">
                  <c:v>772.79967954177187</c:v>
                </c:pt>
                <c:pt idx="631">
                  <c:v>776.59578433885997</c:v>
                </c:pt>
                <c:pt idx="632">
                  <c:v>780.38686479281694</c:v>
                </c:pt>
                <c:pt idx="633">
                  <c:v>784.1730005116591</c:v>
                </c:pt>
                <c:pt idx="634">
                  <c:v>787.95426966760658</c:v>
                </c:pt>
                <c:pt idx="635">
                  <c:v>791.73074898238065</c:v>
                </c:pt>
                <c:pt idx="636">
                  <c:v>795.50251371090508</c:v>
                </c:pt>
                <c:pt idx="637">
                  <c:v>799.26963762339517</c:v>
                </c:pt>
                <c:pt idx="638">
                  <c:v>803.03219298582269</c:v>
                </c:pt>
                <c:pt idx="639">
                  <c:v>806.79025053875012</c:v>
                </c:pt>
                <c:pt idx="640">
                  <c:v>810.54387947453483</c:v>
                </c:pt>
                <c:pt idx="641">
                  <c:v>814.29314741291148</c:v>
                </c:pt>
                <c:pt idx="642">
                  <c:v>818.03812037497028</c:v>
                </c:pt>
                <c:pt idx="643">
                  <c:v>821.77886275555818</c:v>
                </c:pt>
                <c:pt idx="644">
                  <c:v>825.51543729414379</c:v>
                </c:pt>
                <c:pt idx="645">
                  <c:v>829.24790504419821</c:v>
                </c:pt>
                <c:pt idx="646">
                  <c:v>832.9763253411603</c:v>
                </c:pt>
                <c:pt idx="647">
                  <c:v>836.70075576907118</c:v>
                </c:pt>
                <c:pt idx="648">
                  <c:v>840.42125212597955</c:v>
                </c:pt>
                <c:pt idx="649">
                  <c:v>844.13786838824012</c:v>
                </c:pt>
                <c:pt idx="650">
                  <c:v>847.85065667384845</c:v>
                </c:pt>
                <c:pt idx="651">
                  <c:v>851.55966720497543</c:v>
                </c:pt>
                <c:pt idx="652">
                  <c:v>855.26494826988983</c:v>
                </c:pt>
                <c:pt idx="653">
                  <c:v>858.96654618447872</c:v>
                </c:pt>
                <c:pt idx="654">
                  <c:v>862.66450525360108</c:v>
                </c:pt>
                <c:pt idx="655">
                  <c:v>866.35886773253117</c:v>
                </c:pt>
                <c:pt idx="656">
                  <c:v>870.04967378877279</c:v>
                </c:pt>
                <c:pt idx="657">
                  <c:v>873.73696146454517</c:v>
                </c:pt>
                <c:pt idx="658">
                  <c:v>877.42076664026047</c:v>
                </c:pt>
                <c:pt idx="659">
                  <c:v>881.10112299933019</c:v>
                </c:pt>
                <c:pt idx="660">
                  <c:v>884.7780619946484</c:v>
                </c:pt>
                <c:pt idx="661">
                  <c:v>888.45161281710978</c:v>
                </c:pt>
                <c:pt idx="662">
                  <c:v>892.12180236652262</c:v>
                </c:pt>
                <c:pt idx="663">
                  <c:v>895.78865522527519</c:v>
                </c:pt>
                <c:pt idx="664">
                  <c:v>899.45219363510591</c:v>
                </c:pt>
                <c:pt idx="665">
                  <c:v>903.11243747731112</c:v>
                </c:pt>
                <c:pt idx="666">
                  <c:v>906.76940425670591</c:v>
                </c:pt>
                <c:pt idx="667">
                  <c:v>910.42310908962213</c:v>
                </c:pt>
                <c:pt idx="668">
                  <c:v>914.07356469619629</c:v>
                </c:pt>
                <c:pt idx="669">
                  <c:v>917.72078139715779</c:v>
                </c:pt>
                <c:pt idx="670">
                  <c:v>921.36476711528485</c:v>
                </c:pt>
                <c:pt idx="671">
                  <c:v>925.00552738164413</c:v>
                </c:pt>
                <c:pt idx="672">
                  <c:v>928.64306534668083</c:v>
                </c:pt>
                <c:pt idx="673">
                  <c:v>932.2773817961687</c:v>
                </c:pt>
                <c:pt idx="674">
                  <c:v>935.90847517197903</c:v>
                </c:pt>
                <c:pt idx="675">
                  <c:v>939.53634159757144</c:v>
                </c:pt>
                <c:pt idx="676">
                  <c:v>943.1609749080601</c:v>
                </c:pt>
                <c:pt idx="677">
                  <c:v>946.78236668466218</c:v>
                </c:pt>
                <c:pt idx="678">
                  <c:v>950.40050629329062</c:v>
                </c:pt>
                <c:pt idx="679">
                  <c:v>954.01538092701867</c:v>
                </c:pt>
                <c:pt idx="680">
                  <c:v>957.62697565211067</c:v>
                </c:pt>
                <c:pt idx="681">
                  <c:v>961.23527345728985</c:v>
                </c:pt>
                <c:pt idx="682">
                  <c:v>964.8402553058969</c:v>
                </c:pt>
                <c:pt idx="683">
                  <c:v>968.44190019057953</c:v>
                </c:pt>
                <c:pt idx="684">
                  <c:v>972.04018519015165</c:v>
                </c:pt>
                <c:pt idx="685">
                  <c:v>975.6350855282592</c:v>
                </c:pt>
                <c:pt idx="686">
                  <c:v>979.22657463349879</c:v>
                </c:pt>
                <c:pt idx="687">
                  <c:v>982.81462420064452</c:v>
                </c:pt>
                <c:pt idx="688">
                  <c:v>986.39920425265495</c:v>
                </c:pt>
                <c:pt idx="689">
                  <c:v>989.98028320315143</c:v>
                </c:pt>
                <c:pt idx="690">
                  <c:v>993.55782791907791</c:v>
                </c:pt>
                <c:pt idx="691">
                  <c:v>997.13180378327843</c:v>
                </c:pt>
                <c:pt idx="692">
                  <c:v>1000.7021747567495</c:v>
                </c:pt>
                <c:pt idx="693">
                  <c:v>1004.2689034403509</c:v>
                </c:pt>
                <c:pt idx="694">
                  <c:v>1007.8319511357824</c:v>
                </c:pt>
                <c:pt idx="695">
                  <c:v>1011.3912779056596</c:v>
                </c:pt>
                <c:pt idx="696">
                  <c:v>1014.9468426325403</c:v>
                </c:pt>
                <c:pt idx="697">
                  <c:v>1018.4986030767824</c:v>
                </c:pt>
                <c:pt idx="698">
                  <c:v>1022.0465159331289</c:v>
                </c:pt>
                <c:pt idx="699">
                  <c:v>1025.5905368859378</c:v>
                </c:pt>
                <c:pt idx="700">
                  <c:v>1029.1306206629911</c:v>
                </c:pt>
                <c:pt idx="701">
                  <c:v>1032.6667210878354</c:v>
                </c:pt>
                <c:pt idx="702">
                  <c:v>1036.1987911306185</c:v>
                </c:pt>
                <c:pt idx="703">
                  <c:v>1039.7267829574009</c:v>
                </c:pt>
                <c:pt idx="704">
                  <c:v>1043.2506479779315</c:v>
                </c:pt>
                <c:pt idx="705">
                  <c:v>1046.7703368918887</c:v>
                </c:pt>
                <c:pt idx="706">
                  <c:v>1050.2857997335946</c:v>
                </c:pt>
                <c:pt idx="707">
                  <c:v>1053.7969859152176</c:v>
                </c:pt>
                <c:pt idx="708">
                  <c:v>1057.3038442684874</c:v>
                </c:pt>
                <c:pt idx="709">
                  <c:v>1060.8063230849468</c:v>
                </c:pt>
                <c:pt idx="710">
                  <c:v>1064.3043701547758</c:v>
                </c:pt>
                <c:pt idx="711">
                  <c:v>1067.7979328042181</c:v>
                </c:pt>
                <c:pt idx="712">
                  <c:v>1071.2869579316521</c:v>
                </c:pt>
                <c:pt idx="713">
                  <c:v>1074.7713920423425</c:v>
                </c:pt>
                <c:pt idx="714">
                  <c:v>1078.2511812819162</c:v>
                </c:pt>
                <c:pt idx="715">
                  <c:v>1081.7262714686012</c:v>
                </c:pt>
                <c:pt idx="716">
                  <c:v>1085.1966081242749</c:v>
                </c:pt>
                <c:pt idx="717">
                  <c:v>1088.6621365043593</c:v>
                </c:pt>
                <c:pt idx="718">
                  <c:v>1092.1228016266098</c:v>
                </c:pt>
                <c:pt idx="719">
                  <c:v>1095.5785482988372</c:v>
                </c:pt>
                <c:pt idx="720">
                  <c:v>1099.0293211456044</c:v>
                </c:pt>
                <c:pt idx="721">
                  <c:v>1102.4750646339376</c:v>
                </c:pt>
                <c:pt idx="722">
                  <c:v>1105.9157230980927</c:v>
                </c:pt>
                <c:pt idx="723">
                  <c:v>1109.3512407634134</c:v>
                </c:pt>
                <c:pt idx="724">
                  <c:v>1112.7815617693204</c:v>
                </c:pt>
                <c:pt idx="725">
                  <c:v>1116.206630191464</c:v>
                </c:pt>
                <c:pt idx="726">
                  <c:v>1119.6263900630788</c:v>
                </c:pt>
                <c:pt idx="727">
                  <c:v>1123.0407853955712</c:v>
                </c:pt>
                <c:pt idx="728">
                  <c:v>1126.4497601983721</c:v>
                </c:pt>
                <c:pt idx="729">
                  <c:v>1129.8532584980865</c:v>
                </c:pt>
                <c:pt idx="730">
                  <c:v>1133.251224356967</c:v>
                </c:pt>
                <c:pt idx="731">
                  <c:v>1136.6436018907436</c:v>
                </c:pt>
                <c:pt idx="732">
                  <c:v>1140.0303352858325</c:v>
                </c:pt>
                <c:pt idx="733">
                  <c:v>1143.4113688159509</c:v>
                </c:pt>
                <c:pt idx="734">
                  <c:v>1146.7866468581647</c:v>
                </c:pt>
                <c:pt idx="735">
                  <c:v>1150.1561139083876</c:v>
                </c:pt>
                <c:pt idx="736">
                  <c:v>1153.5197145963596</c:v>
                </c:pt>
                <c:pt idx="737">
                  <c:v>1156.8773937001206</c:v>
                </c:pt>
                <c:pt idx="738">
                  <c:v>1160.2290961600038</c:v>
                </c:pt>
                <c:pt idx="739">
                  <c:v>1163.5747670921644</c:v>
                </c:pt>
                <c:pt idx="740">
                  <c:v>1166.9143518016649</c:v>
                </c:pt>
                <c:pt idx="741">
                  <c:v>1170.2477957951323</c:v>
                </c:pt>
                <c:pt idx="742">
                  <c:v>1173.5750447930041</c:v>
                </c:pt>
                <c:pt idx="743">
                  <c:v>1176.896044741379</c:v>
                </c:pt>
                <c:pt idx="744">
                  <c:v>1180.2107418234871</c:v>
                </c:pt>
                <c:pt idx="745">
                  <c:v>1183.5190824707938</c:v>
                </c:pt>
                <c:pt idx="746">
                  <c:v>1186.8210133737502</c:v>
                </c:pt>
                <c:pt idx="747">
                  <c:v>1190.1164814922031</c:v>
                </c:pt>
                <c:pt idx="748">
                  <c:v>1193.4054340654773</c:v>
                </c:pt>
                <c:pt idx="749">
                  <c:v>1196.68781862214</c:v>
                </c:pt>
                <c:pt idx="750">
                  <c:v>1199.9635829894601</c:v>
                </c:pt>
                <c:pt idx="751">
                  <c:v>1203.2326753025711</c:v>
                </c:pt>
                <c:pt idx="752">
                  <c:v>1206.4950440133489</c:v>
                </c:pt>
                <c:pt idx="753">
                  <c:v>1209.750637899012</c:v>
                </c:pt>
                <c:pt idx="754">
                  <c:v>1212.9994060704544</c:v>
                </c:pt>
                <c:pt idx="755">
                  <c:v>1216.2412979803196</c:v>
                </c:pt>
                <c:pt idx="756">
                  <c:v>1219.4762634308231</c:v>
                </c:pt>
                <c:pt idx="757">
                  <c:v>1222.7042525813306</c:v>
                </c:pt>
                <c:pt idx="758">
                  <c:v>1225.9252159556995</c:v>
                </c:pt>
                <c:pt idx="759">
                  <c:v>1229.1391044493926</c:v>
                </c:pt>
                <c:pt idx="760">
                  <c:v>1232.3458693363655</c:v>
                </c:pt>
                <c:pt idx="761">
                  <c:v>1235.5454622757406</c:v>
                </c:pt>
                <c:pt idx="762">
                  <c:v>1238.7378353182673</c:v>
                </c:pt>
                <c:pt idx="763">
                  <c:v>1241.9229409125783</c:v>
                </c:pt>
                <c:pt idx="764">
                  <c:v>1245.1007319112448</c:v>
                </c:pt>
                <c:pt idx="765">
                  <c:v>1248.2711615766389</c:v>
                </c:pt>
                <c:pt idx="766">
                  <c:v>1251.434183586603</c:v>
                </c:pt>
                <c:pt idx="767">
                  <c:v>1254.5897520399369</c:v>
                </c:pt>
                <c:pt idx="768">
                  <c:v>1257.7378214617015</c:v>
                </c:pt>
                <c:pt idx="769">
                  <c:v>1260.8783468083475</c:v>
                </c:pt>
                <c:pt idx="770">
                  <c:v>1264.011283472671</c:v>
                </c:pt>
                <c:pt idx="771">
                  <c:v>1267.1365872885999</c:v>
                </c:pt>
                <c:pt idx="772">
                  <c:v>1270.2542145358161</c:v>
                </c:pt>
                <c:pt idx="773">
                  <c:v>1273.3641219442159</c:v>
                </c:pt>
                <c:pt idx="774">
                  <c:v>1276.4662666982119</c:v>
                </c:pt>
                <c:pt idx="775">
                  <c:v>1279.5606064408814</c:v>
                </c:pt>
                <c:pt idx="776">
                  <c:v>1282.6470992779616</c:v>
                </c:pt>
                <c:pt idx="777">
                  <c:v>1285.7257037816969</c:v>
                </c:pt>
                <c:pt idx="778">
                  <c:v>1288.7963789945406</c:v>
                </c:pt>
                <c:pt idx="779">
                  <c:v>1291.8590844327139</c:v>
                </c:pt>
                <c:pt idx="780">
                  <c:v>1294.9137800896231</c:v>
                </c:pt>
                <c:pt idx="781">
                  <c:v>1297.9604264391407</c:v>
                </c:pt>
                <c:pt idx="782">
                  <c:v>1300.9989844387505</c:v>
                </c:pt>
                <c:pt idx="783">
                  <c:v>1304.0294155325596</c:v>
                </c:pt>
                <c:pt idx="784">
                  <c:v>1307.0516816541799</c:v>
                </c:pt>
                <c:pt idx="785">
                  <c:v>1310.0657452294818</c:v>
                </c:pt>
                <c:pt idx="786">
                  <c:v>1313.0715691792211</c:v>
                </c:pt>
                <c:pt idx="787">
                  <c:v>1316.0691169215418</c:v>
                </c:pt>
                <c:pt idx="788">
                  <c:v>1319.0583523743567</c:v>
                </c:pt>
                <c:pt idx="789">
                  <c:v>1322.0392399576085</c:v>
                </c:pt>
                <c:pt idx="790">
                  <c:v>1325.0117445954118</c:v>
                </c:pt>
                <c:pt idx="791">
                  <c:v>1327.9758317180786</c:v>
                </c:pt>
                <c:pt idx="792">
                  <c:v>1330.9314672640298</c:v>
                </c:pt>
                <c:pt idx="793">
                  <c:v>1333.8786176815936</c:v>
                </c:pt>
                <c:pt idx="794">
                  <c:v>1336.8172499306925</c:v>
                </c:pt>
                <c:pt idx="795">
                  <c:v>1339.7473314844201</c:v>
                </c:pt>
                <c:pt idx="796">
                  <c:v>1342.6688303305116</c:v>
                </c:pt>
                <c:pt idx="797">
                  <c:v>1345.5817149727061</c:v>
                </c:pt>
                <c:pt idx="798">
                  <c:v>1348.4859544320052</c:v>
                </c:pt>
                <c:pt idx="799">
                  <c:v>1351.3815182478274</c:v>
                </c:pt>
                <c:pt idx="800">
                  <c:v>1354.2683764790618</c:v>
                </c:pt>
                <c:pt idx="801">
                  <c:v>1357.1464997050196</c:v>
                </c:pt>
                <c:pt idx="802">
                  <c:v>1360.0158590262886</c:v>
                </c:pt>
                <c:pt idx="803">
                  <c:v>1362.8764260654884</c:v>
                </c:pt>
                <c:pt idx="804">
                  <c:v>1365.7281729679303</c:v>
                </c:pt>
                <c:pt idx="805">
                  <c:v>1368.571072402181</c:v>
                </c:pt>
                <c:pt idx="806">
                  <c:v>1371.4050975605348</c:v>
                </c:pt>
                <c:pt idx="807">
                  <c:v>1374.2302221593914</c:v>
                </c:pt>
                <c:pt idx="808">
                  <c:v>1377.0464204395437</c:v>
                </c:pt>
                <c:pt idx="809">
                  <c:v>1379.8536671663755</c:v>
                </c:pt>
                <c:pt idx="810">
                  <c:v>1382.6519376299709</c:v>
                </c:pt>
                <c:pt idx="811">
                  <c:v>1385.441207645136</c:v>
                </c:pt>
                <c:pt idx="812">
                  <c:v>1388.2214535513349</c:v>
                </c:pt>
                <c:pt idx="813">
                  <c:v>1390.9926522125404</c:v>
                </c:pt>
                <c:pt idx="814">
                  <c:v>1393.7547810170013</c:v>
                </c:pt>
                <c:pt idx="815">
                  <c:v>1396.5078178769272</c:v>
                </c:pt>
                <c:pt idx="816">
                  <c:v>1399.2517412280913</c:v>
                </c:pt>
                <c:pt idx="817">
                  <c:v>1401.9865300293538</c:v>
                </c:pt>
                <c:pt idx="818">
                  <c:v>1404.712163762106</c:v>
                </c:pt>
                <c:pt idx="819">
                  <c:v>1407.4286224296359</c:v>
                </c:pt>
                <c:pt idx="820">
                  <c:v>1410.135886556418</c:v>
                </c:pt>
                <c:pt idx="821">
                  <c:v>1412.833937187326</c:v>
                </c:pt>
                <c:pt idx="822">
                  <c:v>1415.5227558867725</c:v>
                </c:pt>
                <c:pt idx="823">
                  <c:v>1418.2023247377742</c:v>
                </c:pt>
                <c:pt idx="824">
                  <c:v>1420.8726263409446</c:v>
                </c:pt>
                <c:pt idx="825">
                  <c:v>1423.5336438134159</c:v>
                </c:pt>
                <c:pt idx="826">
                  <c:v>1426.185360787691</c:v>
                </c:pt>
                <c:pt idx="827">
                  <c:v>1428.8277614104256</c:v>
                </c:pt>
                <c:pt idx="828">
                  <c:v>1431.4608303411421</c:v>
                </c:pt>
                <c:pt idx="829">
                  <c:v>1434.0845527508775</c:v>
                </c:pt>
                <c:pt idx="830">
                  <c:v>1436.6989143207645</c:v>
                </c:pt>
                <c:pt idx="831">
                  <c:v>1439.3039012405482</c:v>
                </c:pt>
                <c:pt idx="832">
                  <c:v>1441.8995002070387</c:v>
                </c:pt>
                <c:pt idx="833">
                  <c:v>1444.4856984225012</c:v>
                </c:pt>
                <c:pt idx="834">
                  <c:v>1447.0624835929834</c:v>
                </c:pt>
                <c:pt idx="835">
                  <c:v>1449.6298439265843</c:v>
                </c:pt>
                <c:pt idx="836">
                  <c:v>1452.187768131661</c:v>
                </c:pt>
                <c:pt idx="837">
                  <c:v>1454.7362454149784</c:v>
                </c:pt>
                <c:pt idx="838">
                  <c:v>1457.2752654798007</c:v>
                </c:pt>
                <c:pt idx="839">
                  <c:v>1459.8048185239265</c:v>
                </c:pt>
                <c:pt idx="840">
                  <c:v>1462.3248952376687</c:v>
                </c:pt>
                <c:pt idx="841">
                  <c:v>1464.8354868017784</c:v>
                </c:pt>
                <c:pt idx="842">
                  <c:v>1467.336584885318</c:v>
                </c:pt>
                <c:pt idx="843">
                  <c:v>1469.828181643479</c:v>
                </c:pt>
                <c:pt idx="844">
                  <c:v>1472.3102697153502</c:v>
                </c:pt>
                <c:pt idx="845">
                  <c:v>1474.7828422216344</c:v>
                </c:pt>
                <c:pt idx="846">
                  <c:v>1477.2458927623161</c:v>
                </c:pt>
                <c:pt idx="847">
                  <c:v>1479.6994154142808</c:v>
                </c:pt>
                <c:pt idx="848">
                  <c:v>1482.1434047288867</c:v>
                </c:pt>
                <c:pt idx="849">
                  <c:v>1484.5778557294893</c:v>
                </c:pt>
                <c:pt idx="850">
                  <c:v>1487.0027639089217</c:v>
                </c:pt>
                <c:pt idx="851">
                  <c:v>1489.4181252269291</c:v>
                </c:pt>
                <c:pt idx="852">
                  <c:v>1491.8239361075612</c:v>
                </c:pt>
                <c:pt idx="853">
                  <c:v>1494.2201934365207</c:v>
                </c:pt>
                <c:pt idx="854">
                  <c:v>1496.6068945584709</c:v>
                </c:pt>
                <c:pt idx="855">
                  <c:v>1498.9840372743024</c:v>
                </c:pt>
                <c:pt idx="856">
                  <c:v>1501.3516198383606</c:v>
                </c:pt>
                <c:pt idx="857">
                  <c:v>1503.7096409556341</c:v>
                </c:pt>
                <c:pt idx="858">
                  <c:v>1506.0580997789054</c:v>
                </c:pt>
                <c:pt idx="859">
                  <c:v>1508.3969959058652</c:v>
                </c:pt>
                <c:pt idx="860">
                  <c:v>1510.7263293761901</c:v>
                </c:pt>
                <c:pt idx="861">
                  <c:v>1513.0461006685864</c:v>
                </c:pt>
                <c:pt idx="862">
                  <c:v>1515.3563106977992</c:v>
                </c:pt>
                <c:pt idx="863">
                  <c:v>1517.6569608115888</c:v>
                </c:pt>
                <c:pt idx="864">
                  <c:v>1519.9480527876751</c:v>
                </c:pt>
                <c:pt idx="865">
                  <c:v>1522.2295888306508</c:v>
                </c:pt>
                <c:pt idx="866">
                  <c:v>1524.5015715688637</c:v>
                </c:pt>
                <c:pt idx="867">
                  <c:v>1526.7640040512715</c:v>
                </c:pt>
                <c:pt idx="868">
                  <c:v>1529.0168897442657</c:v>
                </c:pt>
                <c:pt idx="869">
                  <c:v>1531.2602325284697</c:v>
                </c:pt>
                <c:pt idx="870">
                  <c:v>1533.4940366955107</c:v>
                </c:pt>
                <c:pt idx="871">
                  <c:v>1535.7183069447638</c:v>
                </c:pt>
                <c:pt idx="872">
                  <c:v>1537.9330483800734</c:v>
                </c:pt>
                <c:pt idx="873">
                  <c:v>1540.1382665064498</c:v>
                </c:pt>
                <c:pt idx="874">
                  <c:v>1542.3339672267421</c:v>
                </c:pt>
                <c:pt idx="875">
                  <c:v>1544.5201568382904</c:v>
                </c:pt>
                <c:pt idx="876">
                  <c:v>1546.6968420295552</c:v>
                </c:pt>
                <c:pt idx="877">
                  <c:v>1548.8640298767275</c:v>
                </c:pt>
                <c:pt idx="878">
                  <c:v>1551.0217278403186</c:v>
                </c:pt>
                <c:pt idx="879">
                  <c:v>1553.1699437617308</c:v>
                </c:pt>
                <c:pt idx="880">
                  <c:v>1555.3086858598115</c:v>
                </c:pt>
                <c:pt idx="881">
                  <c:v>1557.4379627273888</c:v>
                </c:pt>
                <c:pt idx="882">
                  <c:v>1559.5577833277914</c:v>
                </c:pt>
                <c:pt idx="883">
                  <c:v>1561.6681569913533</c:v>
                </c:pt>
                <c:pt idx="884">
                  <c:v>1563.769093411903</c:v>
                </c:pt>
                <c:pt idx="885">
                  <c:v>1565.8606026432401</c:v>
                </c:pt>
                <c:pt idx="886">
                  <c:v>1567.9426950955976</c:v>
                </c:pt>
                <c:pt idx="887">
                  <c:v>1570.0153815320932</c:v>
                </c:pt>
                <c:pt idx="888">
                  <c:v>1572.0786730651673</c:v>
                </c:pt>
                <c:pt idx="889">
                  <c:v>1574.1325811530126</c:v>
                </c:pt>
                <c:pt idx="890">
                  <c:v>1576.1771175959916</c:v>
                </c:pt>
                <c:pt idx="891">
                  <c:v>1578.2122945330466</c:v>
                </c:pt>
                <c:pt idx="892">
                  <c:v>1580.2381244380999</c:v>
                </c:pt>
                <c:pt idx="893">
                  <c:v>1582.2546201164478</c:v>
                </c:pt>
                <c:pt idx="894">
                  <c:v>1584.2617947011456</c:v>
                </c:pt>
                <c:pt idx="895">
                  <c:v>1586.2596616493886</c:v>
                </c:pt>
                <c:pt idx="896">
                  <c:v>1588.2482347388859</c:v>
                </c:pt>
                <c:pt idx="897">
                  <c:v>1590.2275280642305</c:v>
                </c:pt>
                <c:pt idx="898">
                  <c:v>1592.1975560332642</c:v>
                </c:pt>
                <c:pt idx="899">
                  <c:v>1594.1583333634405</c:v>
                </c:pt>
                <c:pt idx="900">
                  <c:v>1596.1098750781832</c:v>
                </c:pt>
                <c:pt idx="901">
                  <c:v>1598.0521965032442</c:v>
                </c:pt>
                <c:pt idx="902">
                  <c:v>1599.9853132630592</c:v>
                </c:pt>
                <c:pt idx="903">
                  <c:v>1601.9092412771031</c:v>
                </c:pt>
                <c:pt idx="904">
                  <c:v>1603.8239967562452</c:v>
                </c:pt>
                <c:pt idx="905">
                  <c:v>1605.729596199104</c:v>
                </c:pt>
                <c:pt idx="906">
                  <c:v>1607.6260563884055</c:v>
                </c:pt>
                <c:pt idx="907">
                  <c:v>1609.5133943873409</c:v>
                </c:pt>
                <c:pt idx="908">
                  <c:v>1611.3916275359281</c:v>
                </c:pt>
                <c:pt idx="909">
                  <c:v>1613.2607734473756</c:v>
                </c:pt>
                <c:pt idx="910">
                  <c:v>1615.1208500044504</c:v>
                </c:pt>
                <c:pt idx="911">
                  <c:v>1616.9718753558502</c:v>
                </c:pt>
                <c:pt idx="912">
                  <c:v>1618.8138679125802</c:v>
                </c:pt>
                <c:pt idx="913">
                  <c:v>1620.6468463443348</c:v>
                </c:pt>
                <c:pt idx="914">
                  <c:v>1622.4708295758862</c:v>
                </c:pt>
                <c:pt idx="915">
                  <c:v>1624.285836783479</c:v>
                </c:pt>
                <c:pt idx="916">
                  <c:v>1626.091887391231</c:v>
                </c:pt>
                <c:pt idx="917">
                  <c:v>1627.8890010675436</c:v>
                </c:pt>
                <c:pt idx="918">
                  <c:v>1629.6771977215183</c:v>
                </c:pt>
                <c:pt idx="919">
                  <c:v>1629.6771977215183</c:v>
                </c:pt>
                <c:pt idx="920">
                  <c:v>1629.6771977215183</c:v>
                </c:pt>
                <c:pt idx="921">
                  <c:v>1629.6771977215183</c:v>
                </c:pt>
                <c:pt idx="922">
                  <c:v>1629.6771977215183</c:v>
                </c:pt>
                <c:pt idx="923">
                  <c:v>1629.6771977215183</c:v>
                </c:pt>
                <c:pt idx="924">
                  <c:v>1629.6771977215183</c:v>
                </c:pt>
                <c:pt idx="925">
                  <c:v>1629.6771977215183</c:v>
                </c:pt>
                <c:pt idx="926">
                  <c:v>1629.6771977215183</c:v>
                </c:pt>
                <c:pt idx="927">
                  <c:v>1629.6771977215183</c:v>
                </c:pt>
                <c:pt idx="928">
                  <c:v>1629.6771977215183</c:v>
                </c:pt>
                <c:pt idx="929">
                  <c:v>1629.6771977215183</c:v>
                </c:pt>
                <c:pt idx="930">
                  <c:v>1629.6771977215183</c:v>
                </c:pt>
                <c:pt idx="931">
                  <c:v>1629.6771977215183</c:v>
                </c:pt>
                <c:pt idx="932">
                  <c:v>1629.6771977215183</c:v>
                </c:pt>
                <c:pt idx="933">
                  <c:v>1629.6771977215183</c:v>
                </c:pt>
                <c:pt idx="934">
                  <c:v>1629.6771977215183</c:v>
                </c:pt>
                <c:pt idx="935">
                  <c:v>1629.6771977215183</c:v>
                </c:pt>
                <c:pt idx="936">
                  <c:v>1629.6771977215183</c:v>
                </c:pt>
                <c:pt idx="937">
                  <c:v>1629.6771977215183</c:v>
                </c:pt>
                <c:pt idx="938">
                  <c:v>1629.6771977215183</c:v>
                </c:pt>
                <c:pt idx="939">
                  <c:v>1629.6771977215183</c:v>
                </c:pt>
                <c:pt idx="940">
                  <c:v>1629.6771977215183</c:v>
                </c:pt>
                <c:pt idx="941">
                  <c:v>1629.6771977215183</c:v>
                </c:pt>
                <c:pt idx="942">
                  <c:v>1629.6771977215183</c:v>
                </c:pt>
                <c:pt idx="943">
                  <c:v>1629.6771977215183</c:v>
                </c:pt>
                <c:pt idx="944">
                  <c:v>1629.6771977215183</c:v>
                </c:pt>
                <c:pt idx="945">
                  <c:v>1629.6771977215183</c:v>
                </c:pt>
                <c:pt idx="946">
                  <c:v>1629.6771977215183</c:v>
                </c:pt>
                <c:pt idx="947">
                  <c:v>1629.6771977215183</c:v>
                </c:pt>
                <c:pt idx="948">
                  <c:v>1629.6771977215183</c:v>
                </c:pt>
                <c:pt idx="949">
                  <c:v>1629.6771977215183</c:v>
                </c:pt>
                <c:pt idx="950">
                  <c:v>1629.6771977215183</c:v>
                </c:pt>
                <c:pt idx="951">
                  <c:v>1629.6771977215183</c:v>
                </c:pt>
                <c:pt idx="952">
                  <c:v>1629.6771977215183</c:v>
                </c:pt>
                <c:pt idx="953">
                  <c:v>1629.6771977215183</c:v>
                </c:pt>
                <c:pt idx="954">
                  <c:v>1629.6771977215183</c:v>
                </c:pt>
                <c:pt idx="955">
                  <c:v>1629.6771977215183</c:v>
                </c:pt>
                <c:pt idx="956">
                  <c:v>1629.6771977215183</c:v>
                </c:pt>
                <c:pt idx="957">
                  <c:v>1629.6771977215183</c:v>
                </c:pt>
                <c:pt idx="958">
                  <c:v>1629.6771977215183</c:v>
                </c:pt>
                <c:pt idx="959">
                  <c:v>1629.6771977215183</c:v>
                </c:pt>
                <c:pt idx="960">
                  <c:v>1629.6771977215183</c:v>
                </c:pt>
                <c:pt idx="961">
                  <c:v>1629.6771977215183</c:v>
                </c:pt>
                <c:pt idx="962">
                  <c:v>1629.6771977215183</c:v>
                </c:pt>
                <c:pt idx="963">
                  <c:v>1629.6771977215183</c:v>
                </c:pt>
                <c:pt idx="964">
                  <c:v>1629.6771977215183</c:v>
                </c:pt>
                <c:pt idx="965">
                  <c:v>1629.6771977215183</c:v>
                </c:pt>
                <c:pt idx="966">
                  <c:v>1629.6771977215183</c:v>
                </c:pt>
                <c:pt idx="967">
                  <c:v>1629.6771977215183</c:v>
                </c:pt>
                <c:pt idx="968">
                  <c:v>1629.6771977215183</c:v>
                </c:pt>
                <c:pt idx="969">
                  <c:v>1629.6771977215183</c:v>
                </c:pt>
                <c:pt idx="970">
                  <c:v>1629.6771977215183</c:v>
                </c:pt>
                <c:pt idx="971">
                  <c:v>1629.6771977215183</c:v>
                </c:pt>
                <c:pt idx="972">
                  <c:v>1629.6771977215183</c:v>
                </c:pt>
                <c:pt idx="973">
                  <c:v>1629.6771977215183</c:v>
                </c:pt>
                <c:pt idx="974">
                  <c:v>1629.6771977215183</c:v>
                </c:pt>
                <c:pt idx="975">
                  <c:v>1629.6771977215183</c:v>
                </c:pt>
                <c:pt idx="976">
                  <c:v>1629.6771977215183</c:v>
                </c:pt>
                <c:pt idx="977">
                  <c:v>1629.6771977215183</c:v>
                </c:pt>
                <c:pt idx="978">
                  <c:v>1629.6771977215183</c:v>
                </c:pt>
                <c:pt idx="979">
                  <c:v>1629.6771977215183</c:v>
                </c:pt>
                <c:pt idx="980">
                  <c:v>1629.6771977215183</c:v>
                </c:pt>
                <c:pt idx="981">
                  <c:v>1629.6771977215183</c:v>
                </c:pt>
                <c:pt idx="982">
                  <c:v>1629.6771977215183</c:v>
                </c:pt>
                <c:pt idx="983">
                  <c:v>1629.6771977215183</c:v>
                </c:pt>
                <c:pt idx="984">
                  <c:v>1629.6771977215183</c:v>
                </c:pt>
                <c:pt idx="985">
                  <c:v>1629.6771977215183</c:v>
                </c:pt>
                <c:pt idx="986">
                  <c:v>1629.6771977215183</c:v>
                </c:pt>
                <c:pt idx="987">
                  <c:v>1629.6771977215183</c:v>
                </c:pt>
                <c:pt idx="988">
                  <c:v>1629.6771977215183</c:v>
                </c:pt>
                <c:pt idx="989">
                  <c:v>1629.6771977215183</c:v>
                </c:pt>
                <c:pt idx="990">
                  <c:v>1629.6771977215183</c:v>
                </c:pt>
                <c:pt idx="991">
                  <c:v>1629.6771977215183</c:v>
                </c:pt>
                <c:pt idx="992">
                  <c:v>1629.6771977215183</c:v>
                </c:pt>
                <c:pt idx="993">
                  <c:v>1629.6771977215183</c:v>
                </c:pt>
                <c:pt idx="994">
                  <c:v>1629.6771977215183</c:v>
                </c:pt>
                <c:pt idx="995">
                  <c:v>1629.6771977215183</c:v>
                </c:pt>
                <c:pt idx="996">
                  <c:v>1629.6771977215183</c:v>
                </c:pt>
                <c:pt idx="997">
                  <c:v>1629.6771977215183</c:v>
                </c:pt>
                <c:pt idx="998">
                  <c:v>1629.6771977215183</c:v>
                </c:pt>
                <c:pt idx="999">
                  <c:v>1629.6771977215183</c:v>
                </c:pt>
                <c:pt idx="1000">
                  <c:v>1629.6771977215183</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46.800100000000334</c:v>
                </c:pt>
                <c:pt idx="920">
                  <c:v>46.800200000000338</c:v>
                </c:pt>
                <c:pt idx="921">
                  <c:v>46.800300000000341</c:v>
                </c:pt>
                <c:pt idx="922">
                  <c:v>46.800400000000344</c:v>
                </c:pt>
                <c:pt idx="923">
                  <c:v>46.800500000000348</c:v>
                </c:pt>
                <c:pt idx="924">
                  <c:v>46.800600000000351</c:v>
                </c:pt>
                <c:pt idx="925">
                  <c:v>46.800700000000354</c:v>
                </c:pt>
                <c:pt idx="926">
                  <c:v>46.800800000000358</c:v>
                </c:pt>
                <c:pt idx="927">
                  <c:v>46.800900000000361</c:v>
                </c:pt>
                <c:pt idx="928">
                  <c:v>46.801000000000364</c:v>
                </c:pt>
                <c:pt idx="929">
                  <c:v>46.801100000000368</c:v>
                </c:pt>
                <c:pt idx="930">
                  <c:v>46.801200000000371</c:v>
                </c:pt>
                <c:pt idx="931">
                  <c:v>46.801300000000374</c:v>
                </c:pt>
                <c:pt idx="932">
                  <c:v>46.801400000000378</c:v>
                </c:pt>
                <c:pt idx="933">
                  <c:v>46.801500000000381</c:v>
                </c:pt>
                <c:pt idx="934">
                  <c:v>46.801600000000384</c:v>
                </c:pt>
                <c:pt idx="935">
                  <c:v>46.801700000000388</c:v>
                </c:pt>
                <c:pt idx="936">
                  <c:v>46.801800000000391</c:v>
                </c:pt>
                <c:pt idx="937">
                  <c:v>46.801900000000394</c:v>
                </c:pt>
                <c:pt idx="938">
                  <c:v>46.802000000000398</c:v>
                </c:pt>
                <c:pt idx="939">
                  <c:v>46.802100000000401</c:v>
                </c:pt>
                <c:pt idx="940">
                  <c:v>46.802200000000404</c:v>
                </c:pt>
                <c:pt idx="941">
                  <c:v>46.802300000000407</c:v>
                </c:pt>
                <c:pt idx="942">
                  <c:v>46.802400000000411</c:v>
                </c:pt>
                <c:pt idx="943">
                  <c:v>46.802500000000414</c:v>
                </c:pt>
                <c:pt idx="944">
                  <c:v>46.802600000000417</c:v>
                </c:pt>
                <c:pt idx="945">
                  <c:v>46.802700000000421</c:v>
                </c:pt>
                <c:pt idx="946">
                  <c:v>46.802800000000424</c:v>
                </c:pt>
                <c:pt idx="947">
                  <c:v>46.802900000000427</c:v>
                </c:pt>
                <c:pt idx="948">
                  <c:v>46.803000000000431</c:v>
                </c:pt>
                <c:pt idx="949">
                  <c:v>46.803100000000434</c:v>
                </c:pt>
                <c:pt idx="950">
                  <c:v>46.803200000000437</c:v>
                </c:pt>
                <c:pt idx="951">
                  <c:v>46.803300000000441</c:v>
                </c:pt>
                <c:pt idx="952">
                  <c:v>46.803400000000444</c:v>
                </c:pt>
                <c:pt idx="953">
                  <c:v>46.803500000000447</c:v>
                </c:pt>
                <c:pt idx="954">
                  <c:v>46.803600000000451</c:v>
                </c:pt>
                <c:pt idx="955">
                  <c:v>46.803700000000454</c:v>
                </c:pt>
                <c:pt idx="956">
                  <c:v>46.803800000000457</c:v>
                </c:pt>
                <c:pt idx="957">
                  <c:v>46.803900000000461</c:v>
                </c:pt>
                <c:pt idx="958">
                  <c:v>46.804000000000464</c:v>
                </c:pt>
                <c:pt idx="959">
                  <c:v>46.804100000000467</c:v>
                </c:pt>
                <c:pt idx="960">
                  <c:v>46.804200000000471</c:v>
                </c:pt>
                <c:pt idx="961">
                  <c:v>46.804300000000474</c:v>
                </c:pt>
                <c:pt idx="962">
                  <c:v>46.804400000000477</c:v>
                </c:pt>
                <c:pt idx="963">
                  <c:v>46.80450000000048</c:v>
                </c:pt>
                <c:pt idx="964">
                  <c:v>46.804600000000484</c:v>
                </c:pt>
                <c:pt idx="965">
                  <c:v>46.804700000000487</c:v>
                </c:pt>
                <c:pt idx="966">
                  <c:v>46.80480000000049</c:v>
                </c:pt>
                <c:pt idx="967">
                  <c:v>46.804900000000494</c:v>
                </c:pt>
                <c:pt idx="968">
                  <c:v>46.805000000000497</c:v>
                </c:pt>
                <c:pt idx="969">
                  <c:v>46.8051000000005</c:v>
                </c:pt>
                <c:pt idx="970">
                  <c:v>46.805200000000504</c:v>
                </c:pt>
                <c:pt idx="971">
                  <c:v>46.805300000000507</c:v>
                </c:pt>
                <c:pt idx="972">
                  <c:v>46.80540000000051</c:v>
                </c:pt>
                <c:pt idx="973">
                  <c:v>46.805500000000514</c:v>
                </c:pt>
                <c:pt idx="974">
                  <c:v>46.805600000000517</c:v>
                </c:pt>
                <c:pt idx="975">
                  <c:v>46.80570000000052</c:v>
                </c:pt>
                <c:pt idx="976">
                  <c:v>46.805800000000524</c:v>
                </c:pt>
                <c:pt idx="977">
                  <c:v>46.805900000000527</c:v>
                </c:pt>
                <c:pt idx="978">
                  <c:v>46.80600000000053</c:v>
                </c:pt>
                <c:pt idx="979">
                  <c:v>46.806100000000534</c:v>
                </c:pt>
                <c:pt idx="980">
                  <c:v>46.806200000000537</c:v>
                </c:pt>
                <c:pt idx="981">
                  <c:v>46.80630000000054</c:v>
                </c:pt>
                <c:pt idx="982">
                  <c:v>46.806400000000544</c:v>
                </c:pt>
                <c:pt idx="983">
                  <c:v>46.806500000000547</c:v>
                </c:pt>
                <c:pt idx="984">
                  <c:v>46.80660000000055</c:v>
                </c:pt>
                <c:pt idx="985">
                  <c:v>46.806700000000554</c:v>
                </c:pt>
                <c:pt idx="986">
                  <c:v>46.806800000000557</c:v>
                </c:pt>
                <c:pt idx="987">
                  <c:v>46.80690000000056</c:v>
                </c:pt>
                <c:pt idx="988">
                  <c:v>46.807000000000563</c:v>
                </c:pt>
                <c:pt idx="989">
                  <c:v>46.807100000000567</c:v>
                </c:pt>
                <c:pt idx="990">
                  <c:v>46.80720000000057</c:v>
                </c:pt>
                <c:pt idx="991">
                  <c:v>46.807300000000573</c:v>
                </c:pt>
                <c:pt idx="992">
                  <c:v>46.807400000000577</c:v>
                </c:pt>
                <c:pt idx="993">
                  <c:v>46.80750000000058</c:v>
                </c:pt>
                <c:pt idx="994">
                  <c:v>46.807600000000583</c:v>
                </c:pt>
                <c:pt idx="995">
                  <c:v>46.807700000000587</c:v>
                </c:pt>
                <c:pt idx="996">
                  <c:v>46.80780000000059</c:v>
                </c:pt>
                <c:pt idx="997">
                  <c:v>46.807900000000593</c:v>
                </c:pt>
                <c:pt idx="998">
                  <c:v>46.808000000000597</c:v>
                </c:pt>
                <c:pt idx="999">
                  <c:v>46.8081000000006</c:v>
                </c:pt>
                <c:pt idx="1000">
                  <c:v>46.808200000000603</c:v>
                </c:pt>
              </c:numCache>
            </c:numRef>
          </c:xVal>
          <c:yVal>
            <c:numRef>
              <c:f>Calculs!$K$4:$K$1004</c:f>
              <c:numCache>
                <c:formatCode>0.00</c:formatCode>
                <c:ptCount val="1001"/>
                <c:pt idx="0">
                  <c:v>0</c:v>
                </c:pt>
                <c:pt idx="1">
                  <c:v>3.915580316539649E-4</c:v>
                </c:pt>
                <c:pt idx="2">
                  <c:v>2.5230648545707455E-3</c:v>
                </c:pt>
                <c:pt idx="3">
                  <c:v>7.7485102766930141E-3</c:v>
                </c:pt>
                <c:pt idx="4">
                  <c:v>1.6862490381308194E-2</c:v>
                </c:pt>
                <c:pt idx="5">
                  <c:v>3.0660211255860173E-2</c:v>
                </c:pt>
                <c:pt idx="6">
                  <c:v>4.9937580931280312E-2</c:v>
                </c:pt>
                <c:pt idx="7">
                  <c:v>7.5491300585879134E-2</c:v>
                </c:pt>
                <c:pt idx="8">
                  <c:v>0.10811895504539271</c:v>
                </c:pt>
                <c:pt idx="9">
                  <c:v>0.14861910260986161</c:v>
                </c:pt>
                <c:pt idx="10">
                  <c:v>0.19779136423713575</c:v>
                </c:pt>
                <c:pt idx="11">
                  <c:v>0.25620797563453229</c:v>
                </c:pt>
                <c:pt idx="12">
                  <c:v>0.32398482566753656</c:v>
                </c:pt>
                <c:pt idx="13">
                  <c:v>0.40100754429590302</c:v>
                </c:pt>
                <c:pt idx="14">
                  <c:v>0.48715805800330947</c:v>
                </c:pt>
                <c:pt idx="15">
                  <c:v>0.58231632839138958</c:v>
                </c:pt>
                <c:pt idx="16">
                  <c:v>0.68636209438461449</c:v>
                </c:pt>
                <c:pt idx="17">
                  <c:v>0.79917487594077707</c:v>
                </c:pt>
                <c:pt idx="18">
                  <c:v>0.92063397775810452</c:v>
                </c:pt>
                <c:pt idx="19">
                  <c:v>1.0506184929785058</c:v>
                </c:pt>
                <c:pt idx="20">
                  <c:v>1.1890073068864653</c:v>
                </c:pt>
                <c:pt idx="21">
                  <c:v>1.3356791006030952</c:v>
                </c:pt>
                <c:pt idx="22">
                  <c:v>1.490512354774866</c:v>
                </c:pt>
                <c:pt idx="23">
                  <c:v>1.6533853532565312</c:v>
                </c:pt>
                <c:pt idx="24">
                  <c:v>1.824176186787775</c:v>
                </c:pt>
                <c:pt idx="25">
                  <c:v>2.0027627566631061</c:v>
                </c:pt>
                <c:pt idx="26">
                  <c:v>2.1890227783945311</c:v>
                </c:pt>
                <c:pt idx="27">
                  <c:v>2.3828644863962136</c:v>
                </c:pt>
                <c:pt idx="28">
                  <c:v>2.5842573876916211</c:v>
                </c:pt>
                <c:pt idx="29">
                  <c:v>2.7932016351616111</c:v>
                </c:pt>
                <c:pt idx="30">
                  <c:v>3.0096973499225426</c:v>
                </c:pt>
                <c:pt idx="31">
                  <c:v>3.2337446212905627</c:v>
                </c:pt>
                <c:pt idx="32">
                  <c:v>3.4653435067465179</c:v>
                </c:pt>
                <c:pt idx="33">
                  <c:v>3.7044940319014943</c:v>
                </c:pt>
                <c:pt idx="34">
                  <c:v>3.9511961904629862</c:v>
                </c:pt>
                <c:pt idx="35">
                  <c:v>4.2054351474071705</c:v>
                </c:pt>
                <c:pt idx="36">
                  <c:v>4.4671955544889022</c:v>
                </c:pt>
                <c:pt idx="37">
                  <c:v>4.7364763504230787</c:v>
                </c:pt>
                <c:pt idx="38">
                  <c:v>5.0132764552207947</c:v>
                </c:pt>
                <c:pt idx="39">
                  <c:v>5.2975947761881068</c:v>
                </c:pt>
                <c:pt idx="40">
                  <c:v>5.5894302070057575</c:v>
                </c:pt>
                <c:pt idx="41">
                  <c:v>5.8887816268731044</c:v>
                </c:pt>
                <c:pt idx="42">
                  <c:v>6.1956478997102433</c:v>
                </c:pt>
                <c:pt idx="43">
                  <c:v>6.5100278734130104</c:v>
                </c:pt>
                <c:pt idx="44">
                  <c:v>6.8319203791561574</c:v>
                </c:pt>
                <c:pt idx="45">
                  <c:v>7.1613242307405223</c:v>
                </c:pt>
                <c:pt idx="46">
                  <c:v>7.498238223980465</c:v>
                </c:pt>
                <c:pt idx="47">
                  <c:v>7.8426611361282417</c:v>
                </c:pt>
                <c:pt idx="48">
                  <c:v>8.1945917253323373</c:v>
                </c:pt>
                <c:pt idx="49">
                  <c:v>8.5540287301270777</c:v>
                </c:pt>
                <c:pt idx="50">
                  <c:v>8.9209708689510983</c:v>
                </c:pt>
                <c:pt idx="51">
                  <c:v>9.295416839692523</c:v>
                </c:pt>
                <c:pt idx="52">
                  <c:v>9.6773653192588451</c:v>
                </c:pt>
                <c:pt idx="53">
                  <c:v>10.066814963169772</c:v>
                </c:pt>
                <c:pt idx="54">
                  <c:v>10.463764405171375</c:v>
                </c:pt>
                <c:pt idx="55">
                  <c:v>10.868212256870102</c:v>
                </c:pt>
                <c:pt idx="56">
                  <c:v>11.280157107385296</c:v>
                </c:pt>
                <c:pt idx="57">
                  <c:v>11.699597523019003</c:v>
                </c:pt>
                <c:pt idx="58">
                  <c:v>12.126532046941932</c:v>
                </c:pt>
                <c:pt idx="59">
                  <c:v>12.560959198894571</c:v>
                </c:pt>
                <c:pt idx="60">
                  <c:v>13.002877474902483</c:v>
                </c:pt>
                <c:pt idx="61">
                  <c:v>13.452285347004951</c:v>
                </c:pt>
                <c:pt idx="62">
                  <c:v>13.909181262996137</c:v>
                </c:pt>
                <c:pt idx="63">
                  <c:v>14.373563646178063</c:v>
                </c:pt>
                <c:pt idx="64">
                  <c:v>14.845430895124707</c:v>
                </c:pt>
                <c:pt idx="65">
                  <c:v>15.3247813834566</c:v>
                </c:pt>
                <c:pt idx="66">
                  <c:v>15.811613459625335</c:v>
                </c:pt>
                <c:pt idx="67">
                  <c:v>16.305925446707477</c:v>
                </c:pt>
                <c:pt idx="68">
                  <c:v>16.807715642207341</c:v>
                </c:pt>
                <c:pt idx="69">
                  <c:v>17.316982317868209</c:v>
                </c:pt>
                <c:pt idx="70">
                  <c:v>17.833723719491523</c:v>
                </c:pt>
                <c:pt idx="71">
                  <c:v>18.357938066763701</c:v>
                </c:pt>
                <c:pt idx="72">
                  <c:v>18.889623203253596</c:v>
                </c:pt>
                <c:pt idx="73">
                  <c:v>19.428776245982075</c:v>
                </c:pt>
                <c:pt idx="74">
                  <c:v>19.97539393449842</c:v>
                </c:pt>
                <c:pt idx="75">
                  <c:v>20.529472980404371</c:v>
                </c:pt>
                <c:pt idx="76">
                  <c:v>21.091010067227092</c:v>
                </c:pt>
                <c:pt idx="77">
                  <c:v>21.66000185029808</c:v>
                </c:pt>
                <c:pt idx="78">
                  <c:v>22.236444956637683</c:v>
                </c:pt>
                <c:pt idx="79">
                  <c:v>22.820335984845059</c:v>
                </c:pt>
                <c:pt idx="80">
                  <c:v>23.411671504993294</c:v>
                </c:pt>
                <c:pt idx="81">
                  <c:v>24.010448058529484</c:v>
                </c:pt>
                <c:pt idx="82">
                  <c:v>24.616662158179601</c:v>
                </c:pt>
                <c:pt idx="83">
                  <c:v>25.230310287857897</c:v>
                </c:pt>
                <c:pt idx="84">
                  <c:v>25.851388902580737</c:v>
                </c:pt>
                <c:pt idx="85">
                  <c:v>26.47989442838464</c:v>
                </c:pt>
                <c:pt idx="86">
                  <c:v>27.115823262248387</c:v>
                </c:pt>
                <c:pt idx="87">
                  <c:v>27.759171772019062</c:v>
                </c:pt>
                <c:pt idx="88">
                  <c:v>28.409936296341844</c:v>
                </c:pt>
                <c:pt idx="89">
                  <c:v>29.068113144593472</c:v>
                </c:pt>
                <c:pt idx="90">
                  <c:v>29.733698596819206</c:v>
                </c:pt>
                <c:pt idx="91">
                  <c:v>30.406688903673189</c:v>
                </c:pt>
                <c:pt idx="92">
                  <c:v>31.087080286362095</c:v>
                </c:pt>
                <c:pt idx="93">
                  <c:v>31.77486893659195</c:v>
                </c:pt>
                <c:pt idx="94">
                  <c:v>32.470051016518028</c:v>
                </c:pt>
                <c:pt idx="95">
                  <c:v>33.172622658697726</c:v>
                </c:pt>
                <c:pt idx="96">
                  <c:v>33.882579966046322</c:v>
                </c:pt>
                <c:pt idx="97">
                  <c:v>34.599919011795528</c:v>
                </c:pt>
                <c:pt idx="98">
                  <c:v>35.32463583945475</c:v>
                </c:pt>
                <c:pt idx="99">
                  <c:v>36.056726462775018</c:v>
                </c:pt>
                <c:pt idx="100">
                  <c:v>36.796186865715434</c:v>
                </c:pt>
                <c:pt idx="101">
                  <c:v>37.543013002412124</c:v>
                </c:pt>
                <c:pt idx="102">
                  <c:v>38.297200797149628</c:v>
                </c:pt>
                <c:pt idx="103">
                  <c:v>39.05874614433462</c:v>
                </c:pt>
                <c:pt idx="104">
                  <c:v>39.827644908471925</c:v>
                </c:pt>
                <c:pt idx="105">
                  <c:v>40.603892924142791</c:v>
                </c:pt>
                <c:pt idx="106">
                  <c:v>41.387485995985315</c:v>
                </c:pt>
                <c:pt idx="107">
                  <c:v>42.178419898676999</c:v>
                </c:pt>
                <c:pt idx="108">
                  <c:v>42.976690376919386</c:v>
                </c:pt>
                <c:pt idx="109">
                  <c:v>43.782293145424688</c:v>
                </c:pt>
                <c:pt idx="110">
                  <c:v>44.595223888904442</c:v>
                </c:pt>
                <c:pt idx="111">
                  <c:v>45.415478262060027</c:v>
                </c:pt>
                <c:pt idx="112">
                  <c:v>46.243051889575128</c:v>
                </c:pt>
                <c:pt idx="113">
                  <c:v>47.077940366109999</c:v>
                </c:pt>
                <c:pt idx="114">
                  <c:v>47.92013925629756</c:v>
                </c:pt>
                <c:pt idx="115">
                  <c:v>48.769644094741231</c:v>
                </c:pt>
                <c:pt idx="116">
                  <c:v>49.626450386014518</c:v>
                </c:pt>
                <c:pt idx="117">
                  <c:v>50.490553604662274</c:v>
                </c:pt>
                <c:pt idx="118">
                  <c:v>51.361949195203621</c:v>
                </c:pt>
                <c:pt idx="119">
                  <c:v>52.240632572136505</c:v>
                </c:pt>
                <c:pt idx="120">
                  <c:v>53.126599119943855</c:v>
                </c:pt>
                <c:pt idx="121">
                  <c:v>54.019844193101264</c:v>
                </c:pt>
                <c:pt idx="122">
                  <c:v>54.920363116086243</c:v>
                </c:pt>
                <c:pt idx="123">
                  <c:v>55.828151183388982</c:v>
                </c:pt>
                <c:pt idx="124">
                  <c:v>56.743203659524546</c:v>
                </c:pt>
                <c:pt idx="125">
                  <c:v>57.665515779046586</c:v>
                </c:pt>
                <c:pt idx="126">
                  <c:v>58.595082746562426</c:v>
                </c:pt>
                <c:pt idx="127">
                  <c:v>59.531899736749558</c:v>
                </c:pt>
                <c:pt idx="128">
                  <c:v>60.475961894373569</c:v>
                </c:pt>
                <c:pt idx="129">
                  <c:v>61.427262725291449</c:v>
                </c:pt>
                <c:pt idx="130">
                  <c:v>62.385792485764604</c:v>
                </c:pt>
                <c:pt idx="131">
                  <c:v>63.351539789394714</c:v>
                </c:pt>
                <c:pt idx="132">
                  <c:v>64.324493215794277</c:v>
                </c:pt>
                <c:pt idx="133">
                  <c:v>65.304641310694365</c:v>
                </c:pt>
                <c:pt idx="134">
                  <c:v>66.291972586053902</c:v>
                </c:pt>
                <c:pt idx="135">
                  <c:v>67.286475520170299</c:v>
                </c:pt>
                <c:pt idx="136">
                  <c:v>68.288138557791484</c:v>
                </c:pt>
                <c:pt idx="137">
                  <c:v>69.296950110229275</c:v>
                </c:pt>
                <c:pt idx="138">
                  <c:v>70.312898555474121</c:v>
                </c:pt>
                <c:pt idx="139">
                  <c:v>71.335972238311086</c:v>
                </c:pt>
                <c:pt idx="140">
                  <c:v>72.366159470437168</c:v>
                </c:pt>
                <c:pt idx="141">
                  <c:v>73.403448530579809</c:v>
                </c:pt>
                <c:pt idx="142">
                  <c:v>74.44782766461671</c:v>
                </c:pt>
                <c:pt idx="143">
                  <c:v>75.499285085696755</c:v>
                </c:pt>
                <c:pt idx="144">
                  <c:v>76.557808974362217</c:v>
                </c:pt>
                <c:pt idx="145">
                  <c:v>77.623387478672043</c:v>
                </c:pt>
                <c:pt idx="146">
                  <c:v>78.696008714326325</c:v>
                </c:pt>
                <c:pt idx="147">
                  <c:v>79.77566076479188</c:v>
                </c:pt>
                <c:pt idx="148">
                  <c:v>80.862331681428913</c:v>
                </c:pt>
                <c:pt idx="149">
                  <c:v>81.956009483618757</c:v>
                </c:pt>
                <c:pt idx="150">
                  <c:v>83.056682158892684</c:v>
                </c:pt>
                <c:pt idx="151">
                  <c:v>84.164337663061758</c:v>
                </c:pt>
                <c:pt idx="152">
                  <c:v>85.278963920347664</c:v>
                </c:pt>
                <c:pt idx="153">
                  <c:v>86.400548823514583</c:v>
                </c:pt>
                <c:pt idx="154">
                  <c:v>87.529080234002038</c:v>
                </c:pt>
                <c:pt idx="155">
                  <c:v>88.664545982058684</c:v>
                </c:pt>
                <c:pt idx="156">
                  <c:v>89.806933866877031</c:v>
                </c:pt>
                <c:pt idx="157">
                  <c:v>90.956231656729187</c:v>
                </c:pt>
                <c:pt idx="158">
                  <c:v>92.112427089103377</c:v>
                </c:pt>
                <c:pt idx="159">
                  <c:v>93.275507870841452</c:v>
                </c:pt>
                <c:pt idx="160">
                  <c:v>94.44546167827724</c:v>
                </c:pt>
                <c:pt idx="161">
                  <c:v>95.622276157375808</c:v>
                </c:pt>
                <c:pt idx="162">
                  <c:v>96.805938923873455</c:v>
                </c:pt>
                <c:pt idx="163">
                  <c:v>97.996437563418695</c:v>
                </c:pt>
                <c:pt idx="164">
                  <c:v>99.193759631713903</c:v>
                </c:pt>
                <c:pt idx="165">
                  <c:v>100.39789265465788</c:v>
                </c:pt>
                <c:pt idx="166">
                  <c:v>101.60882412848913</c:v>
                </c:pt>
                <c:pt idx="167">
                  <c:v>102.82654151992995</c:v>
                </c:pt>
                <c:pt idx="168">
                  <c:v>104.05103226633125</c:v>
                </c:pt>
                <c:pt idx="169">
                  <c:v>105.28228377581812</c:v>
                </c:pt>
                <c:pt idx="170">
                  <c:v>106.52028342743613</c:v>
                </c:pt>
                <c:pt idx="171">
                  <c:v>107.76501857129838</c:v>
                </c:pt>
                <c:pt idx="172">
                  <c:v>109.01647652873321</c:v>
                </c:pt>
                <c:pt idx="173">
                  <c:v>110.27464459243255</c:v>
                </c:pt>
                <c:pt idx="174">
                  <c:v>111.53951002660109</c:v>
                </c:pt>
                <c:pt idx="175">
                  <c:v>112.81106006710596</c:v>
                </c:pt>
                <c:pt idx="176">
                  <c:v>114.08928192162713</c:v>
                </c:pt>
                <c:pt idx="177">
                  <c:v>115.37416276980848</c:v>
                </c:pt>
                <c:pt idx="178">
                  <c:v>116.6656897634094</c:v>
                </c:pt>
                <c:pt idx="179">
                  <c:v>117.9638500264571</c:v>
                </c:pt>
                <c:pt idx="180">
                  <c:v>119.26863065539942</c:v>
                </c:pt>
                <c:pt idx="181">
                  <c:v>120.58001871925833</c:v>
                </c:pt>
                <c:pt idx="182">
                  <c:v>121.89800125978392</c:v>
                </c:pt>
                <c:pt idx="183">
                  <c:v>123.22256529160902</c:v>
                </c:pt>
                <c:pt idx="184">
                  <c:v>124.55369780240427</c:v>
                </c:pt>
                <c:pt idx="185">
                  <c:v>125.8913857530339</c:v>
                </c:pt>
                <c:pt idx="186">
                  <c:v>127.23561607771184</c:v>
                </c:pt>
                <c:pt idx="187">
                  <c:v>128.5863756841585</c:v>
                </c:pt>
                <c:pt idx="188">
                  <c:v>129.94365145375795</c:v>
                </c:pt>
                <c:pt idx="189">
                  <c:v>131.30743024171571</c:v>
                </c:pt>
                <c:pt idx="190">
                  <c:v>132.67769887721687</c:v>
                </c:pt>
                <c:pt idx="191">
                  <c:v>134.05444416358483</c:v>
                </c:pt>
                <c:pt idx="192">
                  <c:v>135.43765287844042</c:v>
                </c:pt>
                <c:pt idx="193">
                  <c:v>136.82731177386145</c:v>
                </c:pt>
                <c:pt idx="194">
                  <c:v>138.2234075765428</c:v>
                </c:pt>
                <c:pt idx="195">
                  <c:v>139.6259269879568</c:v>
                </c:pt>
                <c:pt idx="196">
                  <c:v>141.03485668451421</c:v>
                </c:pt>
                <c:pt idx="197">
                  <c:v>142.45018331772542</c:v>
                </c:pt>
                <c:pt idx="198">
                  <c:v>143.87189351436211</c:v>
                </c:pt>
                <c:pt idx="199">
                  <c:v>145.29997387661945</c:v>
                </c:pt>
                <c:pt idx="200">
                  <c:v>146.73441098227838</c:v>
                </c:pt>
                <c:pt idx="201">
                  <c:v>148.17519138486853</c:v>
                </c:pt>
                <c:pt idx="202">
                  <c:v>149.62230161383138</c:v>
                </c:pt>
                <c:pt idx="203">
                  <c:v>151.0757281746838</c:v>
                </c:pt>
                <c:pt idx="204">
                  <c:v>152.53545754918181</c:v>
                </c:pt>
                <c:pt idx="205">
                  <c:v>154.00147619548488</c:v>
                </c:pt>
                <c:pt idx="206">
                  <c:v>155.47377015669466</c:v>
                </c:pt>
                <c:pt idx="207">
                  <c:v>156.95232466914635</c:v>
                </c:pt>
                <c:pt idx="208">
                  <c:v>158.43712455400222</c:v>
                </c:pt>
                <c:pt idx="209">
                  <c:v>159.9281546091043</c:v>
                </c:pt>
                <c:pt idx="210">
                  <c:v>161.42539960916173</c:v>
                </c:pt>
                <c:pt idx="211">
                  <c:v>162.9288443059387</c:v>
                </c:pt>
                <c:pt idx="212">
                  <c:v>164.43847342844222</c:v>
                </c:pt>
                <c:pt idx="213">
                  <c:v>165.95427168311039</c:v>
                </c:pt>
                <c:pt idx="214">
                  <c:v>167.47622375400073</c:v>
                </c:pt>
                <c:pt idx="215">
                  <c:v>169.00431430297863</c:v>
                </c:pt>
                <c:pt idx="216">
                  <c:v>170.53852796990608</c:v>
                </c:pt>
                <c:pt idx="217">
                  <c:v>172.0788493728306</c:v>
                </c:pt>
                <c:pt idx="218">
                  <c:v>173.62526310817412</c:v>
                </c:pt>
                <c:pt idx="219">
                  <c:v>175.17775375092219</c:v>
                </c:pt>
                <c:pt idx="220">
                  <c:v>176.73630585481322</c:v>
                </c:pt>
                <c:pt idx="221">
                  <c:v>178.30090395252793</c:v>
                </c:pt>
                <c:pt idx="222">
                  <c:v>179.87153255587882</c:v>
                </c:pt>
                <c:pt idx="223">
                  <c:v>181.44817615599973</c:v>
                </c:pt>
                <c:pt idx="224">
                  <c:v>183.03081922353562</c:v>
                </c:pt>
                <c:pt idx="225">
                  <c:v>184.61944620883227</c:v>
                </c:pt>
                <c:pt idx="226">
                  <c:v>186.21404154212621</c:v>
                </c:pt>
                <c:pt idx="227">
                  <c:v>187.81458963373453</c:v>
                </c:pt>
                <c:pt idx="228">
                  <c:v>189.42107487424494</c:v>
                </c:pt>
                <c:pt idx="229">
                  <c:v>191.03348163470574</c:v>
                </c:pt>
                <c:pt idx="230">
                  <c:v>192.65179426681587</c:v>
                </c:pt>
                <c:pt idx="231">
                  <c:v>194.275997103115</c:v>
                </c:pt>
                <c:pt idx="232">
                  <c:v>195.90607445717359</c:v>
                </c:pt>
                <c:pt idx="233">
                  <c:v>197.54201062378294</c:v>
                </c:pt>
                <c:pt idx="234">
                  <c:v>199.18378987914545</c:v>
                </c:pt>
                <c:pt idx="235">
                  <c:v>200.8313964810645</c:v>
                </c:pt>
                <c:pt idx="236">
                  <c:v>202.48481466913466</c:v>
                </c:pt>
                <c:pt idx="237">
                  <c:v>204.14402866493168</c:v>
                </c:pt>
                <c:pt idx="238">
                  <c:v>205.80902267220247</c:v>
                </c:pt>
                <c:pt idx="239">
                  <c:v>207.47978087705513</c:v>
                </c:pt>
                <c:pt idx="240">
                  <c:v>209.15628744814879</c:v>
                </c:pt>
                <c:pt idx="241">
                  <c:v>210.83852653688342</c:v>
                </c:pt>
                <c:pt idx="242">
                  <c:v>212.5264809240567</c:v>
                </c:pt>
                <c:pt idx="243">
                  <c:v>214.22013066594701</c:v>
                </c:pt>
                <c:pt idx="244">
                  <c:v>215.91945444787939</c:v>
                </c:pt>
                <c:pt idx="245">
                  <c:v>217.62443093840375</c:v>
                </c:pt>
                <c:pt idx="246">
                  <c:v>219.33503878956171</c:v>
                </c:pt>
                <c:pt idx="247">
                  <c:v>221.05125663715296</c:v>
                </c:pt>
                <c:pt idx="248">
                  <c:v>222.77306310100136</c:v>
                </c:pt>
                <c:pt idx="249">
                  <c:v>224.50043678522027</c:v>
                </c:pt>
                <c:pt idx="250">
                  <c:v>226.23335627847786</c:v>
                </c:pt>
                <c:pt idx="251">
                  <c:v>227.97180015426147</c:v>
                </c:pt>
                <c:pt idx="252">
                  <c:v>229.7157469711419</c:v>
                </c:pt>
                <c:pt idx="253">
                  <c:v>231.46517527303689</c:v>
                </c:pt>
                <c:pt idx="254">
                  <c:v>233.22006358947436</c:v>
                </c:pt>
                <c:pt idx="255">
                  <c:v>234.98039043585487</c:v>
                </c:pt>
                <c:pt idx="256">
                  <c:v>236.74613431371381</c:v>
                </c:pt>
                <c:pt idx="257">
                  <c:v>238.51727371098286</c:v>
                </c:pt>
                <c:pt idx="258">
                  <c:v>240.29378710225095</c:v>
                </c:pt>
                <c:pt idx="259">
                  <c:v>242.07565294902471</c:v>
                </c:pt>
                <c:pt idx="260">
                  <c:v>243.86284969998832</c:v>
                </c:pt>
                <c:pt idx="261">
                  <c:v>245.65535579126274</c:v>
                </c:pt>
                <c:pt idx="262">
                  <c:v>247.45314964666443</c:v>
                </c:pt>
                <c:pt idx="263">
                  <c:v>249.25620967796343</c:v>
                </c:pt>
                <c:pt idx="264">
                  <c:v>251.06451428514072</c:v>
                </c:pt>
                <c:pt idx="265">
                  <c:v>252.87804185664515</c:v>
                </c:pt>
                <c:pt idx="266">
                  <c:v>254.6967707696497</c:v>
                </c:pt>
                <c:pt idx="267">
                  <c:v>256.5206793903069</c:v>
                </c:pt>
                <c:pt idx="268">
                  <c:v>258.3497460740038</c:v>
                </c:pt>
                <c:pt idx="269">
                  <c:v>260.18394916561635</c:v>
                </c:pt>
                <c:pt idx="270">
                  <c:v>262.02326699976288</c:v>
                </c:pt>
                <c:pt idx="271">
                  <c:v>263.86767790105688</c:v>
                </c:pt>
                <c:pt idx="272">
                  <c:v>265.7171601843595</c:v>
                </c:pt>
                <c:pt idx="273">
                  <c:v>267.57169215503086</c:v>
                </c:pt>
                <c:pt idx="274">
                  <c:v>269.43125210918095</c:v>
                </c:pt>
                <c:pt idx="275">
                  <c:v>271.29581833391973</c:v>
                </c:pt>
                <c:pt idx="276">
                  <c:v>273.16536910760647</c:v>
                </c:pt>
                <c:pt idx="277">
                  <c:v>275.03988270009847</c:v>
                </c:pt>
                <c:pt idx="278">
                  <c:v>276.91933737299883</c:v>
                </c:pt>
                <c:pt idx="279">
                  <c:v>278.80371137990375</c:v>
                </c:pt>
                <c:pt idx="280">
                  <c:v>280.69298296664886</c:v>
                </c:pt>
                <c:pt idx="281">
                  <c:v>282.58713037155479</c:v>
                </c:pt>
                <c:pt idx="282">
                  <c:v>284.4861318256722</c:v>
                </c:pt>
                <c:pt idx="283">
                  <c:v>286.38996555302572</c:v>
                </c:pt>
                <c:pt idx="284">
                  <c:v>288.29861135962921</c:v>
                </c:pt>
                <c:pt idx="285">
                  <c:v>290.21205222272948</c:v>
                </c:pt>
                <c:pt idx="286">
                  <c:v>292.13027270167458</c:v>
                </c:pt>
                <c:pt idx="287">
                  <c:v>294.05325734851226</c:v>
                </c:pt>
                <c:pt idx="288">
                  <c:v>295.98099070814931</c:v>
                </c:pt>
                <c:pt idx="289">
                  <c:v>297.91345731851055</c:v>
                </c:pt>
                <c:pt idx="290">
                  <c:v>299.85064171069763</c:v>
                </c:pt>
                <c:pt idx="291">
                  <c:v>301.79252840914728</c:v>
                </c:pt>
                <c:pt idx="292">
                  <c:v>303.73910193178921</c:v>
                </c:pt>
                <c:pt idx="293">
                  <c:v>305.69034679020359</c:v>
                </c:pt>
                <c:pt idx="294">
                  <c:v>307.64624748977826</c:v>
                </c:pt>
                <c:pt idx="295">
                  <c:v>309.60678852986524</c:v>
                </c:pt>
                <c:pt idx="296">
                  <c:v>311.57195440393718</c:v>
                </c:pt>
                <c:pt idx="297">
                  <c:v>313.54172959974323</c:v>
                </c:pt>
                <c:pt idx="298">
                  <c:v>315.51609859946444</c:v>
                </c:pt>
                <c:pt idx="299">
                  <c:v>317.49504587986883</c:v>
                </c:pt>
                <c:pt idx="300">
                  <c:v>319.47855591246605</c:v>
                </c:pt>
                <c:pt idx="301">
                  <c:v>321.46661316366152</c:v>
                </c:pt>
                <c:pt idx="302">
                  <c:v>323.45920209491021</c:v>
                </c:pt>
                <c:pt idx="303">
                  <c:v>325.4563071628699</c:v>
                </c:pt>
                <c:pt idx="304">
                  <c:v>327.45791281955411</c:v>
                </c:pt>
                <c:pt idx="305">
                  <c:v>329.46400351248457</c:v>
                </c:pt>
                <c:pt idx="306">
                  <c:v>331.47456368484308</c:v>
                </c:pt>
                <c:pt idx="307">
                  <c:v>333.4895777756231</c:v>
                </c:pt>
                <c:pt idx="308">
                  <c:v>335.50903021978093</c:v>
                </c:pt>
                <c:pt idx="309">
                  <c:v>337.53290544838603</c:v>
                </c:pt>
                <c:pt idx="310">
                  <c:v>339.56118788877137</c:v>
                </c:pt>
                <c:pt idx="311">
                  <c:v>341.59386196468313</c:v>
                </c:pt>
                <c:pt idx="312">
                  <c:v>343.63091209642982</c:v>
                </c:pt>
                <c:pt idx="313">
                  <c:v>345.67232270103091</c:v>
                </c:pt>
                <c:pt idx="314">
                  <c:v>347.71807819236523</c:v>
                </c:pt>
                <c:pt idx="315">
                  <c:v>349.76816298131865</c:v>
                </c:pt>
                <c:pt idx="316">
                  <c:v>351.82256147593142</c:v>
                </c:pt>
                <c:pt idx="317">
                  <c:v>353.88125808154479</c:v>
                </c:pt>
                <c:pt idx="318">
                  <c:v>355.94423720094744</c:v>
                </c:pt>
                <c:pt idx="319">
                  <c:v>358.01148323452122</c:v>
                </c:pt>
                <c:pt idx="320">
                  <c:v>360.08298058038645</c:v>
                </c:pt>
                <c:pt idx="321">
                  <c:v>362.1587136345467</c:v>
                </c:pt>
                <c:pt idx="322">
                  <c:v>364.23866679103304</c:v>
                </c:pt>
                <c:pt idx="323">
                  <c:v>366.32282444204782</c:v>
                </c:pt>
                <c:pt idx="324">
                  <c:v>368.41117097810798</c:v>
                </c:pt>
                <c:pt idx="325">
                  <c:v>370.50369078818767</c:v>
                </c:pt>
                <c:pt idx="326">
                  <c:v>372.60036835743222</c:v>
                </c:pt>
                <c:pt idx="327">
                  <c:v>374.70118836486489</c:v>
                </c:pt>
                <c:pt idx="328">
                  <c:v>376.80613558588249</c:v>
                </c:pt>
                <c:pt idx="329">
                  <c:v>378.91519479475488</c:v>
                </c:pt>
                <c:pt idx="330">
                  <c:v>381.02835076476094</c:v>
                </c:pt>
                <c:pt idx="331">
                  <c:v>383.14558826832422</c:v>
                </c:pt>
                <c:pt idx="332">
                  <c:v>385.26689207714782</c:v>
                </c:pt>
                <c:pt idx="333">
                  <c:v>387.39224696234902</c:v>
                </c:pt>
                <c:pt idx="334">
                  <c:v>389.52163769459327</c:v>
                </c:pt>
                <c:pt idx="335">
                  <c:v>391.6550490442275</c:v>
                </c:pt>
                <c:pt idx="336">
                  <c:v>393.79246578141328</c:v>
                </c:pt>
                <c:pt idx="337">
                  <c:v>395.93387267625906</c:v>
                </c:pt>
                <c:pt idx="338">
                  <c:v>398.0792544989522</c:v>
                </c:pt>
                <c:pt idx="339">
                  <c:v>400.22859601989029</c:v>
                </c:pt>
                <c:pt idx="340">
                  <c:v>402.38188200981199</c:v>
                </c:pt>
                <c:pt idx="341">
                  <c:v>404.53909723992734</c:v>
                </c:pt>
                <c:pt idx="342">
                  <c:v>406.70022648204753</c:v>
                </c:pt>
                <c:pt idx="343">
                  <c:v>408.86525450871409</c:v>
                </c:pt>
                <c:pt idx="344">
                  <c:v>411.03416609332771</c:v>
                </c:pt>
                <c:pt idx="345">
                  <c:v>413.20694601027623</c:v>
                </c:pt>
                <c:pt idx="346">
                  <c:v>415.38357903506238</c:v>
                </c:pt>
                <c:pt idx="347">
                  <c:v>417.56404994443074</c:v>
                </c:pt>
                <c:pt idx="348">
                  <c:v>419.74834351649429</c:v>
                </c:pt>
                <c:pt idx="349">
                  <c:v>421.93644453086034</c:v>
                </c:pt>
                <c:pt idx="350">
                  <c:v>424.12833776875601</c:v>
                </c:pt>
                <c:pt idx="351">
                  <c:v>426.32400801315299</c:v>
                </c:pt>
                <c:pt idx="352">
                  <c:v>428.52344004889193</c:v>
                </c:pt>
                <c:pt idx="353">
                  <c:v>430.72661866280606</c:v>
                </c:pt>
                <c:pt idx="354">
                  <c:v>432.93352864384445</c:v>
                </c:pt>
                <c:pt idx="355">
                  <c:v>435.14415478319467</c:v>
                </c:pt>
                <c:pt idx="356">
                  <c:v>437.35848187440467</c:v>
                </c:pt>
                <c:pt idx="357">
                  <c:v>439.57649471350442</c:v>
                </c:pt>
                <c:pt idx="358">
                  <c:v>441.79817809912674</c:v>
                </c:pt>
                <c:pt idx="359">
                  <c:v>444.02351683262776</c:v>
                </c:pt>
                <c:pt idx="360">
                  <c:v>446.25249571820655</c:v>
                </c:pt>
                <c:pt idx="361">
                  <c:v>448.48509956302439</c:v>
                </c:pt>
                <c:pt idx="362">
                  <c:v>450.72131317732345</c:v>
                </c:pt>
                <c:pt idx="363">
                  <c:v>452.9611213745448</c:v>
                </c:pt>
                <c:pt idx="364">
                  <c:v>455.20450897144588</c:v>
                </c:pt>
                <c:pt idx="365">
                  <c:v>457.45146078821733</c:v>
                </c:pt>
                <c:pt idx="366">
                  <c:v>459.70196412126273</c:v>
                </c:pt>
                <c:pt idx="367">
                  <c:v>461.95601121535447</c:v>
                </c:pt>
                <c:pt idx="368">
                  <c:v>464.21359678839877</c:v>
                </c:pt>
                <c:pt idx="369">
                  <c:v>466.4747155567855</c:v>
                </c:pt>
                <c:pt idx="370">
                  <c:v>468.73936223542671</c:v>
                </c:pt>
                <c:pt idx="371">
                  <c:v>471.00753153779561</c:v>
                </c:pt>
                <c:pt idx="372">
                  <c:v>473.27921817596496</c:v>
                </c:pt>
                <c:pt idx="373">
                  <c:v>475.55441686064563</c:v>
                </c:pt>
                <c:pt idx="374">
                  <c:v>477.8331223012251</c:v>
                </c:pt>
                <c:pt idx="375">
                  <c:v>480.11532920580584</c:v>
                </c:pt>
                <c:pt idx="376">
                  <c:v>482.40103228124354</c:v>
                </c:pt>
                <c:pt idx="377">
                  <c:v>484.69022623318534</c:v>
                </c:pt>
                <c:pt idx="378">
                  <c:v>486.98290576610799</c:v>
                </c:pt>
                <c:pt idx="379">
                  <c:v>489.2790655833557</c:v>
                </c:pt>
                <c:pt idx="380">
                  <c:v>491.5787003871784</c:v>
                </c:pt>
                <c:pt idx="381">
                  <c:v>493.88180221036515</c:v>
                </c:pt>
                <c:pt idx="382">
                  <c:v>496.18835774864999</c:v>
                </c:pt>
                <c:pt idx="383">
                  <c:v>498.49835103225337</c:v>
                </c:pt>
                <c:pt idx="384">
                  <c:v>500.81176609669143</c:v>
                </c:pt>
                <c:pt idx="385">
                  <c:v>503.12858698289398</c:v>
                </c:pt>
                <c:pt idx="386">
                  <c:v>505.44879773732129</c:v>
                </c:pt>
                <c:pt idx="387">
                  <c:v>507.77238241208079</c:v>
                </c:pt>
                <c:pt idx="388">
                  <c:v>510.09932506504271</c:v>
                </c:pt>
                <c:pt idx="389">
                  <c:v>512.42960975995527</c:v>
                </c:pt>
                <c:pt idx="390">
                  <c:v>514.76322056655886</c:v>
                </c:pt>
                <c:pt idx="391">
                  <c:v>517.10014156070019</c:v>
                </c:pt>
                <c:pt idx="392">
                  <c:v>519.44035682444508</c:v>
                </c:pt>
                <c:pt idx="393">
                  <c:v>521.7838504461912</c:v>
                </c:pt>
                <c:pt idx="394">
                  <c:v>524.13060652077968</c:v>
                </c:pt>
                <c:pt idx="395">
                  <c:v>526.48060914960615</c:v>
                </c:pt>
                <c:pt idx="396">
                  <c:v>528.83384244073136</c:v>
                </c:pt>
                <c:pt idx="397">
                  <c:v>531.19029050899098</c:v>
                </c:pt>
                <c:pt idx="398">
                  <c:v>533.54993747610456</c:v>
                </c:pt>
                <c:pt idx="399">
                  <c:v>535.91276747078393</c:v>
                </c:pt>
                <c:pt idx="400">
                  <c:v>538.27876462884137</c:v>
                </c:pt>
                <c:pt idx="401">
                  <c:v>540.64791099932518</c:v>
                </c:pt>
                <c:pt idx="402">
                  <c:v>543.02018445146189</c:v>
                </c:pt>
                <c:pt idx="403">
                  <c:v>545.39556077152326</c:v>
                </c:pt>
                <c:pt idx="404">
                  <c:v>547.77401575892577</c:v>
                </c:pt>
                <c:pt idx="405">
                  <c:v>550.15552522641656</c:v>
                </c:pt>
                <c:pt idx="406">
                  <c:v>552.5400650002573</c:v>
                </c:pt>
                <c:pt idx="407">
                  <c:v>554.92761092040701</c:v>
                </c:pt>
                <c:pt idx="408">
                  <c:v>557.31813884070334</c:v>
                </c:pt>
                <c:pt idx="409">
                  <c:v>559.71162462904215</c:v>
                </c:pt>
                <c:pt idx="410">
                  <c:v>562.10804416755593</c:v>
                </c:pt>
                <c:pt idx="411">
                  <c:v>564.50736179721912</c:v>
                </c:pt>
                <c:pt idx="412">
                  <c:v>566.90951876775989</c:v>
                </c:pt>
                <c:pt idx="413">
                  <c:v>569.31444481034043</c:v>
                </c:pt>
                <c:pt idx="414">
                  <c:v>571.72206970533125</c:v>
                </c:pt>
                <c:pt idx="415">
                  <c:v>574.13232328328581</c:v>
                </c:pt>
                <c:pt idx="416">
                  <c:v>576.54513542590519</c:v>
                </c:pt>
                <c:pt idx="417">
                  <c:v>578.96043606699072</c:v>
                </c:pt>
                <c:pt idx="418">
                  <c:v>581.37815519338687</c:v>
                </c:pt>
                <c:pt idx="419">
                  <c:v>583.79822284591285</c:v>
                </c:pt>
                <c:pt idx="420">
                  <c:v>586.2205625543952</c:v>
                </c:pt>
                <c:pt idx="421">
                  <c:v>588.64508477672791</c:v>
                </c:pt>
                <c:pt idx="422">
                  <c:v>591.07169347695822</c:v>
                </c:pt>
                <c:pt idx="423">
                  <c:v>593.50029269968024</c:v>
                </c:pt>
                <c:pt idx="424">
                  <c:v>595.93078657162096</c:v>
                </c:pt>
                <c:pt idx="425">
                  <c:v>598.36307930320584</c:v>
                </c:pt>
                <c:pt idx="426">
                  <c:v>600.79707519010469</c:v>
                </c:pt>
                <c:pt idx="427">
                  <c:v>603.23267861475676</c:v>
                </c:pt>
                <c:pt idx="428">
                  <c:v>605.66979404787605</c:v>
                </c:pt>
                <c:pt idx="429">
                  <c:v>608.10832604993652</c:v>
                </c:pt>
                <c:pt idx="430">
                  <c:v>610.54817927263684</c:v>
                </c:pt>
                <c:pt idx="431">
                  <c:v>612.98925846034535</c:v>
                </c:pt>
                <c:pt idx="432">
                  <c:v>615.43145788614493</c:v>
                </c:pt>
                <c:pt idx="433">
                  <c:v>617.87465079709727</c:v>
                </c:pt>
                <c:pt idx="434">
                  <c:v>620.31870000349306</c:v>
                </c:pt>
                <c:pt idx="435">
                  <c:v>622.76346845958358</c:v>
                </c:pt>
                <c:pt idx="436">
                  <c:v>625.20881926639561</c:v>
                </c:pt>
                <c:pt idx="437">
                  <c:v>627.65461567450416</c:v>
                </c:pt>
                <c:pt idx="438">
                  <c:v>630.10072108676366</c:v>
                </c:pt>
                <c:pt idx="439">
                  <c:v>632.54699906099745</c:v>
                </c:pt>
                <c:pt idx="440">
                  <c:v>634.99331331264591</c:v>
                </c:pt>
                <c:pt idx="441">
                  <c:v>637.43952771737293</c:v>
                </c:pt>
                <c:pt idx="442">
                  <c:v>639.88551272392851</c:v>
                </c:pt>
                <c:pt idx="443">
                  <c:v>642.33115175953048</c:v>
                </c:pt>
                <c:pt idx="444">
                  <c:v>644.77633480565453</c:v>
                </c:pt>
                <c:pt idx="445">
                  <c:v>647.22095198077989</c:v>
                </c:pt>
                <c:pt idx="446">
                  <c:v>649.66489354191231</c:v>
                </c:pt>
                <c:pt idx="447">
                  <c:v>652.10804988607913</c:v>
                </c:pt>
                <c:pt idx="448">
                  <c:v>654.55031155179825</c:v>
                </c:pt>
                <c:pt idx="449">
                  <c:v>656.99156922052009</c:v>
                </c:pt>
                <c:pt idx="450">
                  <c:v>659.43171371804306</c:v>
                </c:pt>
                <c:pt idx="451">
                  <c:v>661.87063601590216</c:v>
                </c:pt>
                <c:pt idx="452">
                  <c:v>664.30822723273161</c:v>
                </c:pt>
                <c:pt idx="453">
                  <c:v>666.74438780690446</c:v>
                </c:pt>
                <c:pt idx="454">
                  <c:v>669.17903665640404</c:v>
                </c:pt>
                <c:pt idx="455">
                  <c:v>671.61210198240155</c:v>
                </c:pt>
                <c:pt idx="456">
                  <c:v>674.0435120851414</c:v>
                </c:pt>
                <c:pt idx="457">
                  <c:v>676.47319536436294</c:v>
                </c:pt>
                <c:pt idx="458">
                  <c:v>678.90108031971101</c:v>
                </c:pt>
                <c:pt idx="459">
                  <c:v>681.32709555113649</c:v>
                </c:pt>
                <c:pt idx="460">
                  <c:v>683.75116975928552</c:v>
                </c:pt>
                <c:pt idx="461">
                  <c:v>686.1732399953147</c:v>
                </c:pt>
                <c:pt idx="462">
                  <c:v>688.59325989844592</c:v>
                </c:pt>
                <c:pt idx="463">
                  <c:v>691.01119142214486</c:v>
                </c:pt>
                <c:pt idx="464">
                  <c:v>693.42699657236653</c:v>
                </c:pt>
                <c:pt idx="465">
                  <c:v>695.84063740755198</c:v>
                </c:pt>
                <c:pt idx="466">
                  <c:v>698.2520691101472</c:v>
                </c:pt>
                <c:pt idx="467">
                  <c:v>700.66123306863972</c:v>
                </c:pt>
                <c:pt idx="468">
                  <c:v>703.06798667639907</c:v>
                </c:pt>
                <c:pt idx="469">
                  <c:v>705.47212765306358</c:v>
                </c:pt>
                <c:pt idx="470">
                  <c:v>707.87356569676729</c:v>
                </c:pt>
                <c:pt idx="471">
                  <c:v>710.2723050481128</c:v>
                </c:pt>
                <c:pt idx="472">
                  <c:v>712.66834993500254</c:v>
                </c:pt>
                <c:pt idx="473">
                  <c:v>715.06170457268922</c:v>
                </c:pt>
                <c:pt idx="474">
                  <c:v>717.45237316382611</c:v>
                </c:pt>
                <c:pt idx="475">
                  <c:v>719.84035989851679</c:v>
                </c:pt>
                <c:pt idx="476">
                  <c:v>722.22566895436501</c:v>
                </c:pt>
                <c:pt idx="477">
                  <c:v>724.6083044965236</c:v>
                </c:pt>
                <c:pt idx="478">
                  <c:v>726.98827067774425</c:v>
                </c:pt>
                <c:pt idx="479">
                  <c:v>729.3655716384261</c:v>
                </c:pt>
                <c:pt idx="480">
                  <c:v>731.74021150666442</c:v>
                </c:pt>
                <c:pt idx="481">
                  <c:v>734.11219439829904</c:v>
                </c:pt>
                <c:pt idx="482">
                  <c:v>736.48152441696243</c:v>
                </c:pt>
                <c:pt idx="483">
                  <c:v>738.84820565412804</c:v>
                </c:pt>
                <c:pt idx="484">
                  <c:v>741.21224218915745</c:v>
                </c:pt>
                <c:pt idx="485">
                  <c:v>743.57363808934838</c:v>
                </c:pt>
                <c:pt idx="486">
                  <c:v>745.93239740998149</c:v>
                </c:pt>
                <c:pt idx="487">
                  <c:v>748.28852419436771</c:v>
                </c:pt>
                <c:pt idx="488">
                  <c:v>750.6420224738946</c:v>
                </c:pt>
                <c:pt idx="489">
                  <c:v>752.99289626807331</c:v>
                </c:pt>
                <c:pt idx="490">
                  <c:v>755.34114958458474</c:v>
                </c:pt>
                <c:pt idx="491">
                  <c:v>757.68678641932547</c:v>
                </c:pt>
                <c:pt idx="492">
                  <c:v>760.02981075645368</c:v>
                </c:pt>
                <c:pt idx="493">
                  <c:v>762.3702265684351</c:v>
                </c:pt>
                <c:pt idx="494">
                  <c:v>764.70803781608777</c:v>
                </c:pt>
                <c:pt idx="495">
                  <c:v>767.04324844862776</c:v>
                </c:pt>
                <c:pt idx="496">
                  <c:v>769.375862403714</c:v>
                </c:pt>
                <c:pt idx="497">
                  <c:v>771.70588360749275</c:v>
                </c:pt>
                <c:pt idx="498">
                  <c:v>774.03331597464239</c:v>
                </c:pt>
                <c:pt idx="499">
                  <c:v>776.35816340841779</c:v>
                </c:pt>
                <c:pt idx="500">
                  <c:v>778.68042980069401</c:v>
                </c:pt>
                <c:pt idx="501">
                  <c:v>801.76143705552875</c:v>
                </c:pt>
                <c:pt idx="502">
                  <c:v>824.58684038674517</c:v>
                </c:pt>
                <c:pt idx="503">
                  <c:v>847.16042161005862</c:v>
                </c:pt>
                <c:pt idx="504">
                  <c:v>869.4858545311406</c:v>
                </c:pt>
                <c:pt idx="505">
                  <c:v>891.56670899046901</c:v>
                </c:pt>
                <c:pt idx="506">
                  <c:v>913.40645471769005</c:v>
                </c:pt>
                <c:pt idx="507">
                  <c:v>935.00846500621617</c:v>
                </c:pt>
                <c:pt idx="508">
                  <c:v>956.37602021808334</c:v>
                </c:pt>
                <c:pt idx="509">
                  <c:v>977.51231112844164</c:v>
                </c:pt>
                <c:pt idx="510">
                  <c:v>998.42044211845007</c:v>
                </c:pt>
                <c:pt idx="511">
                  <c:v>1019.1034342247915</c:v>
                </c:pt>
                <c:pt idx="512">
                  <c:v>1039.5642280535042</c:v>
                </c:pt>
                <c:pt idx="513">
                  <c:v>1059.8056865653471</c:v>
                </c:pt>
                <c:pt idx="514">
                  <c:v>1079.8305977394687</c:v>
                </c:pt>
                <c:pt idx="515">
                  <c:v>1099.6416771217366</c:v>
                </c:pt>
                <c:pt idx="516">
                  <c:v>1119.2415702636965</c:v>
                </c:pt>
                <c:pt idx="517">
                  <c:v>1138.6328550577714</c:v>
                </c:pt>
                <c:pt idx="518">
                  <c:v>1157.8180439739765</c:v>
                </c:pt>
                <c:pt idx="519">
                  <c:v>1176.799586203115</c:v>
                </c:pt>
                <c:pt idx="520">
                  <c:v>1195.5798697111247</c:v>
                </c:pt>
                <c:pt idx="521">
                  <c:v>1214.1612232089794</c:v>
                </c:pt>
                <c:pt idx="522">
                  <c:v>1232.5459180422911</c:v>
                </c:pt>
                <c:pt idx="523">
                  <c:v>1250.7361700045228</c:v>
                </c:pt>
                <c:pt idx="524">
                  <c:v>1268.734141077503</c:v>
                </c:pt>
                <c:pt idx="525">
                  <c:v>1286.5419411027208</c:v>
                </c:pt>
                <c:pt idx="526">
                  <c:v>1304.1616293866909</c:v>
                </c:pt>
                <c:pt idx="527">
                  <c:v>1321.5952162434921</c:v>
                </c:pt>
                <c:pt idx="528">
                  <c:v>1338.8446644774176</c:v>
                </c:pt>
                <c:pt idx="529">
                  <c:v>1355.9118908085095</c:v>
                </c:pt>
                <c:pt idx="530">
                  <c:v>1372.7987672436059</c:v>
                </c:pt>
                <c:pt idx="531">
                  <c:v>1389.5071223953835</c:v>
                </c:pt>
                <c:pt idx="532">
                  <c:v>1406.0387427517514</c:v>
                </c:pt>
                <c:pt idx="533">
                  <c:v>1422.3953738978228</c:v>
                </c:pt>
                <c:pt idx="534">
                  <c:v>1438.5787216925783</c:v>
                </c:pt>
                <c:pt idx="535">
                  <c:v>1454.5904534022234</c:v>
                </c:pt>
                <c:pt idx="536">
                  <c:v>1470.4321987921408</c:v>
                </c:pt>
                <c:pt idx="537">
                  <c:v>1486.1055511792376</c:v>
                </c:pt>
                <c:pt idx="538">
                  <c:v>1501.6120684464013</c:v>
                </c:pt>
                <c:pt idx="539">
                  <c:v>1516.9532740206862</c:v>
                </c:pt>
                <c:pt idx="540">
                  <c:v>1532.130657816778</c:v>
                </c:pt>
                <c:pt idx="541">
                  <c:v>1547.1456771471994</c:v>
                </c:pt>
                <c:pt idx="542">
                  <c:v>1561.9997576006535</c:v>
                </c:pt>
                <c:pt idx="543">
                  <c:v>1576.6942938898321</c:v>
                </c:pt>
                <c:pt idx="544">
                  <c:v>1591.2306506699479</c:v>
                </c:pt>
                <c:pt idx="545">
                  <c:v>1605.610163329196</c:v>
                </c:pt>
                <c:pt idx="546">
                  <c:v>1619.8341387522844</c:v>
                </c:pt>
                <c:pt idx="547">
                  <c:v>1633.9038560581253</c:v>
                </c:pt>
                <c:pt idx="548">
                  <c:v>1647.8205673127236</c:v>
                </c:pt>
                <c:pt idx="549">
                  <c:v>1661.5854982182527</c:v>
                </c:pt>
                <c:pt idx="550">
                  <c:v>1675.19984877926</c:v>
                </c:pt>
                <c:pt idx="551">
                  <c:v>1688.6647939469019</c:v>
                </c:pt>
                <c:pt idx="552">
                  <c:v>1701.9814842420658</c:v>
                </c:pt>
                <c:pt idx="553">
                  <c:v>1715.1510463581999</c:v>
                </c:pt>
                <c:pt idx="554">
                  <c:v>1728.1745837446304</c:v>
                </c:pt>
                <c:pt idx="555">
                  <c:v>1741.0531771711135</c:v>
                </c:pt>
                <c:pt idx="556">
                  <c:v>1753.7878852743372</c:v>
                </c:pt>
                <c:pt idx="557">
                  <c:v>1766.379745087052</c:v>
                </c:pt>
                <c:pt idx="558">
                  <c:v>1778.8297725504831</c:v>
                </c:pt>
                <c:pt idx="559">
                  <c:v>1791.1389630106482</c:v>
                </c:pt>
                <c:pt idx="560">
                  <c:v>1803.308291699175</c:v>
                </c:pt>
                <c:pt idx="561">
                  <c:v>1815.3387141991891</c:v>
                </c:pt>
                <c:pt idx="562">
                  <c:v>1827.2311668968184</c:v>
                </c:pt>
                <c:pt idx="563">
                  <c:v>1838.9865674188366</c:v>
                </c:pt>
                <c:pt idx="564">
                  <c:v>1850.6058150569438</c:v>
                </c:pt>
                <c:pt idx="565">
                  <c:v>1862.0897911791672</c:v>
                </c:pt>
                <c:pt idx="566">
                  <c:v>1873.4393596288357</c:v>
                </c:pt>
                <c:pt idx="567">
                  <c:v>1884.6553671115748</c:v>
                </c:pt>
                <c:pt idx="568">
                  <c:v>1895.7386435707369</c:v>
                </c:pt>
                <c:pt idx="569">
                  <c:v>1906.6900025516777</c:v>
                </c:pt>
                <c:pt idx="570">
                  <c:v>1917.5102415552617</c:v>
                </c:pt>
                <c:pt idx="571">
                  <c:v>1928.2001423809727</c:v>
                </c:pt>
                <c:pt idx="572">
                  <c:v>1938.7604714599845</c:v>
                </c:pt>
                <c:pt idx="573">
                  <c:v>1949.1919801785366</c:v>
                </c:pt>
                <c:pt idx="574">
                  <c:v>1959.4954051919433</c:v>
                </c:pt>
                <c:pt idx="575">
                  <c:v>1969.671468729553</c:v>
                </c:pt>
                <c:pt idx="576">
                  <c:v>1979.7208788909627</c:v>
                </c:pt>
                <c:pt idx="577">
                  <c:v>1989.6443299337791</c:v>
                </c:pt>
                <c:pt idx="578">
                  <c:v>1999.442502553208</c:v>
                </c:pt>
                <c:pt idx="579">
                  <c:v>2009.1160641537438</c:v>
                </c:pt>
                <c:pt idx="580">
                  <c:v>2018.6656691132162</c:v>
                </c:pt>
                <c:pt idx="581">
                  <c:v>2028.0919590394483</c:v>
                </c:pt>
                <c:pt idx="582">
                  <c:v>2037.3955630197652</c:v>
                </c:pt>
                <c:pt idx="583">
                  <c:v>2046.5770978635849</c:v>
                </c:pt>
                <c:pt idx="584">
                  <c:v>2055.6371683383186</c:v>
                </c:pt>
                <c:pt idx="585">
                  <c:v>2064.5763673987913</c:v>
                </c:pt>
                <c:pt idx="586">
                  <c:v>2073.3952764103969</c:v>
                </c:pt>
                <c:pt idx="587">
                  <c:v>2082.0944653661818</c:v>
                </c:pt>
                <c:pt idx="588">
                  <c:v>2090.6744930980567</c:v>
                </c:pt>
                <c:pt idx="589">
                  <c:v>2099.1359074823204</c:v>
                </c:pt>
                <c:pt idx="590">
                  <c:v>2107.4792456396781</c:v>
                </c:pt>
                <c:pt idx="591">
                  <c:v>2115.7050341299264</c:v>
                </c:pt>
                <c:pt idx="592">
                  <c:v>2123.8137891414781</c:v>
                </c:pt>
                <c:pt idx="593">
                  <c:v>2131.8060166758869</c:v>
                </c:pt>
                <c:pt idx="594">
                  <c:v>2139.6822127275314</c:v>
                </c:pt>
                <c:pt idx="595">
                  <c:v>2147.4428634586125</c:v>
                </c:pt>
                <c:pt idx="596">
                  <c:v>2155.088445369614</c:v>
                </c:pt>
                <c:pt idx="597">
                  <c:v>2162.6194254653669</c:v>
                </c:pt>
                <c:pt idx="598">
                  <c:v>2170.0362614168635</c:v>
                </c:pt>
                <c:pt idx="599">
                  <c:v>2177.3394017189512</c:v>
                </c:pt>
                <c:pt idx="600">
                  <c:v>2184.5292858440471</c:v>
                </c:pt>
                <c:pt idx="601">
                  <c:v>2191.6063443919929</c:v>
                </c:pt>
                <c:pt idx="602">
                  <c:v>2198.5709992361863</c:v>
                </c:pt>
                <c:pt idx="603">
                  <c:v>2205.4236636661026</c:v>
                </c:pt>
                <c:pt idx="604">
                  <c:v>2212.1647425263359</c:v>
                </c:pt>
                <c:pt idx="605">
                  <c:v>2218.7946323522724</c:v>
                </c:pt>
                <c:pt idx="606">
                  <c:v>2225.3137215025117</c:v>
                </c:pt>
                <c:pt idx="607">
                  <c:v>2231.7223902881528</c:v>
                </c:pt>
                <c:pt idx="608">
                  <c:v>2238.0210110990561</c:v>
                </c:pt>
                <c:pt idx="609">
                  <c:v>2244.2099485271883</c:v>
                </c:pt>
                <c:pt idx="610">
                  <c:v>2250.2895594871643</c:v>
                </c:pt>
                <c:pt idx="611">
                  <c:v>2256.2601933340907</c:v>
                </c:pt>
                <c:pt idx="612">
                  <c:v>2262.1221919788195</c:v>
                </c:pt>
                <c:pt idx="613">
                  <c:v>2267.8758900007188</c:v>
                </c:pt>
                <c:pt idx="614">
                  <c:v>2273.521614758065</c:v>
                </c:pt>
                <c:pt idx="615">
                  <c:v>2279.0596864961658</c:v>
                </c:pt>
                <c:pt idx="616">
                  <c:v>2284.4904184533189</c:v>
                </c:pt>
                <c:pt idx="617">
                  <c:v>2289.8141169647115</c:v>
                </c:pt>
                <c:pt idx="618">
                  <c:v>2295.031081564372</c:v>
                </c:pt>
                <c:pt idx="619">
                  <c:v>2300.1416050852818</c:v>
                </c:pt>
                <c:pt idx="620">
                  <c:v>2305.1459737577552</c:v>
                </c:pt>
                <c:pt idx="621">
                  <c:v>2310.0444673062034</c:v>
                </c:pt>
                <c:pt idx="622">
                  <c:v>2314.8373590443953</c:v>
                </c:pt>
                <c:pt idx="623">
                  <c:v>2319.5249159693294</c:v>
                </c:pt>
                <c:pt idx="624">
                  <c:v>2324.1073988538424</c:v>
                </c:pt>
                <c:pt idx="625">
                  <c:v>2328.5850623380702</c:v>
                </c:pt>
                <c:pt idx="626">
                  <c:v>2332.9581550198941</c:v>
                </c:pt>
                <c:pt idx="627">
                  <c:v>2337.2269195444992</c:v>
                </c:pt>
                <c:pt idx="628">
                  <c:v>2341.3915926931795</c:v>
                </c:pt>
                <c:pt idx="629">
                  <c:v>2345.4524054715312</c:v>
                </c:pt>
                <c:pt idx="630">
                  <c:v>2349.4095831971777</c:v>
                </c:pt>
                <c:pt idx="631">
                  <c:v>2353.2633455871769</c:v>
                </c:pt>
                <c:pt idx="632">
                  <c:v>2357.0139068452668</c:v>
                </c:pt>
                <c:pt idx="633">
                  <c:v>2360.6614757491116</c:v>
                </c:pt>
                <c:pt idx="634">
                  <c:v>2364.2062557377185</c:v>
                </c:pt>
                <c:pt idx="635">
                  <c:v>2367.6484449991995</c:v>
                </c:pt>
                <c:pt idx="636">
                  <c:v>2370.9882365590611</c:v>
                </c:pt>
                <c:pt idx="637">
                  <c:v>2374.2258183692134</c:v>
                </c:pt>
                <c:pt idx="638">
                  <c:v>2377.3613733978946</c:v>
                </c:pt>
                <c:pt idx="639">
                  <c:v>2380.3950797207167</c:v>
                </c:pt>
                <c:pt idx="640">
                  <c:v>2383.3271106130428</c:v>
                </c:pt>
                <c:pt idx="641">
                  <c:v>2386.1576346439156</c:v>
                </c:pt>
                <c:pt idx="642">
                  <c:v>2388.8868157717602</c:v>
                </c:pt>
                <c:pt idx="643">
                  <c:v>2391.5148134420933</c:v>
                </c:pt>
                <c:pt idx="644">
                  <c:v>2394.0417826874736</c:v>
                </c:pt>
                <c:pt idx="645">
                  <c:v>2396.467874229927</c:v>
                </c:pt>
                <c:pt idx="646">
                  <c:v>2398.793234586095</c:v>
                </c:pt>
                <c:pt idx="647">
                  <c:v>2401.0180061753376</c:v>
                </c:pt>
                <c:pt idx="648">
                  <c:v>2403.1423274310373</c:v>
                </c:pt>
                <c:pt idx="649">
                  <c:v>2405.166332915328</c:v>
                </c:pt>
                <c:pt idx="650">
                  <c:v>2407.0901534374839</c:v>
                </c:pt>
                <c:pt idx="651">
                  <c:v>2408.9139161761777</c:v>
                </c:pt>
                <c:pt idx="652">
                  <c:v>2410.6377448058111</c:v>
                </c:pt>
                <c:pt idx="653">
                  <c:v>2412.2617596270961</c:v>
                </c:pt>
                <c:pt idx="654">
                  <c:v>2413.7860777020528</c:v>
                </c:pt>
                <c:pt idx="655">
                  <c:v>2415.2108129935468</c:v>
                </c:pt>
                <c:pt idx="656">
                  <c:v>2416.5360765094733</c:v>
                </c:pt>
                <c:pt idx="657">
                  <c:v>2417.761976451643</c:v>
                </c:pt>
                <c:pt idx="658">
                  <c:v>2418.8886183693976</c:v>
                </c:pt>
                <c:pt idx="659">
                  <c:v>2419.9161053179218</c:v>
                </c:pt>
                <c:pt idx="660">
                  <c:v>2420.8445380211815</c:v>
                </c:pt>
                <c:pt idx="661">
                  <c:v>2421.6740150393543</c:v>
                </c:pt>
                <c:pt idx="662">
                  <c:v>2422.404632940566</c:v>
                </c:pt>
                <c:pt idx="663">
                  <c:v>2423.0364864766871</c:v>
                </c:pt>
                <c:pt idx="664">
                  <c:v>2423.5696687628865</c:v>
                </c:pt>
                <c:pt idx="665">
                  <c:v>2424.0042714605729</c:v>
                </c:pt>
                <c:pt idx="666">
                  <c:v>2424.3403849633073</c:v>
                </c:pt>
                <c:pt idx="667">
                  <c:v>2424.5780985852084</c:v>
                </c:pt>
                <c:pt idx="668">
                  <c:v>2424.7175007513283</c:v>
                </c:pt>
                <c:pt idx="669">
                  <c:v>2424.7586791894305</c:v>
                </c:pt>
                <c:pt idx="670">
                  <c:v>2424.7017211225661</c:v>
                </c:pt>
                <c:pt idx="671">
                  <c:v>2424.5467134618193</c:v>
                </c:pt>
                <c:pt idx="672">
                  <c:v>2424.2937429985736</c:v>
                </c:pt>
                <c:pt idx="673">
                  <c:v>2423.9428965956413</c:v>
                </c:pt>
                <c:pt idx="674">
                  <c:v>2423.4942613766048</c:v>
                </c:pt>
                <c:pt idx="675">
                  <c:v>2422.9479249127262</c:v>
                </c:pt>
                <c:pt idx="676">
                  <c:v>2422.3039754068054</c:v>
                </c:pt>
                <c:pt idx="677">
                  <c:v>2421.5625018733977</c:v>
                </c:pt>
                <c:pt idx="678">
                  <c:v>2420.7235943148426</c:v>
                </c:pt>
                <c:pt idx="679">
                  <c:v>2419.7873438925981</c:v>
                </c:pt>
                <c:pt idx="680">
                  <c:v>2418.7538430934287</c:v>
                </c:pt>
                <c:pt idx="681">
                  <c:v>2417.6231858900487</c:v>
                </c:pt>
                <c:pt idx="682">
                  <c:v>2416.3954678958853</c:v>
                </c:pt>
                <c:pt idx="683">
                  <c:v>2415.0707865136783</c:v>
                </c:pt>
                <c:pt idx="684">
                  <c:v>2413.6492410777005</c:v>
                </c:pt>
                <c:pt idx="685">
                  <c:v>2412.1309329894307</c:v>
                </c:pt>
                <c:pt idx="686">
                  <c:v>2410.5159658465814</c:v>
                </c:pt>
                <c:pt idx="687">
                  <c:v>2408.8044455654203</c:v>
                </c:pt>
                <c:pt idx="688">
                  <c:v>2406.9964804963824</c:v>
                </c:pt>
                <c:pt idx="689">
                  <c:v>2405.0921815330134</c:v>
                </c:pt>
                <c:pt idx="690">
                  <c:v>2403.0916622143195</c:v>
                </c:pt>
                <c:pt idx="691">
                  <c:v>2400.9950388206375</c:v>
                </c:pt>
                <c:pt idx="692">
                  <c:v>2398.8024304631649</c:v>
                </c:pt>
                <c:pt idx="693">
                  <c:v>2396.5139591673183</c:v>
                </c:pt>
                <c:pt idx="694">
                  <c:v>2394.1297499501052</c:v>
                </c:pt>
                <c:pt idx="695">
                  <c:v>2391.6499308917114</c:v>
                </c:pt>
                <c:pt idx="696">
                  <c:v>2389.0746332015169</c:v>
                </c:pt>
                <c:pt idx="697">
                  <c:v>2386.403991278763</c:v>
                </c:pt>
                <c:pt idx="698">
                  <c:v>2383.6381427680944</c:v>
                </c:pt>
                <c:pt idx="699">
                  <c:v>2380.7772286102108</c:v>
                </c:pt>
                <c:pt idx="700">
                  <c:v>2377.8213930878501</c:v>
                </c:pt>
                <c:pt idx="701">
                  <c:v>2374.7707838673314</c:v>
                </c:pt>
                <c:pt idx="702">
                  <c:v>2371.6255520358818</c:v>
                </c:pt>
                <c:pt idx="703">
                  <c:v>2368.3858521349603</c:v>
                </c:pt>
                <c:pt idx="704">
                  <c:v>2365.0518421897918</c:v>
                </c:pt>
                <c:pt idx="705">
                  <c:v>2361.6236837353104</c:v>
                </c:pt>
                <c:pt idx="706">
                  <c:v>2358.1015418387078</c:v>
                </c:pt>
                <c:pt idx="707">
                  <c:v>2354.4855851187767</c:v>
                </c:pt>
                <c:pt idx="708">
                  <c:v>2350.77598576222</c:v>
                </c:pt>
                <c:pt idx="709">
                  <c:v>2346.9729195371001</c:v>
                </c:pt>
                <c:pt idx="710">
                  <c:v>2343.0765658035839</c:v>
                </c:pt>
                <c:pt idx="711">
                  <c:v>2339.0871075221389</c:v>
                </c:pt>
                <c:pt idx="712">
                  <c:v>2335.0047312593215</c:v>
                </c:pt>
                <c:pt idx="713">
                  <c:v>2330.8296271912891</c:v>
                </c:pt>
                <c:pt idx="714">
                  <c:v>2326.5619891051683</c:v>
                </c:pt>
                <c:pt idx="715">
                  <c:v>2322.2020143983923</c:v>
                </c:pt>
                <c:pt idx="716">
                  <c:v>2317.749904076124</c:v>
                </c:pt>
                <c:pt idx="717">
                  <c:v>2313.2058627468673</c:v>
                </c:pt>
                <c:pt idx="718">
                  <c:v>2308.5700986163624</c:v>
                </c:pt>
                <c:pt idx="719">
                  <c:v>2303.8428234798625</c:v>
                </c:pt>
                <c:pt idx="720">
                  <c:v>2299.0242527128726</c:v>
                </c:pt>
                <c:pt idx="721">
                  <c:v>2294.1146052604331</c:v>
                </c:pt>
                <c:pt idx="722">
                  <c:v>2289.1141036250247</c:v>
                </c:pt>
                <c:pt idx="723">
                  <c:v>2284.022973853163</c:v>
                </c:pt>
                <c:pt idx="724">
                  <c:v>2278.8414455207499</c:v>
                </c:pt>
                <c:pt idx="725">
                  <c:v>2273.5697517172425</c:v>
                </c:pt>
                <c:pt idx="726">
                  <c:v>2268.2081290287001</c:v>
                </c:pt>
                <c:pt idx="727">
                  <c:v>2262.7568175197603</c:v>
                </c:pt>
                <c:pt idx="728">
                  <c:v>2257.2160607145952</c:v>
                </c:pt>
                <c:pt idx="729">
                  <c:v>2251.5861055768992</c:v>
                </c:pt>
                <c:pt idx="730">
                  <c:v>2245.8672024889488</c:v>
                </c:pt>
                <c:pt idx="731">
                  <c:v>2240.0596052297788</c:v>
                </c:pt>
                <c:pt idx="732">
                  <c:v>2234.1635709525126</c:v>
                </c:pt>
                <c:pt idx="733">
                  <c:v>2228.179360160887</c:v>
                </c:pt>
                <c:pt idx="734">
                  <c:v>2222.1072366850017</c:v>
                </c:pt>
                <c:pt idx="735">
                  <c:v>2215.9474676563336</c:v>
                </c:pt>
                <c:pt idx="736">
                  <c:v>2209.7003234820381</c:v>
                </c:pt>
                <c:pt idx="737">
                  <c:v>2203.3660778185767</c:v>
                </c:pt>
                <c:pt idx="738">
                  <c:v>2196.9450075446903</c:v>
                </c:pt>
                <c:pt idx="739">
                  <c:v>2190.4373927337497</c:v>
                </c:pt>
                <c:pt idx="740">
                  <c:v>2183.8435166255085</c:v>
                </c:pt>
                <c:pt idx="741">
                  <c:v>2177.1636655972789</c:v>
                </c:pt>
                <c:pt idx="742">
                  <c:v>2170.3981291345567</c:v>
                </c:pt>
                <c:pt idx="743">
                  <c:v>2163.5471998011158</c:v>
                </c:pt>
                <c:pt idx="744">
                  <c:v>2156.6111732085919</c:v>
                </c:pt>
                <c:pt idx="745">
                  <c:v>2149.590347985577</c:v>
                </c:pt>
                <c:pt idx="746">
                  <c:v>2142.4850257462435</c:v>
                </c:pt>
                <c:pt idx="747">
                  <c:v>2135.2955110585149</c:v>
                </c:pt>
                <c:pt idx="748">
                  <c:v>2128.0221114118012</c:v>
                </c:pt>
                <c:pt idx="749">
                  <c:v>2120.6651371843159</c:v>
                </c:pt>
                <c:pt idx="750">
                  <c:v>2113.2249016099913</c:v>
                </c:pt>
                <c:pt idx="751">
                  <c:v>2105.7017207450067</c:v>
                </c:pt>
                <c:pt idx="752">
                  <c:v>2098.095913433945</c:v>
                </c:pt>
                <c:pt idx="753">
                  <c:v>2090.4078012755931</c:v>
                </c:pt>
                <c:pt idx="754">
                  <c:v>2082.6377085883983</c:v>
                </c:pt>
                <c:pt idx="755">
                  <c:v>2074.7859623755967</c:v>
                </c:pt>
                <c:pt idx="756">
                  <c:v>2066.8528922900259</c:v>
                </c:pt>
                <c:pt idx="757">
                  <c:v>2058.838830598635</c:v>
                </c:pt>
                <c:pt idx="758">
                  <c:v>2050.7441121467032</c:v>
                </c:pt>
                <c:pt idx="759">
                  <c:v>2042.5690743217822</c:v>
                </c:pt>
                <c:pt idx="760">
                  <c:v>2034.3140570173723</c:v>
                </c:pt>
                <c:pt idx="761">
                  <c:v>2025.9794025963442</c:v>
                </c:pt>
                <c:pt idx="762">
                  <c:v>2017.5654558541185</c:v>
                </c:pt>
                <c:pt idx="763">
                  <c:v>2009.0725639816128</c:v>
                </c:pt>
                <c:pt idx="764">
                  <c:v>2000.501076527971</c:v>
                </c:pt>
                <c:pt idx="765">
                  <c:v>1991.8513453630801</c:v>
                </c:pt>
                <c:pt idx="766">
                  <c:v>1983.1237246398896</c:v>
                </c:pt>
                <c:pt idx="767">
                  <c:v>1974.3185707565428</c:v>
                </c:pt>
                <c:pt idx="768">
                  <c:v>1965.4362423183288</c:v>
                </c:pt>
                <c:pt idx="769">
                  <c:v>1956.477100099466</c:v>
                </c:pt>
                <c:pt idx="770">
                  <c:v>1947.4415070047287</c:v>
                </c:pt>
                <c:pt idx="771">
                  <c:v>1938.3298280309236</c:v>
                </c:pt>
                <c:pt idx="772">
                  <c:v>1929.1424302282289</c:v>
                </c:pt>
                <c:pt idx="773">
                  <c:v>1919.8796826614018</c:v>
                </c:pt>
                <c:pt idx="774">
                  <c:v>1910.5419563708683</c:v>
                </c:pt>
                <c:pt idx="775">
                  <c:v>1901.1296243337003</c:v>
                </c:pt>
                <c:pt idx="776">
                  <c:v>1891.6430614244912</c:v>
                </c:pt>
                <c:pt idx="777">
                  <c:v>1882.0826443761393</c:v>
                </c:pt>
                <c:pt idx="778">
                  <c:v>1872.4487517405476</c:v>
                </c:pt>
                <c:pt idx="779">
                  <c:v>1862.7417638492461</c:v>
                </c:pt>
                <c:pt idx="780">
                  <c:v>1852.9620627739514</c:v>
                </c:pt>
                <c:pt idx="781">
                  <c:v>1843.1100322870648</c:v>
                </c:pt>
                <c:pt idx="782">
                  <c:v>1833.1860578221231</c:v>
                </c:pt>
                <c:pt idx="783">
                  <c:v>1823.1905264342081</c:v>
                </c:pt>
                <c:pt idx="784">
                  <c:v>1813.1238267603223</c:v>
                </c:pt>
                <c:pt idx="785">
                  <c:v>1802.9863489797415</c:v>
                </c:pt>
                <c:pt idx="786">
                  <c:v>1792.7784847743501</c:v>
                </c:pt>
                <c:pt idx="787">
                  <c:v>1782.5006272889682</c:v>
                </c:pt>
                <c:pt idx="788">
                  <c:v>1772.1531710916786</c:v>
                </c:pt>
                <c:pt idx="789">
                  <c:v>1761.7365121341604</c:v>
                </c:pt>
                <c:pt idx="790">
                  <c:v>1751.2510477120388</c:v>
                </c:pt>
                <c:pt idx="791">
                  <c:v>1740.6971764252567</c:v>
                </c:pt>
                <c:pt idx="792">
                  <c:v>1730.0752981384778</c:v>
                </c:pt>
                <c:pt idx="793">
                  <c:v>1719.3858139415272</c:v>
                </c:pt>
                <c:pt idx="794">
                  <c:v>1708.6291261098772</c:v>
                </c:pt>
                <c:pt idx="795">
                  <c:v>1697.8056380651867</c:v>
                </c:pt>
                <c:pt idx="796">
                  <c:v>1686.9157543358992</c:v>
                </c:pt>
                <c:pt idx="797">
                  <c:v>1675.9598805179105</c:v>
                </c:pt>
                <c:pt idx="798">
                  <c:v>1664.9384232353077</c:v>
                </c:pt>
                <c:pt idx="799">
                  <c:v>1653.8517901011926</c:v>
                </c:pt>
                <c:pt idx="800">
                  <c:v>1642.7003896785916</c:v>
                </c:pt>
                <c:pt idx="801">
                  <c:v>1631.4846314414615</c:v>
                </c:pt>
                <c:pt idx="802">
                  <c:v>1620.2049257357969</c:v>
                </c:pt>
                <c:pt idx="803">
                  <c:v>1608.861683740847</c:v>
                </c:pt>
                <c:pt idx="804">
                  <c:v>1597.4553174304472</c:v>
                </c:pt>
                <c:pt idx="805">
                  <c:v>1585.986239534473</c:v>
                </c:pt>
                <c:pt idx="806">
                  <c:v>1574.4548635004219</c:v>
                </c:pt>
                <c:pt idx="807">
                  <c:v>1562.8616034551301</c:v>
                </c:pt>
                <c:pt idx="808">
                  <c:v>1551.2068741666303</c:v>
                </c:pt>
                <c:pt idx="809">
                  <c:v>1539.4910910061567</c:v>
                </c:pt>
                <c:pt idx="810">
                  <c:v>1527.7146699103025</c:v>
                </c:pt>
                <c:pt idx="811">
                  <c:v>1515.8780273433383</c:v>
                </c:pt>
                <c:pt idx="812">
                  <c:v>1503.9815802596941</c:v>
                </c:pt>
                <c:pt idx="813">
                  <c:v>1492.0257460666135</c:v>
                </c:pt>
                <c:pt idx="814">
                  <c:v>1480.0109425869839</c:v>
                </c:pt>
                <c:pt idx="815">
                  <c:v>1467.9375880223504</c:v>
                </c:pt>
                <c:pt idx="816">
                  <c:v>1455.8061009161158</c:v>
                </c:pt>
                <c:pt idx="817">
                  <c:v>1443.6169001169367</c:v>
                </c:pt>
                <c:pt idx="818">
                  <c:v>1431.3704047423159</c:v>
                </c:pt>
                <c:pt idx="819">
                  <c:v>1419.0670341424013</c:v>
                </c:pt>
                <c:pt idx="820">
                  <c:v>1406.7072078639931</c:v>
                </c:pt>
                <c:pt idx="821">
                  <c:v>1394.2913456147651</c:v>
                </c:pt>
                <c:pt idx="822">
                  <c:v>1381.8198672277074</c:v>
                </c:pt>
                <c:pt idx="823">
                  <c:v>1369.2931926257916</c:v>
                </c:pt>
                <c:pt idx="824">
                  <c:v>1356.7117417868669</c:v>
                </c:pt>
                <c:pt idx="825">
                  <c:v>1344.0759347087896</c:v>
                </c:pt>
                <c:pt idx="826">
                  <c:v>1331.3861913747908</c:v>
                </c:pt>
                <c:pt idx="827">
                  <c:v>1318.6429317190887</c:v>
                </c:pt>
                <c:pt idx="828">
                  <c:v>1305.8465755927473</c:v>
                </c:pt>
                <c:pt idx="829">
                  <c:v>1292.9975427297888</c:v>
                </c:pt>
                <c:pt idx="830">
                  <c:v>1280.0962527135607</c:v>
                </c:pt>
                <c:pt idx="831">
                  <c:v>1267.1431249433638</c:v>
                </c:pt>
                <c:pt idx="832">
                  <c:v>1254.1385786013457</c:v>
                </c:pt>
                <c:pt idx="833">
                  <c:v>1241.0830326196619</c:v>
                </c:pt>
                <c:pt idx="834">
                  <c:v>1227.9769056479097</c:v>
                </c:pt>
                <c:pt idx="835">
                  <c:v>1214.8206160208381</c:v>
                </c:pt>
                <c:pt idx="836">
                  <c:v>1201.6145817263375</c:v>
                </c:pt>
                <c:pt idx="837">
                  <c:v>1188.359220373713</c:v>
                </c:pt>
                <c:pt idx="838">
                  <c:v>1175.0549491622446</c:v>
                </c:pt>
                <c:pt idx="839">
                  <c:v>1161.7021848500372</c:v>
                </c:pt>
                <c:pt idx="840">
                  <c:v>1148.3013437231646</c:v>
                </c:pt>
                <c:pt idx="841">
                  <c:v>1134.8528415651097</c:v>
                </c:pt>
                <c:pt idx="842">
                  <c:v>1121.3570936265053</c:v>
                </c:pt>
                <c:pt idx="843">
                  <c:v>1107.8145145951769</c:v>
                </c:pt>
                <c:pt idx="844">
                  <c:v>1094.2255185664906</c:v>
                </c:pt>
                <c:pt idx="845">
                  <c:v>1080.5905190140113</c:v>
                </c:pt>
                <c:pt idx="846">
                  <c:v>1066.9099287604695</c:v>
                </c:pt>
                <c:pt idx="847">
                  <c:v>1053.184159949044</c:v>
                </c:pt>
                <c:pt idx="848">
                  <c:v>1039.4136240149589</c:v>
                </c:pt>
                <c:pt idx="849">
                  <c:v>1025.5987316574003</c:v>
                </c:pt>
                <c:pt idx="850">
                  <c:v>1011.7398928117532</c:v>
                </c:pt>
                <c:pt idx="851">
                  <c:v>997.83751662216127</c:v>
                </c:pt>
                <c:pt idx="852">
                  <c:v>983.89201141441242</c:v>
                </c:pt>
                <c:pt idx="853">
                  <c:v>969.90378466915047</c:v>
                </c:pt>
                <c:pt idx="854">
                  <c:v>955.87324299541604</c:v>
                </c:pt>
                <c:pt idx="855">
                  <c:v>941.80079210451856</c:v>
                </c:pt>
                <c:pt idx="856">
                  <c:v>927.68683678424031</c:v>
                </c:pt>
                <c:pt idx="857">
                  <c:v>913.53178087337449</c:v>
                </c:pt>
                <c:pt idx="858">
                  <c:v>899.33602723659897</c:v>
                </c:pt>
                <c:pt idx="859">
                  <c:v>885.09997773968666</c:v>
                </c:pt>
                <c:pt idx="860">
                  <c:v>870.82403322505479</c:v>
                </c:pt>
                <c:pt idx="861">
                  <c:v>856.508593487653</c:v>
                </c:pt>
                <c:pt idx="862">
                  <c:v>842.15405725119217</c:v>
                </c:pt>
                <c:pt idx="863">
                  <c:v>827.76082214471535</c:v>
                </c:pt>
                <c:pt idx="864">
                  <c:v>813.32928467951092</c:v>
                </c:pt>
                <c:pt idx="865">
                  <c:v>798.85984022636899</c:v>
                </c:pt>
                <c:pt idx="866">
                  <c:v>784.35288299318267</c:v>
                </c:pt>
                <c:pt idx="867">
                  <c:v>769.80880600289356</c:v>
                </c:pt>
                <c:pt idx="868">
                  <c:v>755.22800107178352</c:v>
                </c:pt>
                <c:pt idx="869">
                  <c:v>740.61085878811139</c:v>
                </c:pt>
                <c:pt idx="870">
                  <c:v>725.957768491097</c:v>
                </c:pt>
                <c:pt idx="871">
                  <c:v>711.26911825025161</c:v>
                </c:pt>
                <c:pt idx="872">
                  <c:v>696.5452948450552</c:v>
                </c:pt>
                <c:pt idx="873">
                  <c:v>681.78668374498091</c:v>
                </c:pt>
                <c:pt idx="874">
                  <c:v>666.99366908986713</c:v>
                </c:pt>
                <c:pt idx="875">
                  <c:v>652.16663367063586</c:v>
                </c:pt>
                <c:pt idx="876">
                  <c:v>637.30595891035898</c:v>
                </c:pt>
                <c:pt idx="877">
                  <c:v>622.41202484567123</c:v>
                </c:pt>
                <c:pt idx="878">
                  <c:v>607.48521010852971</c:v>
                </c:pt>
                <c:pt idx="879">
                  <c:v>592.52589190831952</c:v>
                </c:pt>
                <c:pt idx="880">
                  <c:v>577.53444601430601</c:v>
                </c:pt>
                <c:pt idx="881">
                  <c:v>562.51124673843162</c:v>
                </c:pt>
                <c:pt idx="882">
                  <c:v>547.45666691845838</c:v>
                </c:pt>
                <c:pt idx="883">
                  <c:v>532.37107790145376</c:v>
                </c:pt>
                <c:pt idx="884">
                  <c:v>517.25484952762099</c:v>
                </c:pt>
                <c:pt idx="885">
                  <c:v>502.10835011447136</c:v>
                </c:pt>
                <c:pt idx="886">
                  <c:v>486.93194644133871</c:v>
                </c:pt>
                <c:pt idx="887">
                  <c:v>471.72600373423484</c:v>
                </c:pt>
                <c:pt idx="888">
                  <c:v>456.49088565104478</c:v>
                </c:pt>
                <c:pt idx="889">
                  <c:v>441.22695426706105</c:v>
                </c:pt>
                <c:pt idx="890">
                  <c:v>425.93457006085561</c:v>
                </c:pt>
                <c:pt idx="891">
                  <c:v>410.61409190048835</c:v>
                </c:pt>
                <c:pt idx="892">
                  <c:v>395.26587703005077</c:v>
                </c:pt>
                <c:pt idx="893">
                  <c:v>379.89028105654393</c:v>
                </c:pt>
                <c:pt idx="894">
                  <c:v>364.4876579370885</c:v>
                </c:pt>
                <c:pt idx="895">
                  <c:v>349.05835996646636</c:v>
                </c:pt>
                <c:pt idx="896">
                  <c:v>333.60273776499162</c:v>
                </c:pt>
                <c:pt idx="897">
                  <c:v>318.12114026670957</c:v>
                </c:pt>
                <c:pt idx="898">
                  <c:v>302.61391470792228</c:v>
                </c:pt>
                <c:pt idx="899">
                  <c:v>287.08140661603875</c:v>
                </c:pt>
                <c:pt idx="900">
                  <c:v>271.52395979874819</c:v>
                </c:pt>
                <c:pt idx="901">
                  <c:v>255.94191633351429</c:v>
                </c:pt>
                <c:pt idx="902">
                  <c:v>240.33561655738905</c:v>
                </c:pt>
                <c:pt idx="903">
                  <c:v>224.70539905714404</c:v>
                </c:pt>
                <c:pt idx="904">
                  <c:v>209.05160065971708</c:v>
                </c:pt>
                <c:pt idx="905">
                  <c:v>193.37455642297255</c:v>
                </c:pt>
                <c:pt idx="906">
                  <c:v>177.67459962677307</c:v>
                </c:pt>
                <c:pt idx="907">
                  <c:v>161.95206176436071</c:v>
                </c:pt>
                <c:pt idx="908">
                  <c:v>146.2072725340453</c:v>
                </c:pt>
                <c:pt idx="909">
                  <c:v>130.44055983119802</c:v>
                </c:pt>
                <c:pt idx="910">
                  <c:v>114.6522497405476</c:v>
                </c:pt>
                <c:pt idx="911">
                  <c:v>98.8426665287774</c:v>
                </c:pt>
                <c:pt idx="912">
                  <c:v>83.012132637420564</c:v>
                </c:pt>
                <c:pt idx="913">
                  <c:v>67.160968676051297</c:v>
                </c:pt>
                <c:pt idx="914">
                  <c:v>51.289493415769613</c:v>
                </c:pt>
                <c:pt idx="915">
                  <c:v>35.398023782977354</c:v>
                </c:pt>
                <c:pt idx="916">
                  <c:v>19.486874853442842</c:v>
                </c:pt>
                <c:pt idx="917">
                  <c:v>3.556359846651846</c:v>
                </c:pt>
                <c:pt idx="918">
                  <c:v>-12.393209879557766</c:v>
                </c:pt>
                <c:pt idx="919">
                  <c:v>-12.409168908332733</c:v>
                </c:pt>
                <c:pt idx="920">
                  <c:v>-12.425127955698496</c:v>
                </c:pt>
                <c:pt idx="921">
                  <c:v>-12.44108702165475</c:v>
                </c:pt>
                <c:pt idx="922">
                  <c:v>-12.45704610620119</c:v>
                </c:pt>
                <c:pt idx="923">
                  <c:v>-12.473005209337508</c:v>
                </c:pt>
                <c:pt idx="924">
                  <c:v>-12.488964331063398</c:v>
                </c:pt>
                <c:pt idx="925">
                  <c:v>-12.504923471378556</c:v>
                </c:pt>
                <c:pt idx="926">
                  <c:v>-12.520882630282674</c:v>
                </c:pt>
                <c:pt idx="927">
                  <c:v>-12.536841807775447</c:v>
                </c:pt>
                <c:pt idx="928">
                  <c:v>-12.552801003856567</c:v>
                </c:pt>
                <c:pt idx="929">
                  <c:v>-12.56876021852573</c:v>
                </c:pt>
                <c:pt idx="930">
                  <c:v>-12.584719451782629</c:v>
                </c:pt>
                <c:pt idx="931">
                  <c:v>-12.600678703626958</c:v>
                </c:pt>
                <c:pt idx="932">
                  <c:v>-12.61663797405841</c:v>
                </c:pt>
                <c:pt idx="933">
                  <c:v>-12.632597263076681</c:v>
                </c:pt>
                <c:pt idx="934">
                  <c:v>-12.648556570681464</c:v>
                </c:pt>
                <c:pt idx="935">
                  <c:v>-12.664515896872452</c:v>
                </c:pt>
                <c:pt idx="936">
                  <c:v>-12.68047524164934</c:v>
                </c:pt>
                <c:pt idx="937">
                  <c:v>-12.696434605011822</c:v>
                </c:pt>
                <c:pt idx="938">
                  <c:v>-12.71239398695959</c:v>
                </c:pt>
                <c:pt idx="939">
                  <c:v>-12.728353387492341</c:v>
                </c:pt>
                <c:pt idx="940">
                  <c:v>-12.744312806609766</c:v>
                </c:pt>
                <c:pt idx="941">
                  <c:v>-12.760272244311562</c:v>
                </c:pt>
                <c:pt idx="942">
                  <c:v>-12.776231700597419</c:v>
                </c:pt>
                <c:pt idx="943">
                  <c:v>-12.792191175467034</c:v>
                </c:pt>
                <c:pt idx="944">
                  <c:v>-12.808150668920099</c:v>
                </c:pt>
                <c:pt idx="945">
                  <c:v>-12.824110180956311</c:v>
                </c:pt>
                <c:pt idx="946">
                  <c:v>-12.84006971157536</c:v>
                </c:pt>
                <c:pt idx="947">
                  <c:v>-12.856029260776943</c:v>
                </c:pt>
                <c:pt idx="948">
                  <c:v>-12.871988828560752</c:v>
                </c:pt>
                <c:pt idx="949">
                  <c:v>-12.887948414926484</c:v>
                </c:pt>
                <c:pt idx="950">
                  <c:v>-12.90390801987383</c:v>
                </c:pt>
                <c:pt idx="951">
                  <c:v>-12.919867643402485</c:v>
                </c:pt>
                <c:pt idx="952">
                  <c:v>-12.935827285512142</c:v>
                </c:pt>
                <c:pt idx="953">
                  <c:v>-12.951786946202496</c:v>
                </c:pt>
                <c:pt idx="954">
                  <c:v>-12.967746625473241</c:v>
                </c:pt>
                <c:pt idx="955">
                  <c:v>-12.983706323324069</c:v>
                </c:pt>
                <c:pt idx="956">
                  <c:v>-12.999666039754677</c:v>
                </c:pt>
                <c:pt idx="957">
                  <c:v>-13.015625774764757</c:v>
                </c:pt>
                <c:pt idx="958">
                  <c:v>-13.031585528354004</c:v>
                </c:pt>
                <c:pt idx="959">
                  <c:v>-13.047545300522112</c:v>
                </c:pt>
                <c:pt idx="960">
                  <c:v>-13.063505091268773</c:v>
                </c:pt>
                <c:pt idx="961">
                  <c:v>-13.079464900593683</c:v>
                </c:pt>
                <c:pt idx="962">
                  <c:v>-13.095424728496535</c:v>
                </c:pt>
                <c:pt idx="963">
                  <c:v>-13.111384574977023</c:v>
                </c:pt>
                <c:pt idx="964">
                  <c:v>-13.127344440034841</c:v>
                </c:pt>
                <c:pt idx="965">
                  <c:v>-13.143304323669684</c:v>
                </c:pt>
                <c:pt idx="966">
                  <c:v>-13.159264225881245</c:v>
                </c:pt>
                <c:pt idx="967">
                  <c:v>-13.175224146669219</c:v>
                </c:pt>
                <c:pt idx="968">
                  <c:v>-13.191184086033299</c:v>
                </c:pt>
                <c:pt idx="969">
                  <c:v>-13.20714404397318</c:v>
                </c:pt>
                <c:pt idx="970">
                  <c:v>-13.223104020488554</c:v>
                </c:pt>
                <c:pt idx="971">
                  <c:v>-13.239064015579117</c:v>
                </c:pt>
                <c:pt idx="972">
                  <c:v>-13.255024029244563</c:v>
                </c:pt>
                <c:pt idx="973">
                  <c:v>-13.270984061484583</c:v>
                </c:pt>
                <c:pt idx="974">
                  <c:v>-13.286944112298874</c:v>
                </c:pt>
                <c:pt idx="975">
                  <c:v>-13.302904181687129</c:v>
                </c:pt>
                <c:pt idx="976">
                  <c:v>-13.318864269649042</c:v>
                </c:pt>
                <c:pt idx="977">
                  <c:v>-13.334824376184308</c:v>
                </c:pt>
                <c:pt idx="978">
                  <c:v>-13.350784501292621</c:v>
                </c:pt>
                <c:pt idx="979">
                  <c:v>-13.366744644973673</c:v>
                </c:pt>
                <c:pt idx="980">
                  <c:v>-13.38270480722716</c:v>
                </c:pt>
                <c:pt idx="981">
                  <c:v>-13.398664988052776</c:v>
                </c:pt>
                <c:pt idx="982">
                  <c:v>-13.414625187450213</c:v>
                </c:pt>
                <c:pt idx="983">
                  <c:v>-13.430585405419166</c:v>
                </c:pt>
                <c:pt idx="984">
                  <c:v>-13.446545641959329</c:v>
                </c:pt>
                <c:pt idx="985">
                  <c:v>-13.462505897070397</c:v>
                </c:pt>
                <c:pt idx="986">
                  <c:v>-13.478466170752062</c:v>
                </c:pt>
                <c:pt idx="987">
                  <c:v>-13.494426463004022</c:v>
                </c:pt>
                <c:pt idx="988">
                  <c:v>-13.510386773825967</c:v>
                </c:pt>
                <c:pt idx="989">
                  <c:v>-13.526347103217592</c:v>
                </c:pt>
                <c:pt idx="990">
                  <c:v>-13.542307451178592</c:v>
                </c:pt>
                <c:pt idx="991">
                  <c:v>-13.558267817708661</c:v>
                </c:pt>
                <c:pt idx="992">
                  <c:v>-13.574228202807491</c:v>
                </c:pt>
                <c:pt idx="993">
                  <c:v>-13.590188606474779</c:v>
                </c:pt>
                <c:pt idx="994">
                  <c:v>-13.606149028710217</c:v>
                </c:pt>
                <c:pt idx="995">
                  <c:v>-13.622109469513498</c:v>
                </c:pt>
                <c:pt idx="996">
                  <c:v>-13.638069928884319</c:v>
                </c:pt>
                <c:pt idx="997">
                  <c:v>-13.654030406822372</c:v>
                </c:pt>
                <c:pt idx="998">
                  <c:v>-13.669990903327353</c:v>
                </c:pt>
                <c:pt idx="999">
                  <c:v>-13.685951418398954</c:v>
                </c:pt>
                <c:pt idx="1000">
                  <c:v>-13.70191195203687</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Orignal (Pro75-3G C)</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0.1</c:v>
                </c:pt>
                <c:pt idx="3">
                  <c:v>0.12</c:v>
                </c:pt>
                <c:pt idx="4">
                  <c:v>0.26</c:v>
                </c:pt>
                <c:pt idx="5">
                  <c:v>0.71</c:v>
                </c:pt>
                <c:pt idx="6">
                  <c:v>1.28</c:v>
                </c:pt>
                <c:pt idx="7">
                  <c:v>2.0499999999999998</c:v>
                </c:pt>
                <c:pt idx="8">
                  <c:v>2.41</c:v>
                </c:pt>
                <c:pt idx="9">
                  <c:v>2.83</c:v>
                </c:pt>
                <c:pt idx="10">
                  <c:v>3.25</c:v>
                </c:pt>
                <c:pt idx="11">
                  <c:v>3.65</c:v>
                </c:pt>
                <c:pt idx="12">
                  <c:v>3.8</c:v>
                </c:pt>
                <c:pt idx="13">
                  <c:v>4</c:v>
                </c:pt>
                <c:pt idx="14">
                  <c:v>4.0999999999999996</c:v>
                </c:pt>
                <c:pt idx="15">
                  <c:v>4.1900000000000004</c:v>
                </c:pt>
                <c:pt idx="16">
                  <c:v>4.3099999999999996</c:v>
                </c:pt>
                <c:pt idx="17">
                  <c:v>4.41</c:v>
                </c:pt>
                <c:pt idx="18">
                  <c:v>4.5199999999999996</c:v>
                </c:pt>
                <c:pt idx="19">
                  <c:v>4.5999999999999996</c:v>
                </c:pt>
                <c:pt idx="20">
                  <c:v>4.6500000000000004</c:v>
                </c:pt>
                <c:pt idx="21">
                  <c:v>4.67</c:v>
                </c:pt>
                <c:pt idx="22">
                  <c:v>4.68</c:v>
                </c:pt>
              </c:numCache>
            </c:numRef>
          </c:xVal>
          <c:yVal>
            <c:numRef>
              <c:f>Propu!$B$4:$X$4</c:f>
              <c:numCache>
                <c:formatCode>General</c:formatCode>
                <c:ptCount val="23"/>
                <c:pt idx="0">
                  <c:v>27</c:v>
                </c:pt>
                <c:pt idx="1">
                  <c:v>402.4</c:v>
                </c:pt>
                <c:pt idx="2">
                  <c:v>1286</c:v>
                </c:pt>
                <c:pt idx="3">
                  <c:v>1257</c:v>
                </c:pt>
                <c:pt idx="4">
                  <c:v>1042</c:v>
                </c:pt>
                <c:pt idx="5">
                  <c:v>1027</c:v>
                </c:pt>
                <c:pt idx="6">
                  <c:v>998.4</c:v>
                </c:pt>
                <c:pt idx="7">
                  <c:v>901.4</c:v>
                </c:pt>
                <c:pt idx="8">
                  <c:v>849.6</c:v>
                </c:pt>
                <c:pt idx="9">
                  <c:v>763.5</c:v>
                </c:pt>
                <c:pt idx="10">
                  <c:v>707.1</c:v>
                </c:pt>
                <c:pt idx="11">
                  <c:v>655.1</c:v>
                </c:pt>
                <c:pt idx="12">
                  <c:v>651.70000000000005</c:v>
                </c:pt>
                <c:pt idx="13">
                  <c:v>624.1</c:v>
                </c:pt>
                <c:pt idx="14">
                  <c:v>601.29999999999995</c:v>
                </c:pt>
                <c:pt idx="15">
                  <c:v>536.20000000000005</c:v>
                </c:pt>
                <c:pt idx="16">
                  <c:v>415.7</c:v>
                </c:pt>
                <c:pt idx="17">
                  <c:v>270.2</c:v>
                </c:pt>
                <c:pt idx="18">
                  <c:v>140.19999999999999</c:v>
                </c:pt>
                <c:pt idx="19">
                  <c:v>76.900000000000006</c:v>
                </c:pt>
                <c:pt idx="20">
                  <c:v>54.9</c:v>
                </c:pt>
                <c:pt idx="21">
                  <c:v>40.200000000000003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2240"/>
</file>

<file path=xl/ctrlProps/ctrlProp12.xml><?xml version="1.0" encoding="utf-8"?>
<formControlPr xmlns="http://schemas.microsoft.com/office/spreadsheetml/2009/9/main" objectType="Spin" dx="15" fmlaLink="$C$12" inc="100" max="30000" noThreeD="1" page="10" val="8680"/>
</file>

<file path=xl/ctrlProps/ctrlProp13.xml><?xml version="1.0" encoding="utf-8"?>
<formControlPr xmlns="http://schemas.microsoft.com/office/spreadsheetml/2009/9/main" objectType="Spin" dx="15" fmlaLink="$C$12" inc="100" max="30000" noThreeD="1" page="10" val="8680"/>
</file>

<file path=xl/ctrlProps/ctrlProp14.xml><?xml version="1.0" encoding="utf-8"?>
<formControlPr xmlns="http://schemas.microsoft.com/office/spreadsheetml/2009/9/main" objectType="Spin" dx="15" fmlaLink="Stabilito!C12" inc="100" max="30000" noThreeD="1" page="10" val="8680"/>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8680"/>
</file>

<file path=xl/ctrlProps/ctrlProp2.xml><?xml version="1.0" encoding="utf-8"?>
<formControlPr xmlns="http://schemas.microsoft.com/office/spreadsheetml/2009/9/main" objectType="Spin" dx="15" fmlaLink="$C$12" inc="100" max="30000" noThreeD="1" page="10" val="8680"/>
</file>

<file path=xl/ctrlProps/ctrlProp20.xml><?xml version="1.0" encoding="utf-8"?>
<formControlPr xmlns="http://schemas.microsoft.com/office/spreadsheetml/2009/9/main" objectType="Spin" dx="15" fmlaLink="Stabilito!C12" inc="100" max="30000" noThreeD="1" page="10" val="8680"/>
</file>

<file path=xl/ctrlProps/ctrlProp3.xml><?xml version="1.0" encoding="utf-8"?>
<formControlPr xmlns="http://schemas.microsoft.com/office/spreadsheetml/2009/9/main" objectType="Spin" dx="15" fmlaLink="$C$13" inc="50" max="30000" noThreeD="1" page="10" val="1220"/>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8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60"/>
</file>

<file path=xl/ctrlProps/ctrlProp8.xml><?xml version="1.0" encoding="utf-8"?>
<formControlPr xmlns="http://schemas.microsoft.com/office/spreadsheetml/2009/9/main" objectType="Spin" dx="15" fmlaLink="$C$31" inc="10" max="30000" noThreeD="1" page="10" val="110"/>
</file>

<file path=xl/ctrlProps/ctrlProp9.xml><?xml version="1.0" encoding="utf-8"?>
<formControlPr xmlns="http://schemas.microsoft.com/office/spreadsheetml/2009/9/main" objectType="Spin" dx="15" fmlaLink="$C$32" max="30000" noThreeD="1" page="10" val="4"/>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W13" sqref="W13"/>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571</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50</v>
      </c>
      <c r="N6" s="555"/>
      <c r="O6" s="575">
        <v>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84</v>
      </c>
      <c r="N7" s="555"/>
      <c r="O7" s="575">
        <v>0</v>
      </c>
      <c r="P7" s="575"/>
      <c r="Q7" s="29"/>
    </row>
    <row r="8" spans="1:20" ht="12.75" customHeight="1" thickTop="1" x14ac:dyDescent="0.2">
      <c r="A8" s="25"/>
      <c r="B8" s="138" t="str">
        <f>IF(Lang="Français","Nom",IF(Lang="English","Name",""))</f>
        <v>Nom</v>
      </c>
      <c r="C8" s="556" t="s">
        <v>572</v>
      </c>
      <c r="D8" s="556"/>
      <c r="E8" s="90"/>
      <c r="K8" s="33"/>
      <c r="L8" s="139" t="str">
        <f>IF(Lang="Français","Diamètre     'D2'",IF(Lang="English","Diameter 'D2'",""))</f>
        <v>Diamètre     'D2'</v>
      </c>
      <c r="M8" s="554">
        <v>104</v>
      </c>
      <c r="N8" s="555"/>
      <c r="O8" s="575">
        <v>0</v>
      </c>
      <c r="P8" s="575"/>
      <c r="Q8" s="29"/>
    </row>
    <row r="9" spans="1:20" ht="12.75" customHeight="1" x14ac:dyDescent="0.2">
      <c r="A9" s="25"/>
      <c r="B9" s="138" t="s">
        <v>4</v>
      </c>
      <c r="C9" s="557" t="s">
        <v>569</v>
      </c>
      <c r="D9" s="557"/>
      <c r="E9" s="90"/>
      <c r="K9" s="33"/>
      <c r="L9" s="139" t="str">
        <f>IF(Lang="Français","Implantation 'x'",IF(Lang="English","Basement 'x'",""))</f>
        <v>Implantation 'x'</v>
      </c>
      <c r="M9" s="554">
        <v>1160</v>
      </c>
      <c r="N9" s="555"/>
      <c r="O9" s="575">
        <v>0</v>
      </c>
      <c r="P9" s="575"/>
      <c r="Q9" s="29"/>
    </row>
    <row r="10" spans="1:20" ht="12.75" customHeight="1" x14ac:dyDescent="0.2">
      <c r="A10" s="25"/>
      <c r="B10" s="138" t="s">
        <v>563</v>
      </c>
      <c r="C10" s="537" t="str">
        <f>IF((LEFT(Type_fusee,4)="Mini"),"MF",(IF((RIGHT(Type_fusee,1)="."),"FX","")))</f>
        <v>FX</v>
      </c>
      <c r="D10" s="538">
        <v>0</v>
      </c>
      <c r="E10" s="539" t="str">
        <f>IF(C10="","",C10&amp;D10)</f>
        <v>FX0</v>
      </c>
      <c r="K10" s="33"/>
      <c r="Q10" s="29"/>
    </row>
    <row r="11" spans="1:20" ht="12.75" customHeight="1" x14ac:dyDescent="0.2">
      <c r="A11" s="25"/>
      <c r="B11" s="139" t="s">
        <v>54</v>
      </c>
      <c r="C11" s="563" t="s">
        <v>568</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8680</v>
      </c>
      <c r="D12" s="34" t="s">
        <v>423</v>
      </c>
      <c r="L12" s="108" t="str">
        <f>IF(Lang="Français","Masse propu",IF(Lang="English","Motor Mass",""))</f>
        <v>Masse propu</v>
      </c>
      <c r="M12" s="109">
        <f ca="1">MpropuPlein</f>
        <v>3.5110000000000001</v>
      </c>
      <c r="N12" s="587">
        <f ca="1">MpropuVide</f>
        <v>1.6379999999999999</v>
      </c>
      <c r="O12" s="588"/>
      <c r="P12" s="110" t="s">
        <v>14</v>
      </c>
      <c r="Q12" s="29"/>
      <c r="S12" s="386" t="str">
        <f>IF(Lang="Français","Haut",IF(Lang="English","Top",""))</f>
        <v>Haut</v>
      </c>
      <c r="T12" s="387">
        <f ca="1">XpropuRef-Long_propu</f>
        <v>1742</v>
      </c>
    </row>
    <row r="13" spans="1:20" ht="12.75" customHeight="1" x14ac:dyDescent="0.2">
      <c r="A13" s="25"/>
      <c r="B13" s="139" t="str">
        <f>IF(Lang="Français","Centre de Masse",IF(Lang="English","Center of Mass",""))</f>
        <v>Centre de Masse</v>
      </c>
      <c r="C13" s="35">
        <v>1220</v>
      </c>
      <c r="D13" s="34" t="s">
        <v>423</v>
      </c>
      <c r="L13" s="108" t="str">
        <f>IF(Lang="Français","CdM propu",IF(Lang="English","Motor CoM",""))</f>
        <v>CdM propu</v>
      </c>
      <c r="M13" s="111">
        <f ca="1">XpropuPlein</f>
        <v>243</v>
      </c>
      <c r="N13" s="585">
        <f ca="1">XpropuVide</f>
        <v>249</v>
      </c>
      <c r="O13" s="586"/>
      <c r="P13" s="110" t="s">
        <v>14</v>
      </c>
      <c r="Q13" s="29"/>
      <c r="S13" s="386" t="str">
        <f>IF(Lang="Français","Longueur",IF(Lang="English","Length",""))</f>
        <v>Longueur</v>
      </c>
      <c r="T13" s="387">
        <f ca="1">Long_propu</f>
        <v>498</v>
      </c>
    </row>
    <row r="14" spans="1:20" ht="12.6" customHeight="1" x14ac:dyDescent="0.2">
      <c r="A14" s="25"/>
      <c r="B14" s="139" t="str">
        <f>IF(Lang="Français","Longueur totale",IF(Lang="English","Total length",""))</f>
        <v>Longueur totale</v>
      </c>
      <c r="C14" s="554">
        <v>2240</v>
      </c>
      <c r="D14" s="555"/>
      <c r="L14" s="108" t="str">
        <f>IF(Lang="Français","Masse fusée",IF(Lang="English","Rocket Mass",""))</f>
        <v>Masse fusée</v>
      </c>
      <c r="M14" s="112">
        <f ca="1">MasseSans+MpropuPlein</f>
        <v>12.190999999999999</v>
      </c>
      <c r="N14" s="567">
        <f ca="1">MasseSans+MpropuVide</f>
        <v>10.318</v>
      </c>
      <c r="O14" s="568"/>
      <c r="P14" s="109">
        <f>IF(OR(D12="sans propu",D12="without motor"),C12/1000,IF(OR(D12="avec propu vide",D12="with empty motor"),C12/1000-MpropuVide,IF(OR(D12="avec propu plein",D12="with loaded motor"),C12/1000-MpropuPlein,"Erreur")))</f>
        <v>8.68</v>
      </c>
      <c r="Q14" s="29"/>
      <c r="S14" s="386" t="str">
        <f>IF(Lang="Français","Bas",IF(Lang="English","Base",""))</f>
        <v>Bas</v>
      </c>
      <c r="T14" s="387">
        <f>XpropuRef</f>
        <v>2240</v>
      </c>
    </row>
    <row r="15" spans="1:20" ht="12.75" customHeight="1" x14ac:dyDescent="0.2">
      <c r="A15" s="25"/>
      <c r="B15" s="139" t="str">
        <f>IF(Lang="Français","Diamètre Réf.",IF(Lang="English","Ref. Diameter",""))</f>
        <v>Diamètre Réf.</v>
      </c>
      <c r="C15" s="554">
        <v>94</v>
      </c>
      <c r="D15" s="555"/>
      <c r="L15" s="175" t="str">
        <f>IF(Lang="Français","CdM fusée",IF(Lang="English","Rocket CoM",""))</f>
        <v>CdM fusée</v>
      </c>
      <c r="M15" s="176">
        <f ca="1">(XcgSans*MasseSans+(XpropuRef-Long_propu+XpropuPlein)*MpropuPlein)/MassePlein</f>
        <v>1440.319497990321</v>
      </c>
      <c r="N15" s="569">
        <f ca="1">(XcgSans*MasseSans+(XpropuRef-Long_propu+XpropuVide)*MpropuVide)/MasseVide</f>
        <v>1342.3975576662144</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1220</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2060</v>
      </c>
    </row>
    <row r="18" spans="1:20" ht="12.75" customHeight="1" thickTop="1" x14ac:dyDescent="0.2">
      <c r="A18" s="25"/>
      <c r="B18" s="139" t="s">
        <v>54</v>
      </c>
      <c r="C18" s="544" t="s">
        <v>550</v>
      </c>
      <c r="D18" s="545"/>
      <c r="K18" s="37"/>
      <c r="L18" s="108" t="str">
        <f>IF(Lang="Français","Coiffe",IF(Lang="English","Nose Cone",""))</f>
        <v>Coiffe</v>
      </c>
      <c r="M18" s="547">
        <f>IF(LEFT(Forme_ogive,5)="Parab",1/2*Long_ogive,IF(LEFT(Forme_ogive,4)="Ogiv",7/15*Long_ogive,IF(LEFT(Forme_ogive,3)="Con",2/3*Long_ogive)))</f>
        <v>168</v>
      </c>
      <c r="N18" s="548"/>
      <c r="O18" s="546">
        <f>2*POWER(D_og/D_ref, 2)</f>
        <v>1.5971027614305113</v>
      </c>
      <c r="P18" s="546"/>
      <c r="Q18" s="29"/>
      <c r="S18" s="386" t="str">
        <f>IF(Lang="Français","Emplanture","Root edge")</f>
        <v>Emplanture</v>
      </c>
      <c r="T18" s="387">
        <f>m_ail</f>
        <v>180</v>
      </c>
    </row>
    <row r="19" spans="1:20" ht="12.75" customHeight="1" x14ac:dyDescent="0.2">
      <c r="A19" s="25"/>
      <c r="B19" s="139" t="str">
        <f>IF(Lang="Français","Position du bas",IF(Lang="English","Basement",""))</f>
        <v>Position du bas</v>
      </c>
      <c r="C19" s="575">
        <v>2240</v>
      </c>
      <c r="D19" s="575"/>
      <c r="L19" s="108" t="str">
        <f>IF(Lang="Français","Ailerons",IF(Lang="English","Fins",""))</f>
        <v>Ailerons</v>
      </c>
      <c r="M19" s="547">
        <f>(XCpa*Cnail-0.5*XCpi*Cni)/Cnai</f>
        <v>2167.2759440512823</v>
      </c>
      <c r="N19" s="548"/>
      <c r="O19" s="549">
        <f>Cnail-Cni/2</f>
        <v>6.350245065716428</v>
      </c>
      <c r="P19" s="550"/>
      <c r="Q19" s="29"/>
      <c r="S19" s="386" t="str">
        <f>IF(Lang="Français","Bas","Base")</f>
        <v>Bas</v>
      </c>
      <c r="T19" s="387">
        <f>X_ail</f>
        <v>2240</v>
      </c>
    </row>
    <row r="20" spans="1:20"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2163.8461538461538</v>
      </c>
      <c r="N20" s="548"/>
      <c r="O20" s="546">
        <f>4*Q_ail*POWER((E_ail/D_ref),2)*(1+D_ail/(2*E_ail+D_ail))/(1+SQRT(1+POWER(2*f_ail/(m_ail+n_ail),2)))</f>
        <v>11.308318597213635</v>
      </c>
      <c r="P20" s="546"/>
      <c r="Q20" s="29"/>
    </row>
    <row r="21" spans="1:20"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1123.846153846154</v>
      </c>
      <c r="N21" s="548"/>
      <c r="O21" s="546">
        <f>IF(LEFT(Type_masquage,1)="M",0, 4*Q_can*POWER((E_can/D_ref),2)*(1+D_can/(2*E_can+D_can))/(1+SQRT(1+POWER(2*f_can/(m_can+n_can),2))))</f>
        <v>10.92590497027884</v>
      </c>
      <c r="P21" s="546"/>
      <c r="Q21" s="29"/>
    </row>
    <row r="22" spans="1:20" ht="12.75" customHeight="1" thickTop="1" x14ac:dyDescent="0.2">
      <c r="A22" s="25"/>
      <c r="B22" s="139" t="str">
        <f>IF(Lang="Français","Forme",IF(Lang="English","Shape",""))</f>
        <v>Forme</v>
      </c>
      <c r="C22" s="577" t="s">
        <v>570</v>
      </c>
      <c r="D22" s="578"/>
      <c r="L22" s="108" t="str">
        <f>IF(Lang="Français","Partie masquée",IF(Lang="English","Interation zone",""))</f>
        <v>Partie masquée</v>
      </c>
      <c r="M22" s="560">
        <f>IF(LEFT(Type_masquage,1)="B", X_int-m_int+p_int*(m_int+2*n_int)/(3*(m_int+n_int))+(m_int+n_int-m_int*n_int/(m_int+n_int))/6, 0 )</f>
        <v>2159.453316953317</v>
      </c>
      <c r="N22" s="560"/>
      <c r="O22" s="549">
        <f>IF(LEFT(Type_masquage,1)="B", 4*Q_int*POWER((E_int/D_ref),2)*(1+D_int/(2*E_int+D_int))/(1+SQRT(1+POWER(2*f_int/(m_int+n_int),2))), 0 )</f>
        <v>9.9161470629944137</v>
      </c>
      <c r="P22" s="550"/>
      <c r="Q22" s="29"/>
    </row>
    <row r="23" spans="1:20" ht="12.75" customHeight="1" x14ac:dyDescent="0.2">
      <c r="A23" s="25"/>
      <c r="B23" s="139" t="str">
        <f>IF(Lang="Français","Hauteur",IF(Lang="English","Heigth",""))</f>
        <v>Hauteur</v>
      </c>
      <c r="C23" s="554">
        <v>252</v>
      </c>
      <c r="D23" s="555"/>
      <c r="L23" s="108" t="s">
        <v>156</v>
      </c>
      <c r="M23" s="547">
        <f>IF(OR(RIGHT(Nb_diam,1)=",",D2j=0),0, X_j+l_j/3*(1+1/(1+D1j/D2j)) )</f>
        <v>1185.886524822695</v>
      </c>
      <c r="N23" s="548"/>
      <c r="O23" s="546">
        <f>IF(OR(RIGHT(Nb_diam,1)=",",D2j=0),0,2*(POWER(D2j/D_ref,2)-POWER(D1j/D_ref,2)))</f>
        <v>0.8510638297872346</v>
      </c>
      <c r="P23" s="546"/>
      <c r="Q23" s="29"/>
    </row>
    <row r="24" spans="1:20" ht="12.75" customHeight="1" thickBot="1" x14ac:dyDescent="0.25">
      <c r="A24" s="25"/>
      <c r="B24" s="139" t="str">
        <f>IF(Lang="Français","Diamètre",IF(Lang="English","Diameter",""))</f>
        <v>Diamètre</v>
      </c>
      <c r="C24" s="554">
        <v>84</v>
      </c>
      <c r="D24" s="555"/>
      <c r="L24" s="108" t="s">
        <v>157</v>
      </c>
      <c r="M24" s="547">
        <f>IF( OR(RIGHT(Nb_diam,1)=",",D2r=0), 0, X_r+l_r/3*(1+1/(1+D1r/D2r)) )</f>
        <v>0</v>
      </c>
      <c r="N24" s="548"/>
      <c r="O24" s="546">
        <f>IF( OR(RIGHT(Nb_diam,1)=",",D2r=0), 0, 2*(POWER(D2r/D_ref,2)-POWER(D1r/D_ref,2)) )</f>
        <v>0</v>
      </c>
      <c r="P24" s="546"/>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 bas</v>
      </c>
      <c r="D26" s="179" t="str">
        <f>IF(Lang="Français","Ailerons haut",IF(Lang="English","Upper Fins",""))</f>
        <v>Ailerons haut</v>
      </c>
      <c r="F26" s="39">
        <f ca="1">TODAY()</f>
        <v>45890</v>
      </c>
      <c r="G26" s="137" t="s">
        <v>62</v>
      </c>
      <c r="H26" s="541" t="str">
        <f>IF(Lang="Français","Résultats",IF(Lang="English","Results",""))</f>
        <v>Résultats</v>
      </c>
      <c r="I26" s="541"/>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thickTop="1" x14ac:dyDescent="0.2">
      <c r="A27" s="25"/>
      <c r="B27" s="30"/>
      <c r="C27" s="573" t="s">
        <v>425</v>
      </c>
      <c r="D27" s="574"/>
      <c r="E27" s="146">
        <f>m_ail</f>
        <v>180</v>
      </c>
      <c r="F27" s="105" t="s">
        <v>64</v>
      </c>
      <c r="G27" s="104">
        <f>IF(RIGHT(Type_fusee,1)=".",10, IF(OR(LEFT(Type_fusee,1)="R",LEFT(Type_fusee,1)=",",LEFT(Type_fusee,4)="Mini"),10, IF(LEFT(Type_fusee,5)="Micro",10, IF(RIGHT(Type_fusee,1)=" ",1))))</f>
        <v>10</v>
      </c>
      <c r="H27" s="589">
        <f>Long_tot/D_ref</f>
        <v>23.829787234042552</v>
      </c>
      <c r="I27" s="590"/>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180</v>
      </c>
      <c r="D28" s="177">
        <v>180</v>
      </c>
      <c r="E28" s="146">
        <f>n_ail+(m_ail-n_ail)*(1-E_int/E_ail)</f>
        <v>89.090909090909093</v>
      </c>
      <c r="F28" s="105" t="str">
        <f>IF(Lang="Français","Portance","Lift")</f>
        <v>Portance</v>
      </c>
      <c r="G28" s="104">
        <f>IF(RIGHT(Type_fusee,1)=".",15,IF(OR(LEFT(Type_fusee,1)="R",LEFT(Type_fusee,1)=",",LEFT(Type_fusee,4)="Mini"),15, IF(LEFT(Type_fusee,5)="Micro",15, IF(RIGHT(Type_fusee,1)=" ",15))))</f>
        <v>15</v>
      </c>
      <c r="H28" s="508">
        <f>Cnai+Cnc+Cno+Cnj+Cnr</f>
        <v>19.724316627213017</v>
      </c>
      <c r="I28" s="508">
        <f>Cnail+Cnc+Cno+Cnj+Cnr</f>
        <v>24.682390158710223</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
      <c r="A29" s="25"/>
      <c r="B29" s="524" t="str">
        <f>IF(Lang="Français"," Saumon       'n'",IF(Lang="English"," Tip edge    'n'",""))</f>
        <v xml:space="preserve"> Saumon       'n'</v>
      </c>
      <c r="C29" s="35">
        <v>80</v>
      </c>
      <c r="D29" s="35">
        <v>80</v>
      </c>
      <c r="E29" s="146">
        <f>p_ail*E_int/E_ail</f>
        <v>145.45454545454547</v>
      </c>
      <c r="F29" s="515" t="str">
        <f>IF(Lang="Français","MargeStat.","StatMargin")</f>
        <v>MargeStat.</v>
      </c>
      <c r="G29" s="510">
        <f>IF(RIGHT(Type_fusee,1)=".",2, IF(OR(LEFT(Type_fusee,1)="R",LEFT(Type_fusee,1)=",",LEFT(Type_fusee,4)="Mini"),1.5, IF(LEFT(Type_fusee,5)="Micro",1, IF(RIGHT(Type_fusee,1)=" ",1))))</f>
        <v>2</v>
      </c>
      <c r="H29" s="97">
        <f ca="1">(XCp-XcgPlein)/D_ref</f>
        <v>-0.58787452293880171</v>
      </c>
      <c r="I29" s="98">
        <f ca="1">(XCp0-XcgVide)/D_ref</f>
        <v>2.1087030300673857</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Abaisser les ailerons ou rehausser le CdM !</v>
      </c>
    </row>
    <row r="30" spans="1:20" ht="12.75" customHeight="1" x14ac:dyDescent="0.2">
      <c r="A30" s="25"/>
      <c r="B30" s="524" t="str">
        <f>IF(Lang="Français"," Flèche          'p'"," Offset         'p'")</f>
        <v xml:space="preserve"> Flèche          'p'</v>
      </c>
      <c r="C30" s="35">
        <v>160</v>
      </c>
      <c r="D30" s="35">
        <v>160</v>
      </c>
      <c r="E30" s="146">
        <f>IF(D_can/2+E_can&lt;=D_ail/2,0, IF(D_can/2+E_can&gt;=D_ail/2+E_ail,E_ail,  D_can/2+E_can - D_ail/2  ) )</f>
        <v>100</v>
      </c>
      <c r="F30" s="516" t="str">
        <f>IF(Lang="Français","Couple","Torque")</f>
        <v>Couple</v>
      </c>
      <c r="G30" s="511">
        <f>IF(RIGHT(Type_fusee,1)=".",40, IF(OR(LEFT(Type_fusee,1)="R",LEFT(Type_fusee,1)=",",LEFT(Type_fusee,4)="Mini"),30, IF(LEFT(Type_fusee,5)="Micro",15, IF(RIGHT(Type_fusee,1)=" ",15))))</f>
        <v>40</v>
      </c>
      <c r="H30" s="99">
        <f ca="1">MS_min*Cn</f>
        <v>-11.595423227516727</v>
      </c>
      <c r="I30" s="96">
        <f ca="1">MS_max*Cn0</f>
        <v>52.047830916977667</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Ailerons trop petits ou trop haut /CdM !</v>
      </c>
    </row>
    <row r="31" spans="1:20" ht="12.75" customHeight="1" x14ac:dyDescent="0.2">
      <c r="A31" s="25"/>
      <c r="B31" s="524" t="str">
        <f>IF(Lang="Français"," Envergure     'E'",IF(Lang="English"," Span          'E'",""))</f>
        <v xml:space="preserve"> Envergure     'E'</v>
      </c>
      <c r="C31" s="35">
        <v>110</v>
      </c>
      <c r="D31" s="35">
        <v>110</v>
      </c>
      <c r="E31" s="146">
        <f>ep_ail</f>
        <v>4</v>
      </c>
      <c r="F31" s="106" t="s">
        <v>55</v>
      </c>
      <c r="G31" s="103"/>
      <c r="H31" s="509">
        <f>(Cnai*XCpai+Cnc*XCpc+Cnj*XCpj+Cnr*XCpr+Cno*XCpo)/(Cnai+Cnc+Cnr+Cnj+Cno)</f>
        <v>1385.0592928340736</v>
      </c>
      <c r="I31" s="509">
        <f>(Cnail*XCpa+Cnc*XCpc+Cnj*XCpj+Cnr*XCpr+Cno*XCpo)/(Cnail+Cnc+Cnr+Cnj+Cno)</f>
        <v>1540.6156424925487</v>
      </c>
      <c r="J31" s="102"/>
      <c r="K31" s="32"/>
      <c r="Q31" s="29"/>
      <c r="R31" s="38"/>
      <c r="S31" s="388"/>
    </row>
    <row r="32" spans="1:20" ht="12.75" customHeight="1" x14ac:dyDescent="0.2">
      <c r="A32" s="25"/>
      <c r="B32" s="525" t="str">
        <f>IF(Lang="Français"," Epaisseur     'ep'",IF(Lang="English"," Thickness  'ep'",""))</f>
        <v xml:space="preserve"> Epaisseur     'ep'</v>
      </c>
      <c r="C32" s="35">
        <v>4</v>
      </c>
      <c r="D32" s="35">
        <v>4</v>
      </c>
      <c r="E32" s="146">
        <f>IF(Q_ail=Q_can,Q_ail,FALSE)</f>
        <v>4</v>
      </c>
      <c r="F32" s="106" t="s">
        <v>66</v>
      </c>
      <c r="G32" s="103"/>
      <c r="H32" s="100">
        <f ca="1">(XCp-XcgPlein)/Long_tot*100</f>
        <v>-2.4669734444753288</v>
      </c>
      <c r="I32" s="101">
        <f ca="1">(XCp-XcgVide)/Long_tot*100</f>
        <v>1.904541748565143</v>
      </c>
      <c r="J32" s="102"/>
      <c r="K32" s="32"/>
      <c r="Q32" s="29"/>
      <c r="R32" s="38"/>
    </row>
    <row r="33" spans="1:23" ht="12.75" customHeight="1" x14ac:dyDescent="0.2">
      <c r="A33" s="25"/>
      <c r="B33" s="524" t="str">
        <f>IF(Lang="Français"," Nombre            ",IF(Lang="English"," Number of fins",""))</f>
        <v xml:space="preserve"> Nombre            </v>
      </c>
      <c r="C33" s="36">
        <v>4</v>
      </c>
      <c r="D33" s="36">
        <v>4</v>
      </c>
      <c r="E33" s="146">
        <f>X_ail</f>
        <v>2240</v>
      </c>
      <c r="G33" s="24"/>
      <c r="H33" s="579" t="str">
        <f ca="1">IF(AND(CritCnmin&lt;Cn,Cn0&lt;CritCnmax,CritMsmin&lt;MS_min,MS_max&lt;CritMsmax,CritMsCnmin&lt;MS_Cn_min,MS_Cn_max&lt;CritMsCnmax),"STABLE",IF(OR(Cn&lt;CritCnmin,MS_min&lt;CritMsmin,MS_Cn_min&lt;CritMsCnmin),"INSTABLE",IF(Lang="Français","SURSTABLE","OVERSTABLE")))</f>
        <v>INSTABLE</v>
      </c>
      <c r="I33" s="580"/>
      <c r="J33" s="31"/>
      <c r="K33" s="32"/>
      <c r="Q33" s="29"/>
      <c r="R33" s="38"/>
    </row>
    <row r="34" spans="1:23" ht="12.75" customHeight="1" x14ac:dyDescent="0.2">
      <c r="A34" s="25"/>
      <c r="B34" s="524" t="str">
        <f>IF(Lang="Français"," Position du bas",IF(Lang="English"," Basement",""))</f>
        <v xml:space="preserve"> Position du bas</v>
      </c>
      <c r="C34" s="35">
        <v>2240</v>
      </c>
      <c r="D34" s="35">
        <v>1200</v>
      </c>
      <c r="E34" s="146">
        <f>D_ail</f>
        <v>104</v>
      </c>
      <c r="G34" s="24"/>
      <c r="H34" s="581"/>
      <c r="I34" s="582"/>
      <c r="K34" s="32"/>
      <c r="Q34" s="29"/>
      <c r="R34" s="38"/>
    </row>
    <row r="35" spans="1:23" ht="12.75" customHeight="1" x14ac:dyDescent="0.2">
      <c r="A35" s="25"/>
      <c r="B35" s="524" t="str">
        <f>IF(Lang="Français"," Diamètre         ",IF(Lang="English"," Diameter at Fins",""))</f>
        <v xml:space="preserve"> Diamètre         </v>
      </c>
      <c r="C35" s="35">
        <v>104</v>
      </c>
      <c r="D35" s="35">
        <v>84</v>
      </c>
      <c r="E35" s="146">
        <f>SQRT(POWER(p_int+n_int/2-m_int/2,2)+POWER(E_int,2))</f>
        <v>141.42135623730951</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155.56349186104046</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-1160</v>
      </c>
      <c r="D126" s="46">
        <f>IF(AND(RIGHT(Nb_diam,1)=".",X_j), D1j/2, D125 )</f>
        <v>42</v>
      </c>
      <c r="E126" s="93">
        <f t="shared" si="0"/>
        <v>-42</v>
      </c>
      <c r="K126" s="46"/>
    </row>
    <row r="127" spans="2:18" x14ac:dyDescent="0.2">
      <c r="B127" s="45" t="s">
        <v>74</v>
      </c>
      <c r="C127" s="46">
        <f>IF(AND(RIGHT(Nb_diam,1)=".",X_j), -X_j-l_j, C126 )</f>
        <v>-1210</v>
      </c>
      <c r="D127" s="46">
        <f>IF(AND(RIGHT(Nb_diam,1)=".",X_j), D2j/2, D126 )</f>
        <v>52</v>
      </c>
      <c r="E127" s="93">
        <f t="shared" si="0"/>
        <v>-52</v>
      </c>
      <c r="K127" s="46"/>
    </row>
    <row r="128" spans="2:18" x14ac:dyDescent="0.2">
      <c r="B128" s="45" t="s">
        <v>75</v>
      </c>
      <c r="C128" s="46">
        <f>IF(AND(RIGHT(Nb_diam,1)=".",X_r), -X_r, C127 )</f>
        <v>-1210</v>
      </c>
      <c r="D128" s="46">
        <f>IF(AND(RIGHT(Nb_diam,1)=".",X_r), D1r/2, D127 )</f>
        <v>52</v>
      </c>
      <c r="E128" s="93">
        <f t="shared" si="0"/>
        <v>-52</v>
      </c>
      <c r="K128" s="46"/>
    </row>
    <row r="129" spans="2:11" x14ac:dyDescent="0.2">
      <c r="B129" s="45" t="s">
        <v>76</v>
      </c>
      <c r="C129" s="46">
        <f>IF(AND(RIGHT(Nb_diam,1)=".",X_r), -X_r-l_r, C128 )</f>
        <v>-1210</v>
      </c>
      <c r="D129" s="46">
        <f>IF(AND(RIGHT(Nb_diam,1)=".",X_r), D2r/2, D128 )</f>
        <v>52</v>
      </c>
      <c r="E129" s="93">
        <f t="shared" si="0"/>
        <v>-52</v>
      </c>
      <c r="K129" s="46"/>
    </row>
    <row r="130" spans="2:11" x14ac:dyDescent="0.2">
      <c r="B130" s="45" t="s">
        <v>77</v>
      </c>
      <c r="C130" s="46">
        <f>-Long_tot</f>
        <v>-2240</v>
      </c>
      <c r="D130" s="46">
        <f>D129</f>
        <v>52</v>
      </c>
      <c r="E130" s="93">
        <f t="shared" si="0"/>
        <v>-52</v>
      </c>
      <c r="K130" s="46"/>
    </row>
    <row r="131" spans="2:11" x14ac:dyDescent="0.2">
      <c r="B131" s="45" t="s">
        <v>77</v>
      </c>
      <c r="C131" s="46">
        <f>-Long_tot</f>
        <v>-2240</v>
      </c>
      <c r="D131" s="46">
        <v>0</v>
      </c>
      <c r="E131" s="93">
        <f t="shared" si="0"/>
        <v>0</v>
      </c>
      <c r="K131" s="46"/>
    </row>
    <row r="132" spans="2:11" x14ac:dyDescent="0.2">
      <c r="B132" s="183" t="s">
        <v>78</v>
      </c>
      <c r="C132" s="197">
        <f>-X_ail+m_ail</f>
        <v>-2060</v>
      </c>
      <c r="D132" s="197">
        <f>D_ail/2</f>
        <v>52</v>
      </c>
      <c r="E132" s="198">
        <f t="shared" si="0"/>
        <v>-52</v>
      </c>
      <c r="K132" s="46"/>
    </row>
    <row r="133" spans="2:11" x14ac:dyDescent="0.2">
      <c r="B133" s="185" t="s">
        <v>79</v>
      </c>
      <c r="C133" s="46">
        <f>-X_ail+m_ail-p_ail</f>
        <v>-2220</v>
      </c>
      <c r="D133" s="46">
        <f>D_ail/2+E_ail</f>
        <v>162</v>
      </c>
      <c r="E133" s="199">
        <f t="shared" si="0"/>
        <v>-162</v>
      </c>
      <c r="K133" s="46"/>
    </row>
    <row r="134" spans="2:11" x14ac:dyDescent="0.2">
      <c r="B134" s="185" t="s">
        <v>80</v>
      </c>
      <c r="C134" s="46">
        <f>-X_ail+m_ail-p_ail-n_ail</f>
        <v>-2300</v>
      </c>
      <c r="D134" s="46">
        <f>D_ail/2+E_ail</f>
        <v>162</v>
      </c>
      <c r="E134" s="199">
        <f t="shared" si="0"/>
        <v>-162</v>
      </c>
      <c r="K134" s="46"/>
    </row>
    <row r="135" spans="2:11" x14ac:dyDescent="0.2">
      <c r="B135" s="185" t="s">
        <v>81</v>
      </c>
      <c r="C135" s="46">
        <f>-X_ail</f>
        <v>-2240</v>
      </c>
      <c r="D135" s="46">
        <f>D_ail/2</f>
        <v>52</v>
      </c>
      <c r="E135" s="199">
        <f t="shared" si="0"/>
        <v>-52</v>
      </c>
      <c r="K135" s="46"/>
    </row>
    <row r="136" spans="2:11" x14ac:dyDescent="0.2">
      <c r="B136" s="187" t="s">
        <v>78</v>
      </c>
      <c r="C136" s="200">
        <f>-X_ail+m_ail</f>
        <v>-2060</v>
      </c>
      <c r="D136" s="200">
        <f>D_ail/2</f>
        <v>52</v>
      </c>
      <c r="E136" s="201">
        <f t="shared" si="0"/>
        <v>-52</v>
      </c>
      <c r="K136" s="46"/>
    </row>
    <row r="137" spans="2:11" x14ac:dyDescent="0.2">
      <c r="B137" s="192" t="str">
        <f>IF(E_ail&gt;0,IF(Lang="Français","Envergure","Span"),"")</f>
        <v>Envergure</v>
      </c>
      <c r="C137" s="197">
        <f>MIN(-X_ail,-X_ail+m_ail-p_ail-n_ail)-Long_tot/30</f>
        <v>-2374.6666666666665</v>
      </c>
      <c r="D137" s="207">
        <f>-D_ail/2-E_ail</f>
        <v>-162</v>
      </c>
      <c r="E137" s="93"/>
      <c r="K137" s="46"/>
    </row>
    <row r="138" spans="2:11" x14ac:dyDescent="0.2">
      <c r="B138" s="195" t="s">
        <v>166</v>
      </c>
      <c r="C138" s="46">
        <f>MIN(-X_ail,-X_ail+m_ail-p_ail-n_ail)-Long_tot/30</f>
        <v>-2374.6666666666665</v>
      </c>
      <c r="D138" s="208">
        <f>-D_ail/2-E_ail/2</f>
        <v>-107</v>
      </c>
      <c r="E138" s="93"/>
      <c r="K138" s="46"/>
    </row>
    <row r="139" spans="2:11" x14ac:dyDescent="0.2">
      <c r="B139" s="212" t="s">
        <v>162</v>
      </c>
      <c r="C139" s="200">
        <f>MIN(-X_ail,-X_ail+m_ail-p_ail-n_ail)-Long_tot/30</f>
        <v>-2374.6666666666665</v>
      </c>
      <c r="D139" s="209">
        <f>-D_ail/2</f>
        <v>-52</v>
      </c>
      <c r="E139" s="93"/>
      <c r="K139" s="46"/>
    </row>
    <row r="140" spans="2:11" x14ac:dyDescent="0.2">
      <c r="B140" s="192" t="str">
        <f>IF(Lang="Français","Emplanture","Root edge")</f>
        <v>Emplanture</v>
      </c>
      <c r="C140" s="197">
        <f>-X_ail+m_ail</f>
        <v>-2060</v>
      </c>
      <c r="D140" s="207">
        <f>D_ail/2+E_ail+Long_tot/20</f>
        <v>274</v>
      </c>
      <c r="E140" s="93"/>
      <c r="K140" s="46"/>
    </row>
    <row r="141" spans="2:11" x14ac:dyDescent="0.2">
      <c r="B141" s="195" t="s">
        <v>168</v>
      </c>
      <c r="C141" s="46">
        <f>-X_ail+m_ail/2</f>
        <v>-2150</v>
      </c>
      <c r="D141" s="208">
        <f>D_ail/2+E_ail+Long_tot/20</f>
        <v>274</v>
      </c>
      <c r="E141" s="93"/>
      <c r="K141" s="46"/>
    </row>
    <row r="142" spans="2:11" x14ac:dyDescent="0.2">
      <c r="B142" s="212" t="s">
        <v>169</v>
      </c>
      <c r="C142" s="200">
        <f>-X_ail</f>
        <v>-2240</v>
      </c>
      <c r="D142" s="209">
        <f>D_ail/2+E_ail+Long_tot/20</f>
        <v>274</v>
      </c>
      <c r="E142" s="93"/>
      <c r="K142" s="46"/>
    </row>
    <row r="143" spans="2:11" x14ac:dyDescent="0.2">
      <c r="B143" s="192" t="str">
        <f>IF(p_ail&lt;&gt;0,IF(Lang="Français","Flèche","Offset"),"")</f>
        <v>Flèche</v>
      </c>
      <c r="C143" s="197">
        <f>-X_ail+m_ail</f>
        <v>-2060</v>
      </c>
      <c r="D143" s="207">
        <f>-D_ail/2-E_ail-Long_tot/30</f>
        <v>-236.66666666666669</v>
      </c>
      <c r="E143" s="93"/>
      <c r="K143" s="46"/>
    </row>
    <row r="144" spans="2:11" x14ac:dyDescent="0.2">
      <c r="B144" s="195" t="s">
        <v>165</v>
      </c>
      <c r="C144" s="46">
        <f>-X_ail+m_ail-p_ail/2</f>
        <v>-2140</v>
      </c>
      <c r="D144" s="208">
        <f>-D_ail/2-E_ail-Long_tot/30</f>
        <v>-236.66666666666669</v>
      </c>
      <c r="E144" s="93"/>
      <c r="K144" s="46"/>
    </row>
    <row r="145" spans="2:11" x14ac:dyDescent="0.2">
      <c r="B145" s="212" t="s">
        <v>163</v>
      </c>
      <c r="C145" s="200">
        <f>-X_ail+m_ail-p_ail</f>
        <v>-2220</v>
      </c>
      <c r="D145" s="209">
        <f>-D_ail/2-E_ail-Long_tot/30</f>
        <v>-236.66666666666669</v>
      </c>
      <c r="E145" s="93"/>
      <c r="K145" s="46"/>
    </row>
    <row r="146" spans="2:11" x14ac:dyDescent="0.2">
      <c r="B146" s="192" t="str">
        <f>IF(n_ail&gt;0,IF(Lang="Français","Saumon","Tip edge"),"")</f>
        <v>Saumon</v>
      </c>
      <c r="C146" s="197">
        <f>-X_ail+m_ail-p_ail</f>
        <v>-2220</v>
      </c>
      <c r="D146" s="207">
        <f>-D_ail/2-E_ail-Long_tot/20</f>
        <v>-274</v>
      </c>
      <c r="E146" s="93"/>
      <c r="K146" s="46"/>
    </row>
    <row r="147" spans="2:11" x14ac:dyDescent="0.2">
      <c r="B147" s="195" t="s">
        <v>167</v>
      </c>
      <c r="C147" s="46">
        <f>-X_ail+m_ail-p_ail-n_ail/2</f>
        <v>-2260</v>
      </c>
      <c r="D147" s="208">
        <f>-D_ail/2-E_ail-Long_tot/20</f>
        <v>-274</v>
      </c>
      <c r="E147" s="93"/>
      <c r="K147" s="46"/>
    </row>
    <row r="148" spans="2:11" x14ac:dyDescent="0.2">
      <c r="B148" s="212" t="s">
        <v>164</v>
      </c>
      <c r="C148" s="200">
        <f>-X_ail+m_ail-p_ail-n_ail</f>
        <v>-2300</v>
      </c>
      <c r="D148" s="209">
        <f>-D_ail/2-E_ail-Long_tot/20</f>
        <v>-274</v>
      </c>
      <c r="E148" s="93"/>
      <c r="K148" s="46"/>
    </row>
    <row r="149" spans="2:11" x14ac:dyDescent="0.2">
      <c r="B149" s="183" t="s">
        <v>82</v>
      </c>
      <c r="C149" s="197">
        <f ca="1">-XcgPlein</f>
        <v>-1440.319497990321</v>
      </c>
      <c r="D149" s="207">
        <v>0</v>
      </c>
      <c r="E149" s="93"/>
      <c r="K149" s="46"/>
    </row>
    <row r="150" spans="2:11" x14ac:dyDescent="0.2">
      <c r="B150" s="187" t="s">
        <v>83</v>
      </c>
      <c r="C150" s="200">
        <f ca="1">-XcgVide</f>
        <v>-1342.3975576662144</v>
      </c>
      <c r="D150" s="209">
        <v>0</v>
      </c>
      <c r="E150" s="93"/>
      <c r="K150" s="46"/>
    </row>
    <row r="151" spans="2:11" x14ac:dyDescent="0.2">
      <c r="B151" s="183" t="s">
        <v>84</v>
      </c>
      <c r="C151" s="197">
        <f>-XCp</f>
        <v>-1385.0592928340736</v>
      </c>
      <c r="D151" s="207">
        <v>0</v>
      </c>
      <c r="E151" s="93"/>
      <c r="K151" s="46"/>
    </row>
    <row r="152" spans="2:11" x14ac:dyDescent="0.2">
      <c r="B152" s="187" t="s">
        <v>84</v>
      </c>
      <c r="C152" s="200">
        <f>-XCp</f>
        <v>-1385.0592928340736</v>
      </c>
      <c r="D152" s="209">
        <f>Cn*D_ref/CritCnmin</f>
        <v>123.60571753053492</v>
      </c>
      <c r="E152" s="93"/>
      <c r="K152" s="46"/>
    </row>
    <row r="153" spans="2:11" x14ac:dyDescent="0.2">
      <c r="B153" s="185" t="s">
        <v>422</v>
      </c>
      <c r="C153" s="46">
        <f>-XCp0</f>
        <v>-1540.6156424925487</v>
      </c>
      <c r="D153" s="208">
        <f>Cn0*D_ref/CritCnmin</f>
        <v>154.67631166125074</v>
      </c>
      <c r="E153" s="93"/>
      <c r="K153" s="46"/>
    </row>
    <row r="154" spans="2:11" x14ac:dyDescent="0.2">
      <c r="B154" s="185" t="s">
        <v>422</v>
      </c>
      <c r="C154" s="46">
        <f>-XCp0</f>
        <v>-1540.6156424925487</v>
      </c>
      <c r="D154" s="208">
        <v>0</v>
      </c>
      <c r="E154" s="93"/>
      <c r="K154" s="46"/>
    </row>
    <row r="155" spans="2:11" x14ac:dyDescent="0.2">
      <c r="B155" s="192" t="str">
        <f>IF(n_ail&gt;0,IF(Lang="Français","Marge Statique","Static Margin"),"")</f>
        <v>Marge Statique</v>
      </c>
      <c r="C155" s="197">
        <f ca="1">(-XcgPlein-XcgVide)/2</f>
        <v>-1391.3585278282676</v>
      </c>
      <c r="D155" s="207">
        <f>-D_ail/2-E_ail-Long_tot/20</f>
        <v>-274</v>
      </c>
      <c r="E155" s="93"/>
      <c r="K155" s="46"/>
    </row>
    <row r="156" spans="2:11" x14ac:dyDescent="0.2">
      <c r="B156" s="195" t="s">
        <v>170</v>
      </c>
      <c r="C156" s="46">
        <f ca="1">(C155+C157)/2</f>
        <v>-1388.2089103311705</v>
      </c>
      <c r="D156" s="208">
        <f>-D_ail/2-E_ail-Long_tot/20</f>
        <v>-274</v>
      </c>
      <c r="E156" s="93"/>
      <c r="K156" s="46"/>
    </row>
    <row r="157" spans="2:11" x14ac:dyDescent="0.2">
      <c r="B157" s="212" t="s">
        <v>171</v>
      </c>
      <c r="C157" s="200">
        <f>-XCp</f>
        <v>-1385.0592928340736</v>
      </c>
      <c r="D157" s="209">
        <f>-D_ail/2-E_ail-Long_tot/20</f>
        <v>-274</v>
      </c>
      <c r="E157" s="93"/>
      <c r="K157" s="46"/>
    </row>
    <row r="158" spans="2:11" x14ac:dyDescent="0.2">
      <c r="B158" s="183" t="s">
        <v>85</v>
      </c>
      <c r="C158" s="197">
        <f>IF(LEFT(Type_masquage,1)="M",0,-X_can+m_can)</f>
        <v>-1020</v>
      </c>
      <c r="D158" s="197">
        <f>IF(LEFT(Type_masquage,1)="M",0,D_ail/2)</f>
        <v>52</v>
      </c>
      <c r="E158" s="198">
        <f t="shared" ref="E158:E167" si="1">-D158</f>
        <v>-52</v>
      </c>
      <c r="K158" s="46"/>
    </row>
    <row r="159" spans="2:11" x14ac:dyDescent="0.2">
      <c r="B159" s="185" t="s">
        <v>86</v>
      </c>
      <c r="C159" s="46">
        <f>IF(LEFT(Type_masquage,1)="M",0,-X_can+m_can-p_can)</f>
        <v>-1180</v>
      </c>
      <c r="D159" s="46">
        <f>IF(LEFT(Type_masquage,1)="M",0,D_ail/2+E_can)</f>
        <v>162</v>
      </c>
      <c r="E159" s="199">
        <f t="shared" si="1"/>
        <v>-162</v>
      </c>
      <c r="K159" s="46"/>
    </row>
    <row r="160" spans="2:11" x14ac:dyDescent="0.2">
      <c r="B160" s="185" t="s">
        <v>87</v>
      </c>
      <c r="C160" s="46">
        <f>IF(LEFT(Type_masquage,1)="M",0,-X_can+m_can-p_can-n_can)</f>
        <v>-1260</v>
      </c>
      <c r="D160" s="46">
        <f>IF(LEFT(Type_masquage,1)="M",0,D_ail/2+E_can)</f>
        <v>162</v>
      </c>
      <c r="E160" s="199">
        <f t="shared" si="1"/>
        <v>-162</v>
      </c>
      <c r="K160" s="46"/>
    </row>
    <row r="161" spans="2:11" x14ac:dyDescent="0.2">
      <c r="B161" s="185" t="s">
        <v>88</v>
      </c>
      <c r="C161" s="46">
        <f>IF(LEFT(Type_masquage,1)="M",0,-X_can)</f>
        <v>-1200</v>
      </c>
      <c r="D161" s="46">
        <f>IF(LEFT(Type_masquage,1)="M",0,D_ail/2)</f>
        <v>52</v>
      </c>
      <c r="E161" s="199">
        <f t="shared" si="1"/>
        <v>-52</v>
      </c>
      <c r="K161" s="46"/>
    </row>
    <row r="162" spans="2:11" x14ac:dyDescent="0.2">
      <c r="B162" s="187" t="s">
        <v>85</v>
      </c>
      <c r="C162" s="200">
        <f>IF(LEFT(Type_masquage,1)="M",0,-X_can+m_can)</f>
        <v>-1020</v>
      </c>
      <c r="D162" s="200">
        <f>IF(LEFT(Type_masquage,1)="M",0,D_ail/2)</f>
        <v>52</v>
      </c>
      <c r="E162" s="201">
        <f t="shared" si="1"/>
        <v>-52</v>
      </c>
      <c r="K162" s="46"/>
    </row>
    <row r="163" spans="2:11" x14ac:dyDescent="0.2">
      <c r="B163" s="183" t="s">
        <v>89</v>
      </c>
      <c r="C163" s="197">
        <f>IF(LEFT(Type_masquage,1)="B",-X_int+m_int,0)</f>
        <v>-2060</v>
      </c>
      <c r="D163" s="197">
        <f>IF(LEFT(Type_masquage,1)="B",D_int/2,0)</f>
        <v>52</v>
      </c>
      <c r="E163" s="198">
        <f t="shared" si="1"/>
        <v>-52</v>
      </c>
      <c r="K163" s="46"/>
    </row>
    <row r="164" spans="2:11" x14ac:dyDescent="0.2">
      <c r="B164" s="185" t="s">
        <v>90</v>
      </c>
      <c r="C164" s="46">
        <f>IF(LEFT(Type_masquage,1)="B",-X_int+m_int-p_int,0)</f>
        <v>-2205.4545454545455</v>
      </c>
      <c r="D164" s="46">
        <f>IF(LEFT(Type_masquage,1)="B",D_int/2+E_int,0)</f>
        <v>152</v>
      </c>
      <c r="E164" s="199">
        <f t="shared" si="1"/>
        <v>-152</v>
      </c>
      <c r="K164" s="46"/>
    </row>
    <row r="165" spans="2:11" x14ac:dyDescent="0.2">
      <c r="B165" s="185" t="s">
        <v>91</v>
      </c>
      <c r="C165" s="46">
        <f>IF(LEFT(Type_masquage,1)="B",-X_int+m_int-p_int-n_int,0)</f>
        <v>-2294.5454545454545</v>
      </c>
      <c r="D165" s="46">
        <f>IF(LEFT(Type_masquage,1)="B",D_int/2+E_int,0)</f>
        <v>152</v>
      </c>
      <c r="E165" s="199">
        <f t="shared" si="1"/>
        <v>-152</v>
      </c>
      <c r="K165" s="46"/>
    </row>
    <row r="166" spans="2:11" x14ac:dyDescent="0.2">
      <c r="B166" s="185" t="s">
        <v>92</v>
      </c>
      <c r="C166" s="46">
        <f>IF(LEFT(Type_masquage,1)="B",-X_int,0)</f>
        <v>-2240</v>
      </c>
      <c r="D166" s="46">
        <f>IF(LEFT(Type_masquage,1)="B",D_int/2,0)</f>
        <v>52</v>
      </c>
      <c r="E166" s="199">
        <f t="shared" si="1"/>
        <v>-52</v>
      </c>
      <c r="K166" s="46"/>
    </row>
    <row r="167" spans="2:11" x14ac:dyDescent="0.2">
      <c r="B167" s="187" t="s">
        <v>89</v>
      </c>
      <c r="C167" s="200">
        <f>IF(LEFT(Type_masquage,1)="B",-X_int+m_int,0)</f>
        <v>-2060</v>
      </c>
      <c r="D167" s="200">
        <f>IF(LEFT(Type_masquage,1)="B",D_int/2,0)</f>
        <v>52</v>
      </c>
      <c r="E167" s="201">
        <f t="shared" si="1"/>
        <v>-52</v>
      </c>
      <c r="K167" s="46"/>
    </row>
    <row r="168" spans="2:11" x14ac:dyDescent="0.2">
      <c r="B168" s="45" t="s">
        <v>93</v>
      </c>
      <c r="C168" s="46">
        <f>-MAX(Long_tot, X_ail-m_ail+p_ail+n_ail, (E_ail+D_ail/2)*3.2)*1.01</f>
        <v>-2323</v>
      </c>
      <c r="D168" s="46">
        <f>MAX(E_ail+D_ail/2, Long_tot/3)</f>
        <v>746.66666666666663</v>
      </c>
      <c r="E168" s="93"/>
      <c r="K168" s="46"/>
    </row>
    <row r="169" spans="2:11" x14ac:dyDescent="0.2">
      <c r="B169" s="45" t="s">
        <v>93</v>
      </c>
      <c r="C169" s="46">
        <f>C168</f>
        <v>-2323</v>
      </c>
      <c r="D169" s="46">
        <f>-D168</f>
        <v>-746.66666666666663</v>
      </c>
      <c r="E169" s="93"/>
      <c r="K169" s="46"/>
    </row>
    <row r="170" spans="2:11" x14ac:dyDescent="0.2">
      <c r="B170" s="183" t="s">
        <v>94</v>
      </c>
      <c r="C170" s="197">
        <f ca="1">-XpropuRef+Long_propu</f>
        <v>-1742</v>
      </c>
      <c r="D170" s="207">
        <f ca="1">-Diam_propu/2</f>
        <v>-37.5</v>
      </c>
      <c r="E170" s="93"/>
      <c r="K170" s="46"/>
    </row>
    <row r="171" spans="2:11" x14ac:dyDescent="0.2">
      <c r="B171" s="185" t="s">
        <v>95</v>
      </c>
      <c r="C171" s="46">
        <f ca="1">-XpropuRef+Long_propu</f>
        <v>-1742</v>
      </c>
      <c r="D171" s="208">
        <f ca="1">Diam_propu/2</f>
        <v>37.5</v>
      </c>
      <c r="E171" s="93"/>
      <c r="K171" s="46"/>
    </row>
    <row r="172" spans="2:11" x14ac:dyDescent="0.2">
      <c r="B172" s="185" t="s">
        <v>96</v>
      </c>
      <c r="C172" s="46">
        <f>-XpropuRef</f>
        <v>-2240</v>
      </c>
      <c r="D172" s="208">
        <f ca="1">Diam_propu/2</f>
        <v>37.5</v>
      </c>
      <c r="E172" s="93"/>
      <c r="K172" s="46"/>
    </row>
    <row r="173" spans="2:11" x14ac:dyDescent="0.2">
      <c r="B173" s="185" t="s">
        <v>97</v>
      </c>
      <c r="C173" s="46">
        <f>-XpropuRef</f>
        <v>-2240</v>
      </c>
      <c r="D173" s="208">
        <f ca="1">-Diam_propu/2</f>
        <v>-37.5</v>
      </c>
      <c r="E173" s="93"/>
      <c r="K173" s="46"/>
    </row>
    <row r="174" spans="2:11" x14ac:dyDescent="0.2">
      <c r="B174" s="187" t="s">
        <v>98</v>
      </c>
      <c r="C174" s="200">
        <f ca="1">-XpropuRef+Long_propu</f>
        <v>-1742</v>
      </c>
      <c r="D174" s="209">
        <f ca="1">-Diam_propu/2</f>
        <v>-37.5</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-0.58787452293880171</v>
      </c>
      <c r="C190" s="203">
        <f>Cn</f>
        <v>19.724316627213017</v>
      </c>
      <c r="D190" s="185">
        <v>3</v>
      </c>
      <c r="E190" s="205">
        <f t="shared" si="4"/>
        <v>33.333333333333336</v>
      </c>
      <c r="K190" s="45"/>
    </row>
    <row r="191" spans="2:11" x14ac:dyDescent="0.2">
      <c r="B191" s="512">
        <f ca="1">(XCp0-XcgPlein)/D_ref</f>
        <v>1.0669802606619965</v>
      </c>
      <c r="C191" s="513">
        <f>Cn0</f>
        <v>24.682390158710223</v>
      </c>
      <c r="D191" s="185">
        <v>4</v>
      </c>
      <c r="E191" s="205">
        <f t="shared" si="4"/>
        <v>25</v>
      </c>
      <c r="K191" s="45"/>
    </row>
    <row r="192" spans="2:11" x14ac:dyDescent="0.2">
      <c r="B192" s="512">
        <f ca="1">(XCp0-XcgVide)/D_ref</f>
        <v>2.1087030300673857</v>
      </c>
      <c r="C192" s="513">
        <f>Cn0</f>
        <v>24.682390158710223</v>
      </c>
      <c r="D192" s="185">
        <v>6</v>
      </c>
      <c r="E192" s="205">
        <f t="shared" si="4"/>
        <v>16.666666666666668</v>
      </c>
      <c r="K192" s="45"/>
    </row>
    <row r="193" spans="2:11" x14ac:dyDescent="0.2">
      <c r="B193" s="512">
        <f ca="1">(XCp-XcgVide)/D_ref</f>
        <v>0.45384824646658728</v>
      </c>
      <c r="C193" s="513">
        <f>Cn</f>
        <v>19.724316627213017</v>
      </c>
      <c r="D193" s="187">
        <v>7</v>
      </c>
      <c r="E193" s="206">
        <f t="shared" si="4"/>
        <v>14.285714285714286</v>
      </c>
      <c r="K193" s="45"/>
    </row>
    <row r="194" spans="2:11" x14ac:dyDescent="0.2">
      <c r="B194" s="512">
        <f ca="1">MS_min</f>
        <v>-0.58787452293880171</v>
      </c>
      <c r="C194" s="514">
        <f>Cn</f>
        <v>19.724316627213017</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sheetProtection algorithmName="SHA-512" hashValue="lr7AUTmqQKWCln9lxU/pkY39SNhSvguOSf0niYW80GvK2cC/MbUIRDjvwd1bIGz8aqjd6a7y3D66efnX6zcc6g==" saltValue="kioZ43ZFarxjOdpvjH0yzw==" spinCount="100000" sheet="1" objects="1" scenarios="1"/>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K26" sqref="K26"/>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563</v>
      </c>
      <c r="C10" s="630" t="str">
        <f>Matricule</f>
        <v>FX0</v>
      </c>
      <c r="D10" s="630"/>
      <c r="F10" s="5"/>
      <c r="N10" s="58"/>
    </row>
    <row r="11" spans="1:14" ht="12.75" customHeight="1" x14ac:dyDescent="0.2">
      <c r="A11" s="59"/>
      <c r="B11" s="140" t="str">
        <f>IF(Lang="Français","Masse totale",IF(Lang="English","Total Mass",""))</f>
        <v>Masse totale</v>
      </c>
      <c r="C11" s="607">
        <f ca="1">MassePlein</f>
        <v>12.190999999999999</v>
      </c>
      <c r="D11" s="607"/>
      <c r="F11" s="5"/>
      <c r="N11" s="58"/>
    </row>
    <row r="12" spans="1:14" ht="12.75" customHeight="1" x14ac:dyDescent="0.2">
      <c r="A12" s="59"/>
      <c r="B12" s="227" t="str">
        <f>IF(Lang="Français","Propulseur",IF(Lang="English","Motor",""))</f>
        <v>Propulseur</v>
      </c>
      <c r="C12" s="610" t="str">
        <f>Propu</f>
        <v>Orignal (Pro75-3G C)</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8.6997781717798543E-3</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4</v>
      </c>
      <c r="D19" s="609"/>
      <c r="N19" s="58"/>
    </row>
    <row r="20" spans="1:18" ht="12.75" customHeight="1" x14ac:dyDescent="0.2">
      <c r="A20" s="59"/>
      <c r="B20" s="140" t="str">
        <f>IF(Lang="Français","Élévation",IF(Lang="English","Angle /horizon",""))</f>
        <v>Élévation</v>
      </c>
      <c r="C20" s="608">
        <v>80</v>
      </c>
      <c r="D20" s="608"/>
      <c r="N20" s="58"/>
    </row>
    <row r="21" spans="1:18" ht="12.75" customHeight="1" x14ac:dyDescent="0.2">
      <c r="A21" s="59"/>
      <c r="B21" s="140" t="s">
        <v>6</v>
      </c>
      <c r="C21" s="609">
        <v>0</v>
      </c>
      <c r="D21" s="609"/>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4" t="str">
        <f>IF(Lang="Français","DescenteSousParachute",IF(Lang="English","Over Parachute",""))</f>
        <v>DescenteSousParachute</v>
      </c>
      <c r="D23" s="615"/>
      <c r="F23" s="4"/>
      <c r="G23" s="50">
        <f ca="1">TODAY()</f>
        <v>45890</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121</v>
      </c>
      <c r="E24" s="18" t="str">
        <f>IF(ABS(T_satellite-0.11-T_para)&lt;0.1,"Pb!","")</f>
        <v/>
      </c>
      <c r="F24" s="616" t="str">
        <f>IF(Lang="Français","Sortie de Rampe",IF(Lang="English","Launch-Pad Exit",""))</f>
        <v>Sortie de Rampe</v>
      </c>
      <c r="G24" s="617"/>
      <c r="H24" s="491"/>
      <c r="I24" s="491"/>
      <c r="J24" s="491"/>
      <c r="K24" s="492">
        <f ca="1">INDEX(vit_xz,MATCH("Sortie de rampe",Event,0))</f>
        <v>24.667345854427438</v>
      </c>
      <c r="L24" s="493"/>
      <c r="M24" s="500"/>
      <c r="N24" s="58"/>
    </row>
    <row r="25" spans="1:18" x14ac:dyDescent="0.2">
      <c r="A25" s="59"/>
      <c r="B25" s="466" t="str">
        <f>IF(Lang="Français","Masse",IF(Lang="English","Mass",""))</f>
        <v>Masse</v>
      </c>
      <c r="C25" s="467">
        <f ca="1">IF(Nb_sat="0 satellite",MasseVide,MasseVide-m_satellite)</f>
        <v>9.3179999999999996</v>
      </c>
      <c r="D25" s="480">
        <f>IF(RIGHT(Type_fusee,1)=".",1,0.15)</f>
        <v>1</v>
      </c>
      <c r="F25" s="619" t="str">
        <f>IF(Lang="Français","Vit max &amp; Acc max",IF(Lang="English","Max Velocity &amp; Acc",""))</f>
        <v>Vit max &amp; Acc max</v>
      </c>
      <c r="G25" s="599"/>
      <c r="H25" s="115"/>
      <c r="I25" s="115"/>
      <c r="J25" s="115"/>
      <c r="K25" s="158">
        <f ca="1">MAX(vit_xz)</f>
        <v>252.19465748516504</v>
      </c>
      <c r="L25" s="494">
        <f ca="1">MAX(acc_xz)</f>
        <v>95.617470473328495</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4.7</v>
      </c>
      <c r="I26" s="156">
        <f ca="1">IF(T_satellite&lt;&gt;0,INDEX(pos_z,MATCH("Satellite",Event_sat,0)),"")</f>
        <v>707.87356569676729</v>
      </c>
      <c r="J26" s="154">
        <f ca="1">IF(T_satellite&lt;&gt;0,INDEX(pos_x,MATCH("Satellite",Event_sat,0)),"")</f>
        <v>165.62492778183992</v>
      </c>
      <c r="K26" s="159">
        <f ca="1">IF(T_satellite&lt;&gt;0,INDEX(vit_xz,MATCH("Satellite",Event_sat,0)),"")</f>
        <v>247.6099402027082</v>
      </c>
      <c r="L26" s="495"/>
      <c r="M26" s="485">
        <f ca="1">1/2*Rho_moyen*1*V_ouv_sat^2*S_satellite</f>
        <v>3755.2793023403101</v>
      </c>
      <c r="N26" s="58"/>
    </row>
    <row r="27" spans="1:18" x14ac:dyDescent="0.2">
      <c r="A27" s="59"/>
      <c r="B27" s="468" t="str">
        <f>IF(Lang="Français","Ouverture para",IF(Lang="English","Opening time",""))</f>
        <v>Ouverture para</v>
      </c>
      <c r="C27" s="507">
        <v>17</v>
      </c>
      <c r="D27" s="507">
        <v>4.7</v>
      </c>
      <c r="F27" s="619" t="s">
        <v>15</v>
      </c>
      <c r="G27" s="599"/>
      <c r="H27" s="153">
        <f ca="1">INDEX(t,MATCH("Apogée",Event,0))</f>
        <v>21.799999999999979</v>
      </c>
      <c r="I27" s="157">
        <f ca="1">INDEX(pos_z,MATCH("Apogée",Event,0))</f>
        <v>2424.7175007513283</v>
      </c>
      <c r="J27" s="155">
        <f ca="1">INDEX(pos_x,MATCH("Apogée",Event,0))</f>
        <v>914.07356469619629</v>
      </c>
      <c r="K27" s="160">
        <f ca="1">INDEX(vit_xz,MATCH("Apogée",Event,0))</f>
        <v>36.499502776228987</v>
      </c>
      <c r="L27" s="496"/>
      <c r="M27" s="500"/>
      <c r="N27" s="58"/>
    </row>
    <row r="28" spans="1:18" x14ac:dyDescent="0.2">
      <c r="A28" s="59"/>
      <c r="B28" s="534" t="s">
        <v>558</v>
      </c>
      <c r="C28" s="507" t="s">
        <v>560</v>
      </c>
      <c r="D28" s="507"/>
      <c r="F28" s="618" t="str">
        <f>IF(Lang="Français","Ouverture parachute fusée",IF(Lang="English","Rocket parachute opening",""))</f>
        <v>Ouverture parachute fusée</v>
      </c>
      <c r="G28" s="604"/>
      <c r="H28" s="152">
        <f>T_para</f>
        <v>17</v>
      </c>
      <c r="I28" s="156">
        <f ca="1">INDEX(pos_z,MATCH("Para",Event_para,0))</f>
        <v>2305.1459737577552</v>
      </c>
      <c r="J28" s="486">
        <f ca="1">INDEX(pos_x,MATCH("Para",Event_para,0))</f>
        <v>734.54377405141327</v>
      </c>
      <c r="K28" s="159">
        <f ca="1">INDEX(vit_xz,MATCH("Para",Event_para,0))</f>
        <v>62.745005886866309</v>
      </c>
      <c r="L28" s="495"/>
      <c r="M28" s="485">
        <f ca="1">1/2*Rho_moyen*1*V_ouverture^2*S_para</f>
        <v>1158.6648011180555</v>
      </c>
      <c r="N28" s="58"/>
      <c r="P28" s="384" t="str">
        <f ca="1">IF(V_para&lt;5, IF(Lang="Français","Parachute fusée trop grand !","Parachute too big!"), IF( V_para&gt;15, IF(Lang="Français","Parachute fusée trop petit !","Parachute too small!"), ""))</f>
        <v>Parachute fusée trop petit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23" t="str">
        <f>IF(Lang="Français","Impact balistique",IF(Lang="English","Balistic Impact",""))</f>
        <v>Impact balistique</v>
      </c>
      <c r="G29" s="624"/>
      <c r="H29" s="497">
        <f ca="1">INDEX(t,MATCH("Impact balistique",Event,0))</f>
        <v>46.800000000000331</v>
      </c>
      <c r="I29" s="517" t="s">
        <v>428</v>
      </c>
      <c r="J29" s="487">
        <f ca="1">INDEX(pos_x,MATCH("Impact balistique",Event,0))</f>
        <v>1629.6771977215183</v>
      </c>
      <c r="K29" s="501">
        <f ca="1">K47</f>
        <v>160.58394763231431</v>
      </c>
      <c r="L29" s="498"/>
      <c r="M29" s="502">
        <f ca="1">0.5*m_vide*K29^2</f>
        <v>120142.58454101166</v>
      </c>
      <c r="N29" s="58"/>
      <c r="P29" s="384" t="str">
        <f ca="1">IF( OR( V_para&lt;5, V_para&gt;15, AND(Nb_sat="1 satellite", OR(V_satellite&lt;5, V_satellite&gt;15))), IF(Lang="Français","La Vitesse de descente sous parachute doit être comprise entre 5 &amp; 15 m/s.","Fall Velocity with parachute must be between 5 &amp; 15 m/s."), "")</f>
        <v>La Vitesse de descente sous parachute doit être comprise entre 5 &amp; 15 m/s.</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17.623660345674448</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Ouverture parachute fusée précoce.</v>
      </c>
    </row>
    <row r="33" spans="1:16" x14ac:dyDescent="0.2">
      <c r="A33" s="59"/>
      <c r="B33" s="133" t="str">
        <f>IF(Lang="Français","Durée descente",IF(Lang="English","Fall duration",""))</f>
        <v>Durée descente</v>
      </c>
      <c r="C33" s="132">
        <f ca="1">Alt_para/V_para</f>
        <v>130.79836586407717</v>
      </c>
      <c r="D33" s="132">
        <f ca="1">IF(V_satellite&lt;&gt;0,Alt_sat/V_satellite,0)</f>
        <v>55.933788704667371</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Attention, aux efforts sur le parachute lors de l'ouverture !</v>
      </c>
    </row>
    <row r="34" spans="1:16" customFormat="1" x14ac:dyDescent="0.2">
      <c r="A34" s="59"/>
      <c r="B34" s="133" t="str">
        <f>IF(Lang="Français","Durée du vol",IF(Lang="English","Fligth duration",""))</f>
        <v>Durée du vol</v>
      </c>
      <c r="C34" s="132">
        <f ca="1">T_para+Dt_para</f>
        <v>147.79836586407717</v>
      </c>
      <c r="D34" s="132">
        <f ca="1">T_satellite+Dt_satellite</f>
        <v>60.633788704667374</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653.99182932038582</v>
      </c>
      <c r="D35" s="151">
        <f ca="1">IF(V_satellite&lt;&gt;0,Alt_sat*V_vent_sat/V_satellite,0)</f>
        <v>279.66894352333685</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0</v>
      </c>
      <c r="I42" s="150">
        <v>0</v>
      </c>
      <c r="J42" s="150">
        <v>0</v>
      </c>
      <c r="K42" s="150">
        <v>0</v>
      </c>
      <c r="L42" s="148" t="s">
        <v>14</v>
      </c>
      <c r="M42" s="149">
        <f>Beta_rampe</f>
        <v>80</v>
      </c>
    </row>
    <row r="43" spans="1:16" x14ac:dyDescent="0.2">
      <c r="A43" s="161"/>
      <c r="B43" s="166" t="str">
        <f>IF(Lang="Français","Bord   'a'","Side length 'a'")</f>
        <v>Bord   'a'</v>
      </c>
      <c r="D43" s="162"/>
      <c r="F43" s="599" t="str">
        <f>IF(Lang="Français","Sortie de Rampe",IF(Lang="English","Launch-Pad Exit",""))</f>
        <v>Sortie de Rampe</v>
      </c>
      <c r="G43" s="599"/>
      <c r="H43" s="115">
        <f ca="1">INDEX(t,MATCH("Sortie de rampe",Event,0))</f>
        <v>0.33000000000000013</v>
      </c>
      <c r="I43" s="115">
        <f ca="1">INDEX(pos_z,MATCH("Sortie de rampe",Event,0))</f>
        <v>3.7044940319014943</v>
      </c>
      <c r="J43" s="115">
        <f ca="1">INDEX(pos_x,MATCH("Sortie de rampe",Event,0))</f>
        <v>0.65316508498784076</v>
      </c>
      <c r="K43" s="116">
        <f ca="1">INDEX(vit_xz,MATCH("Sortie de rampe",Event,0))</f>
        <v>24.667345854427438</v>
      </c>
      <c r="L43" s="116">
        <f ca="1">INDEX(acc_xz,MATCH("Sortie de rampe",Event,0))</f>
        <v>76.681278081372938</v>
      </c>
      <c r="M43" s="116">
        <f ca="1">INDEX(BetaD,MATCH("Sortie de rampe",Event,0))</f>
        <v>80</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252.19465748516504</v>
      </c>
      <c r="L44" s="118">
        <f ca="1">MAX(acc_xz)</f>
        <v>95.617470473328495</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4.6899999999999444</v>
      </c>
      <c r="I45" s="119">
        <f ca="1">INDEX(pos_z,MATCH("Fin de propulsion",Event,0))</f>
        <v>705.47212765306358</v>
      </c>
      <c r="J45" s="119">
        <f ca="1">INDEX(pos_x,MATCH("Fin de propulsion",Event,0))</f>
        <v>165.01590142389267</v>
      </c>
      <c r="K45" s="119">
        <f ca="1">INDEX(vit_xz,MATCH("Fin de propulsion",Event,0))</f>
        <v>247.88245315854473</v>
      </c>
      <c r="L45" s="116">
        <f ca="1">INDEX(acc_xz,MATCH("Fin de propulsion",Event,0))</f>
        <v>27.401226070483336</v>
      </c>
      <c r="M45" s="116">
        <f ca="1">INDEX(BetaD,MATCH("Fin de propulsion",Event,0))</f>
        <v>75.772092259724019</v>
      </c>
    </row>
    <row r="46" spans="1:16" x14ac:dyDescent="0.2">
      <c r="A46" s="161"/>
      <c r="B46" s="168">
        <v>310</v>
      </c>
      <c r="D46" s="162"/>
      <c r="F46" s="599" t="s">
        <v>15</v>
      </c>
      <c r="G46" s="599"/>
      <c r="H46" s="118">
        <f ca="1">INDEX(t,MATCH("Apogée",Event,0))</f>
        <v>21.799999999999979</v>
      </c>
      <c r="I46" s="117">
        <f ca="1">INDEX(pos_z,MATCH("Apogée",Event,0))</f>
        <v>2424.7175007513283</v>
      </c>
      <c r="J46" s="120">
        <f ca="1">INDEX(pos_x,MATCH("Apogée",Event,0))</f>
        <v>914.07356469619629</v>
      </c>
      <c r="K46" s="120">
        <f ca="1">INDEX(vit_xz,MATCH("Apogée",Event,0))</f>
        <v>36.499502776228987</v>
      </c>
      <c r="L46" s="116">
        <f ca="1">INDEX(acc_xz,MATCH("Apogée",Event,0))</f>
        <v>9.832095480640147</v>
      </c>
      <c r="M46" s="121">
        <f ca="1">INDEX(BetaD,MATCH("Apogée",Event,0))</f>
        <v>1.4171503520918864</v>
      </c>
    </row>
    <row r="47" spans="1:16" x14ac:dyDescent="0.2">
      <c r="A47" s="161"/>
      <c r="B47" s="169" t="s">
        <v>9</v>
      </c>
      <c r="D47" s="162"/>
      <c r="F47" s="602" t="str">
        <f>IF(Lang="Français","Impact balistique",IF(Lang="English","Balistic Impact",""))</f>
        <v>Impact balistique</v>
      </c>
      <c r="G47" s="602"/>
      <c r="H47" s="116">
        <f ca="1">INDEX(t,MATCH("Impact balistique",Event,0))</f>
        <v>46.800000000000331</v>
      </c>
      <c r="I47" s="148" t="s">
        <v>16</v>
      </c>
      <c r="J47" s="117">
        <f ca="1">INDEX(pos_x,MATCH("Impact balistique",Event,0))</f>
        <v>1629.6771977215183</v>
      </c>
      <c r="K47" s="119">
        <f ca="1">INDEX(vit_xz,MATCH("Impact balistique",Event,0))</f>
        <v>160.58394763231431</v>
      </c>
      <c r="L47" s="116">
        <f ca="1">INDEX(acc_xz,MATCH("Impact balistique",Event,0))</f>
        <v>2.0893208010333111</v>
      </c>
      <c r="M47" s="116">
        <f ca="1">INDEX(BetaD,MATCH("Impact balistique",Event,0))</f>
        <v>-83.622507226149651</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17</v>
      </c>
      <c r="I48" s="123">
        <f ca="1">INDEX(pos_z,MATCH("Para",Event_para,0))</f>
        <v>2305.1459737577552</v>
      </c>
      <c r="J48" s="123">
        <f ca="1">INDEX(pos_x,MATCH("Para",Event_para,0))</f>
        <v>734.54377405141327</v>
      </c>
      <c r="K48" s="123">
        <f ca="1">INDEX(vit_xz,MATCH("Para",Event_para,0))</f>
        <v>62.745005886866309</v>
      </c>
      <c r="L48" s="122">
        <f ca="1">INDEX(acc_xz,MATCH("Para",Event_para,0))</f>
        <v>10.618528737710394</v>
      </c>
      <c r="M48" s="124">
        <f ca="1">INDEX(BetaD,MATCH("Para",Event_para,0))</f>
        <v>52.1037674962555</v>
      </c>
    </row>
    <row r="49" spans="1:13" x14ac:dyDescent="0.2">
      <c r="A49" s="161"/>
      <c r="D49" s="162"/>
      <c r="F49" s="603" t="str">
        <f>IF(Lang="Français","Impact fusée sous para.",IF(Lang="English","Impact of rocket with para. ",""))</f>
        <v>Impact fusée sous para.</v>
      </c>
      <c r="G49" s="603"/>
      <c r="H49" s="125">
        <f ca="1">T_para+Dt_para</f>
        <v>147.79836586407717</v>
      </c>
      <c r="I49" s="127" t="s">
        <v>16</v>
      </c>
      <c r="J49" s="126" t="str">
        <f ca="1">CONCATENATE(TEXT(X_para-Dx_para,"0")," | ",TEXT(X_para+Dx_para,"0"))</f>
        <v>81 | 1389</v>
      </c>
      <c r="K49" s="126">
        <f ca="1">V_para</f>
        <v>17.623660345674448</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4.7</v>
      </c>
      <c r="I50" s="123">
        <f ca="1">IF(T_satellite&lt;&gt;0,INDEX(pos_z,MATCH("Satellite",Event_sat,0)),"")</f>
        <v>707.87356569676729</v>
      </c>
      <c r="J50" s="129">
        <f ca="1">IF(T_satellite&lt;&gt;0,INDEX(pos_x,MATCH("Satellite",Event_sat,0)),"")</f>
        <v>165.62492778183992</v>
      </c>
      <c r="K50" s="123">
        <f ca="1">IF(T_satellite&lt;&gt;0,INDEX(vit_xz,MATCH("Satellite",Event_sat,0)),"")</f>
        <v>247.6099402027082</v>
      </c>
      <c r="L50" s="122">
        <f ca="1">IF(T_satellite&lt;&gt;0,INDEX(acc_xz,MATCH("Satellite",Event_sat,0)),"")</f>
        <v>27.357867240640026</v>
      </c>
      <c r="M50" s="124">
        <f ca="1">IF(T_satellite&lt;&gt;0,INDEX(BetaD,MATCH("Satellite",Event_sat,0)),"")</f>
        <v>75.766513093244825</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60.633788704667374</v>
      </c>
      <c r="I51" s="130" t="str">
        <f>IF(T_satellite&lt;&gt;0,"~0","")</f>
        <v>~0</v>
      </c>
      <c r="J51" s="130" t="str">
        <f ca="1">IF(T_satellite&lt;&gt;0,CONCATENATE(TEXT(X_satellite-Dx_sat,"0")," | ",TEXT(X_satellite+Dx_sat,"0")),"")</f>
        <v>-114 | 445</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Satellite sous parachute</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17</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2424.7175007513283</v>
      </c>
      <c r="C121" s="216">
        <f ca="1">MAX(Altitude_culmi,Portee_balistique)</f>
        <v>2424.7175007513283</v>
      </c>
    </row>
    <row r="123" spans="2:3" x14ac:dyDescent="0.2">
      <c r="B123" s="210" t="s">
        <v>49</v>
      </c>
      <c r="C123" s="211" t="s">
        <v>45</v>
      </c>
    </row>
    <row r="124" spans="2:3" x14ac:dyDescent="0.2">
      <c r="B124" s="217">
        <f ca="1">X_para</f>
        <v>734.54377405141327</v>
      </c>
      <c r="C124" s="214">
        <f ca="1">Alt_para</f>
        <v>2305.1459737577552</v>
      </c>
    </row>
    <row r="125" spans="2:3" x14ac:dyDescent="0.2">
      <c r="B125" s="217">
        <f ca="1">X_para</f>
        <v>734.54377405141327</v>
      </c>
      <c r="C125" s="214">
        <f ca="1">Alt_para/2</f>
        <v>1152.5729868788776</v>
      </c>
    </row>
    <row r="126" spans="2:3" x14ac:dyDescent="0.2">
      <c r="B126" s="217">
        <f ca="1">X_para</f>
        <v>734.54377405141327</v>
      </c>
      <c r="C126" s="214">
        <v>0</v>
      </c>
    </row>
    <row r="127" spans="2:3" x14ac:dyDescent="0.2">
      <c r="B127" s="217">
        <f ca="1">X_para+Alt_para/40</f>
        <v>792.1724233953571</v>
      </c>
      <c r="C127" s="214">
        <f ca="1">Alt_para/20</f>
        <v>115.25729868788775</v>
      </c>
    </row>
    <row r="128" spans="2:3" x14ac:dyDescent="0.2">
      <c r="B128" s="217">
        <f ca="1">X_para</f>
        <v>734.54377405141327</v>
      </c>
      <c r="C128" s="214">
        <v>0</v>
      </c>
    </row>
    <row r="129" spans="2:6" x14ac:dyDescent="0.2">
      <c r="B129" s="217">
        <f ca="1">X_para-Alt_para/40</f>
        <v>676.91512470746943</v>
      </c>
      <c r="C129" s="214">
        <f ca="1">Alt_para/20</f>
        <v>115.25729868788775</v>
      </c>
    </row>
    <row r="130" spans="2:6" x14ac:dyDescent="0.2">
      <c r="B130" s="218">
        <f ca="1">X_para</f>
        <v>734.54377405141327</v>
      </c>
      <c r="C130" s="219">
        <v>0</v>
      </c>
    </row>
    <row r="131" spans="2:6" x14ac:dyDescent="0.2">
      <c r="B131" s="210" t="s">
        <v>48</v>
      </c>
      <c r="C131" s="211" t="s">
        <v>45</v>
      </c>
    </row>
    <row r="132" spans="2:6" x14ac:dyDescent="0.2">
      <c r="B132" s="213">
        <f>T_para</f>
        <v>17</v>
      </c>
      <c r="C132" s="214">
        <f ca="1">Alt_para</f>
        <v>2305.1459737577552</v>
      </c>
    </row>
    <row r="133" spans="2:6" x14ac:dyDescent="0.2">
      <c r="B133" s="213">
        <f ca="1">(B132+B134)/2</f>
        <v>82.399182932038585</v>
      </c>
      <c r="C133" s="214">
        <f ca="1">(C132+C134)/2</f>
        <v>1152.5729868788776</v>
      </c>
      <c r="E133" s="232">
        <v>1</v>
      </c>
      <c r="F133" s="233" t="s">
        <v>175</v>
      </c>
    </row>
    <row r="134" spans="2:6" x14ac:dyDescent="0.2">
      <c r="B134" s="213">
        <f ca="1">H49</f>
        <v>147.79836586407717</v>
      </c>
      <c r="C134" s="214">
        <f>0</f>
        <v>0</v>
      </c>
      <c r="E134" s="161">
        <v>1</v>
      </c>
      <c r="F134" s="234" t="s">
        <v>176</v>
      </c>
    </row>
    <row r="135" spans="2:6" x14ac:dyDescent="0.2">
      <c r="B135" s="213">
        <f ca="1">H49+E133*sS/2*zZ_fus-E134*sS*tT_fus</f>
        <v>145.99666680898181</v>
      </c>
      <c r="C135" s="214">
        <f ca="1">Alt_para-V_para*(H49-T_para)+E133*sS*Altitude_culmi/H49*zZ_fus+E134*sS/2*Altitude_culmi/H49*tT_fus</f>
        <v>110.75158306849914</v>
      </c>
      <c r="E135" s="161"/>
      <c r="F135" s="241" t="s">
        <v>177</v>
      </c>
    </row>
    <row r="136" spans="2:6" x14ac:dyDescent="0.2">
      <c r="B136" s="213">
        <f ca="1">H49</f>
        <v>147.79836586407717</v>
      </c>
      <c r="C136" s="214">
        <f ca="1">Alt_para-V_para*(H49-T_para)</f>
        <v>0</v>
      </c>
      <c r="E136" s="235" t="s">
        <v>172</v>
      </c>
      <c r="F136" s="236">
        <f ca="1">T_balistique/10</f>
        <v>4.6800000000000335</v>
      </c>
    </row>
    <row r="137" spans="2:6" x14ac:dyDescent="0.2">
      <c r="B137" s="213">
        <f ca="1">H49-E133*sS/2*zZ_fus-E134*sS*tT_fus</f>
        <v>141.31666680898181</v>
      </c>
      <c r="C137" s="214">
        <f ca="1">Alt_para-V_para*(H49-T_para)+E133*sS*Altitude_culmi/H49*zZ_fus-E134*sS/2*Altitude_culmi/H49*tT_fus</f>
        <v>42.804619494013572</v>
      </c>
      <c r="E137" s="235" t="s">
        <v>173</v>
      </c>
      <c r="F137" s="236">
        <f ca="1">(H49-T_para)/H49</f>
        <v>0.88497843057592362</v>
      </c>
    </row>
    <row r="138" spans="2:6" x14ac:dyDescent="0.2">
      <c r="B138" s="215">
        <f ca="1">H49</f>
        <v>147.79836586407717</v>
      </c>
      <c r="C138" s="216">
        <f ca="1">Alt_para-V_para*(H49-T_para)</f>
        <v>0</v>
      </c>
      <c r="E138" s="237" t="s">
        <v>174</v>
      </c>
      <c r="F138" s="238">
        <f ca="1">V_para*(H49-T_para)/Alt_para</f>
        <v>1</v>
      </c>
    </row>
    <row r="140" spans="2:6" x14ac:dyDescent="0.2">
      <c r="B140" s="210" t="s">
        <v>51</v>
      </c>
      <c r="C140" s="211" t="s">
        <v>46</v>
      </c>
    </row>
    <row r="141" spans="2:6" x14ac:dyDescent="0.2">
      <c r="B141" s="217">
        <f ca="1">IF(Nb_sat="1 satellite",X_satellite)</f>
        <v>165.62492778183992</v>
      </c>
      <c r="C141" s="214">
        <f ca="1">IF(Nb_sat="1 satellite",Alt_sat)</f>
        <v>707.87356569676729</v>
      </c>
    </row>
    <row r="142" spans="2:6" x14ac:dyDescent="0.2">
      <c r="B142" s="217">
        <f ca="1">IF(Nb_sat="1 satellite",X_satellite)</f>
        <v>165.62492778183992</v>
      </c>
      <c r="C142" s="214">
        <f ca="1">IF(Nb_sat="1 satellite",Alt_sat*1/4)</f>
        <v>176.96839142419182</v>
      </c>
    </row>
    <row r="143" spans="2:6" x14ac:dyDescent="0.2">
      <c r="B143" s="217">
        <f ca="1">IF(Nb_sat="1 satellite",X_satellite)</f>
        <v>165.62492778183992</v>
      </c>
      <c r="C143" s="214">
        <f>IF(Nb_sat="1 satellite",0)</f>
        <v>0</v>
      </c>
    </row>
    <row r="144" spans="2:6" x14ac:dyDescent="0.2">
      <c r="B144" s="217">
        <f ca="1">IF(Nb_sat="1 satellite",X_satellite+Alt_sat/40)</f>
        <v>183.32176692425909</v>
      </c>
      <c r="C144" s="214">
        <f ca="1">IF(Nb_sat="1 satellite",Alt_sat/20)</f>
        <v>35.393678284838366</v>
      </c>
    </row>
    <row r="145" spans="2:6" x14ac:dyDescent="0.2">
      <c r="B145" s="217">
        <f ca="1">IF(Nb_sat="1 satellite",X_satellite)</f>
        <v>165.62492778183992</v>
      </c>
      <c r="C145" s="214">
        <f>IF(Nb_sat="1 satellite",0)</f>
        <v>0</v>
      </c>
    </row>
    <row r="146" spans="2:6" x14ac:dyDescent="0.2">
      <c r="B146" s="217">
        <f ca="1">IF(Nb_sat="1 satellite",X_satellite-Alt_sat/40)</f>
        <v>147.92808863942074</v>
      </c>
      <c r="C146" s="214">
        <f ca="1">IF(Nb_sat="1 satellite",Alt_sat/20)</f>
        <v>35.393678284838366</v>
      </c>
    </row>
    <row r="147" spans="2:6" x14ac:dyDescent="0.2">
      <c r="B147" s="218">
        <f ca="1">IF(Nb_sat="1 satellite",X_satellite)</f>
        <v>165.62492778183992</v>
      </c>
      <c r="C147" s="214">
        <f>IF(Nb_sat="1 satellite",0)</f>
        <v>0</v>
      </c>
    </row>
    <row r="148" spans="2:6" x14ac:dyDescent="0.2">
      <c r="B148" s="210" t="s">
        <v>50</v>
      </c>
      <c r="C148" s="211" t="s">
        <v>46</v>
      </c>
    </row>
    <row r="149" spans="2:6" x14ac:dyDescent="0.2">
      <c r="B149" s="213">
        <f>IF(Nb_sat="1 satellite",T_satellite)</f>
        <v>4.7</v>
      </c>
      <c r="C149" s="214">
        <f ca="1">IF(Nb_sat="1 satellite",Alt_sat)</f>
        <v>707.87356569676729</v>
      </c>
      <c r="D149" s="221"/>
    </row>
    <row r="150" spans="2:6" x14ac:dyDescent="0.2">
      <c r="B150" s="213">
        <f ca="1">(B149+B151)/2</f>
        <v>32.666894352333685</v>
      </c>
      <c r="C150" s="214">
        <f ca="1">(C149+C151)/2</f>
        <v>353.93678284838364</v>
      </c>
      <c r="D150" s="221"/>
    </row>
    <row r="151" spans="2:6" x14ac:dyDescent="0.2">
      <c r="B151" s="213">
        <f ca="1">IF(Nb_sat="1 satellite",H51)</f>
        <v>60.633788704667374</v>
      </c>
      <c r="C151" s="214">
        <f>IF(Nb_sat="1 satellite",0)</f>
        <v>0</v>
      </c>
    </row>
    <row r="152" spans="2:6" x14ac:dyDescent="0.2">
      <c r="B152" s="213">
        <f ca="1">IF(Nb_sat="1 satellite",H51+E133*sS/2*zZ_sat-E134*sS*tT_sat)</f>
        <v>58.185049693443894</v>
      </c>
      <c r="C152" s="214">
        <f ca="1">IF(Nb_sat="1 satellite",Alt_sat-V_satellite*(H51-T_satellite)+E133*sS*Altitude_culmi/H51*zZ_sat+E134*sS/2*Altitude_culmi/H51*tT_sat)</f>
        <v>225.04203211344844</v>
      </c>
      <c r="D152" s="221"/>
    </row>
    <row r="153" spans="2:6" x14ac:dyDescent="0.2">
      <c r="B153" s="213">
        <f ca="1">IF(Nb_sat="1 satellite",H51)</f>
        <v>60.633788704667374</v>
      </c>
      <c r="C153" s="214">
        <f>IF(Nb_sat="1 satellite",0)</f>
        <v>0</v>
      </c>
    </row>
    <row r="154" spans="2:6" x14ac:dyDescent="0.2">
      <c r="B154" s="213">
        <f ca="1">IF(Nb_sat="1 satellite",H51-sS/2*zZ_sat-E134*sS*tT_sat)</f>
        <v>54.662527715890782</v>
      </c>
      <c r="C154" s="214">
        <f ca="1">IF(Nb_sat="1 satellite",Alt_sat-V_satellite*(H51-T_satellite)+E133*sS*Altitude_culmi/H51*zZ_sat-E134*sS/2*Altitude_culmi/H51*tT_sat)</f>
        <v>56.686056076981586</v>
      </c>
      <c r="E154" s="239" t="s">
        <v>173</v>
      </c>
      <c r="F154" s="240">
        <f ca="1">(T_balistique-T_satellite)/T_balistique</f>
        <v>0.89957264957265026</v>
      </c>
    </row>
    <row r="155" spans="2:6" x14ac:dyDescent="0.2">
      <c r="B155" s="215">
        <f ca="1">IF(Nb_sat="1 satellite",H51)</f>
        <v>60.633788704667374</v>
      </c>
      <c r="C155" s="216">
        <f>IF(Nb_sat="1 satellite",0)</f>
        <v>0</v>
      </c>
      <c r="E155" s="237" t="s">
        <v>174</v>
      </c>
      <c r="F155" s="238">
        <f ca="1">V_satellite*(T_balistique-T_satellite)/Alt_sat</f>
        <v>0.75267563622929257</v>
      </c>
    </row>
    <row r="157" spans="2:6" x14ac:dyDescent="0.2">
      <c r="B157" s="210" t="s">
        <v>2</v>
      </c>
      <c r="C157" s="228" t="s">
        <v>29</v>
      </c>
      <c r="D157" s="211" t="s">
        <v>3</v>
      </c>
    </row>
    <row r="158" spans="2:6" x14ac:dyDescent="0.2">
      <c r="B158" s="231">
        <f>T_para/4</f>
        <v>4.25</v>
      </c>
      <c r="C158" s="82">
        <f ca="1">Alt_para/2</f>
        <v>1152.5729868788776</v>
      </c>
      <c r="D158" s="214">
        <f ca="1">X_para/4</f>
        <v>183.63594351285332</v>
      </c>
    </row>
    <row r="159" spans="2:6" x14ac:dyDescent="0.2">
      <c r="B159" s="229">
        <f ca="1">Temps_culmi + (T_balistique-Temps_culmi)/2</f>
        <v>34.300000000000153</v>
      </c>
      <c r="C159" s="230">
        <f ca="1">Altitude_culmi/2</f>
        <v>1212.3587503756642</v>
      </c>
      <c r="D159" s="216">
        <f ca="1">X_culmi+(Portee_balistique-X_culmi)*2/3</f>
        <v>1391.1426533797444</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914.07356469619629</v>
      </c>
      <c r="E162" s="422"/>
      <c r="F162" s="423" t="s">
        <v>305</v>
      </c>
    </row>
    <row r="163" spans="2:6" x14ac:dyDescent="0.2">
      <c r="B163" s="231" t="e">
        <f ca="1">IF(AND(Altitude_culmi&gt;80, Altitude_culmi&lt;=350), 49, NA())</f>
        <v>#N/A</v>
      </c>
      <c r="C163" s="5">
        <v>23</v>
      </c>
      <c r="D163" s="82">
        <f t="shared" ca="1" si="0"/>
        <v>937.07356469619629</v>
      </c>
      <c r="E163" s="82"/>
      <c r="F163" s="214">
        <f t="shared" ref="F163:F178" ca="1" si="1">X_culmi-C162</f>
        <v>914.07356469619629</v>
      </c>
    </row>
    <row r="164" spans="2:6" x14ac:dyDescent="0.2">
      <c r="B164" s="231" t="e">
        <f ca="1">IF(AND(Altitude_culmi&gt;80, Altitude_culmi&lt;=350), 43, NA())</f>
        <v>#N/A</v>
      </c>
      <c r="C164" s="5">
        <v>23</v>
      </c>
      <c r="D164" s="82">
        <f t="shared" ca="1" si="0"/>
        <v>937.07356469619629</v>
      </c>
      <c r="E164" s="82"/>
      <c r="F164" s="214">
        <f t="shared" ca="1" si="1"/>
        <v>891.07356469619629</v>
      </c>
    </row>
    <row r="165" spans="2:6" x14ac:dyDescent="0.2">
      <c r="B165" s="231" t="e">
        <f ca="1">IF(AND(Altitude_culmi&gt;80, Altitude_culmi&lt;=350), 43, NA())</f>
        <v>#N/A</v>
      </c>
      <c r="C165" s="5">
        <v>0</v>
      </c>
      <c r="D165" s="82">
        <f t="shared" ca="1" si="0"/>
        <v>914.07356469619629</v>
      </c>
      <c r="E165" s="82"/>
      <c r="F165" s="214">
        <f t="shared" ca="1" si="1"/>
        <v>891.07356469619629</v>
      </c>
    </row>
    <row r="166" spans="2:6" x14ac:dyDescent="0.2">
      <c r="B166" s="231" t="e">
        <f ca="1">IF(AND(Altitude_culmi&gt;80, Altitude_culmi&lt;=350), 43, NA())</f>
        <v>#N/A</v>
      </c>
      <c r="C166" s="5">
        <v>23</v>
      </c>
      <c r="D166" s="82">
        <f t="shared" ca="1" si="0"/>
        <v>937.07356469619629</v>
      </c>
      <c r="E166" s="82"/>
      <c r="F166" s="214">
        <f t="shared" ca="1" si="1"/>
        <v>914.07356469619629</v>
      </c>
    </row>
    <row r="167" spans="2:6" x14ac:dyDescent="0.2">
      <c r="B167" s="231" t="e">
        <f ca="1">IF(AND(Altitude_culmi&gt;80, Altitude_culmi&lt;=350), 0.5, NA())</f>
        <v>#N/A</v>
      </c>
      <c r="C167" s="5">
        <v>23</v>
      </c>
      <c r="D167" s="82">
        <f t="shared" ca="1" si="0"/>
        <v>937.07356469619629</v>
      </c>
      <c r="E167" s="82"/>
      <c r="F167" s="214">
        <f t="shared" ca="1" si="1"/>
        <v>891.07356469619629</v>
      </c>
    </row>
    <row r="168" spans="2:6" x14ac:dyDescent="0.2">
      <c r="B168" s="231" t="e">
        <f ca="1">IF(AND(Altitude_culmi&gt;80, Altitude_culmi&lt;=350), 0.5, NA())</f>
        <v>#N/A</v>
      </c>
      <c r="C168" s="5">
        <v>8</v>
      </c>
      <c r="D168" s="82">
        <f t="shared" ca="1" si="0"/>
        <v>922.07356469619629</v>
      </c>
      <c r="E168" s="82"/>
      <c r="F168" s="214">
        <f t="shared" ca="1" si="1"/>
        <v>891.07356469619629</v>
      </c>
    </row>
    <row r="169" spans="2:6" x14ac:dyDescent="0.2">
      <c r="B169" s="231" t="e">
        <f ca="1">IF(AND(Altitude_culmi&gt;80, Altitude_culmi&lt;=350), 27, NA())</f>
        <v>#N/A</v>
      </c>
      <c r="C169" s="5">
        <v>8</v>
      </c>
      <c r="D169" s="82">
        <f t="shared" ca="1" si="0"/>
        <v>922.07356469619629</v>
      </c>
      <c r="E169" s="82"/>
      <c r="F169" s="214">
        <f t="shared" ca="1" si="1"/>
        <v>906.07356469619629</v>
      </c>
    </row>
    <row r="170" spans="2:6" x14ac:dyDescent="0.2">
      <c r="B170" s="231" t="e">
        <f ca="1">IF(AND(Altitude_culmi&gt;80, Altitude_culmi&lt;=350), 27, NA())</f>
        <v>#N/A</v>
      </c>
      <c r="C170" s="5">
        <v>23</v>
      </c>
      <c r="D170" s="82">
        <f t="shared" ca="1" si="0"/>
        <v>937.07356469619629</v>
      </c>
      <c r="E170" s="82"/>
      <c r="F170" s="214">
        <f t="shared" ca="1" si="1"/>
        <v>906.07356469619629</v>
      </c>
    </row>
    <row r="171" spans="2:6" x14ac:dyDescent="0.2">
      <c r="B171" s="231" t="e">
        <f ca="1">IF(AND(Altitude_culmi&gt;80, Altitude_culmi&lt;=350), 27, NA())</f>
        <v>#N/A</v>
      </c>
      <c r="C171" s="5">
        <v>8</v>
      </c>
      <c r="D171" s="82">
        <f t="shared" ca="1" si="0"/>
        <v>922.07356469619629</v>
      </c>
      <c r="E171" s="82"/>
      <c r="F171" s="214">
        <f t="shared" ca="1" si="1"/>
        <v>891.07356469619629</v>
      </c>
    </row>
    <row r="172" spans="2:6" x14ac:dyDescent="0.2">
      <c r="B172" s="231" t="e">
        <f ca="1">IF(AND(Altitude_culmi&gt;80, Altitude_culmi&lt;=350), 29, NA())</f>
        <v>#N/A</v>
      </c>
      <c r="C172" s="5">
        <v>7.6</v>
      </c>
      <c r="D172" s="82">
        <f t="shared" ca="1" si="0"/>
        <v>921.67356469619631</v>
      </c>
      <c r="E172" s="82"/>
      <c r="F172" s="214">
        <f t="shared" ca="1" si="1"/>
        <v>906.07356469619629</v>
      </c>
    </row>
    <row r="173" spans="2:6" x14ac:dyDescent="0.2">
      <c r="B173" s="231" t="e">
        <f ca="1">IF(AND(Altitude_culmi&gt;80, Altitude_culmi&lt;=350), 31, NA())</f>
        <v>#N/A</v>
      </c>
      <c r="C173" s="5">
        <v>6.8</v>
      </c>
      <c r="D173" s="82">
        <f t="shared" ca="1" si="0"/>
        <v>920.87356469619624</v>
      </c>
      <c r="E173" s="82"/>
      <c r="F173" s="214">
        <f t="shared" ca="1" si="1"/>
        <v>906.47356469619626</v>
      </c>
    </row>
    <row r="174" spans="2:6" x14ac:dyDescent="0.2">
      <c r="B174" s="231" t="e">
        <f ca="1">IF(AND(Altitude_culmi&gt;80, Altitude_culmi&lt;=350), 32, NA())</f>
        <v>#N/A</v>
      </c>
      <c r="C174" s="5">
        <v>6</v>
      </c>
      <c r="D174" s="82">
        <f t="shared" ca="1" si="0"/>
        <v>920.07356469619629</v>
      </c>
      <c r="E174" s="82"/>
      <c r="F174" s="214">
        <f t="shared" ca="1" si="1"/>
        <v>907.27356469619633</v>
      </c>
    </row>
    <row r="175" spans="2:6" x14ac:dyDescent="0.2">
      <c r="B175" s="231" t="e">
        <f ca="1">IF(AND(Altitude_culmi&gt;80, Altitude_culmi&lt;=350), 33, NA())</f>
        <v>#N/A</v>
      </c>
      <c r="C175" s="5">
        <v>5</v>
      </c>
      <c r="D175" s="82">
        <f t="shared" ca="1" si="0"/>
        <v>919.07356469619629</v>
      </c>
      <c r="E175" s="82"/>
      <c r="F175" s="214">
        <f t="shared" ca="1" si="1"/>
        <v>908.07356469619629</v>
      </c>
    </row>
    <row r="176" spans="2:6" x14ac:dyDescent="0.2">
      <c r="B176" s="231" t="e">
        <f ca="1">IF(AND(Altitude_culmi&gt;80, Altitude_culmi&lt;=350), 34, NA())</f>
        <v>#N/A</v>
      </c>
      <c r="C176" s="5">
        <v>3.8</v>
      </c>
      <c r="D176" s="82">
        <f t="shared" ca="1" si="0"/>
        <v>917.87356469619624</v>
      </c>
      <c r="E176" s="82"/>
      <c r="F176" s="214">
        <f t="shared" ca="1" si="1"/>
        <v>909.07356469619629</v>
      </c>
    </row>
    <row r="177" spans="2:6" x14ac:dyDescent="0.2">
      <c r="B177" s="229" t="e">
        <f ca="1">IF(AND(Altitude_culmi&gt;80, Altitude_culmi&lt;=350), 35, NA())</f>
        <v>#N/A</v>
      </c>
      <c r="C177" s="421">
        <v>0</v>
      </c>
      <c r="D177" s="230">
        <f t="shared" ca="1" si="0"/>
        <v>914.07356469619629</v>
      </c>
      <c r="E177" s="82"/>
      <c r="F177" s="214">
        <f t="shared" ca="1" si="1"/>
        <v>910.27356469619633</v>
      </c>
    </row>
    <row r="178" spans="2:6" x14ac:dyDescent="0.2">
      <c r="E178" s="230"/>
      <c r="F178" s="216">
        <f t="shared" ca="1" si="1"/>
        <v>914.07356469619629</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914.07356469619629</v>
      </c>
      <c r="E180" s="228"/>
      <c r="F180" s="211" t="s">
        <v>308</v>
      </c>
    </row>
    <row r="181" spans="2:6" x14ac:dyDescent="0.2">
      <c r="B181" s="231">
        <f ca="1">IF(Altitude_culmi&gt;350, 300, NA())</f>
        <v>300</v>
      </c>
      <c r="C181" s="5">
        <v>0</v>
      </c>
      <c r="D181" s="82">
        <f t="shared" ca="1" si="2"/>
        <v>914.07356469619629</v>
      </c>
      <c r="E181" s="82"/>
      <c r="F181" s="214">
        <f t="shared" ref="F181:F201" ca="1" si="3">X_culmi-C180</f>
        <v>914.07356469619629</v>
      </c>
    </row>
    <row r="182" spans="2:6" x14ac:dyDescent="0.2">
      <c r="B182" s="231">
        <f ca="1">IF(Altitude_culmi&gt;350, 280, NA())</f>
        <v>280</v>
      </c>
      <c r="C182" s="5">
        <v>10</v>
      </c>
      <c r="D182" s="82">
        <f t="shared" ca="1" si="2"/>
        <v>924.07356469619629</v>
      </c>
      <c r="E182" s="82"/>
      <c r="F182" s="214">
        <f t="shared" ca="1" si="3"/>
        <v>914.07356469619629</v>
      </c>
    </row>
    <row r="183" spans="2:6" x14ac:dyDescent="0.2">
      <c r="B183" s="231">
        <f ca="1">IF(Altitude_culmi&gt;350, 280, NA())</f>
        <v>280</v>
      </c>
      <c r="C183" s="5">
        <v>0</v>
      </c>
      <c r="D183" s="82">
        <f t="shared" ca="1" si="2"/>
        <v>914.07356469619629</v>
      </c>
      <c r="E183" s="82"/>
      <c r="F183" s="214">
        <f t="shared" ca="1" si="3"/>
        <v>904.07356469619629</v>
      </c>
    </row>
    <row r="184" spans="2:6" x14ac:dyDescent="0.2">
      <c r="B184" s="231">
        <f ca="1">IF(Altitude_culmi&gt;350, 280, NA())</f>
        <v>280</v>
      </c>
      <c r="C184" s="5">
        <v>10</v>
      </c>
      <c r="D184" s="82">
        <f t="shared" ca="1" si="2"/>
        <v>924.07356469619629</v>
      </c>
      <c r="E184" s="82"/>
      <c r="F184" s="214">
        <f t="shared" ca="1" si="3"/>
        <v>914.07356469619629</v>
      </c>
    </row>
    <row r="185" spans="2:6" x14ac:dyDescent="0.2">
      <c r="B185" s="231">
        <f ca="1">IF(Altitude_culmi&gt;350, 200, NA())</f>
        <v>200</v>
      </c>
      <c r="C185" s="5">
        <v>13</v>
      </c>
      <c r="D185" s="82">
        <f t="shared" ca="1" si="2"/>
        <v>927.07356469619629</v>
      </c>
      <c r="E185" s="82"/>
      <c r="F185" s="214">
        <f t="shared" ca="1" si="3"/>
        <v>904.07356469619629</v>
      </c>
    </row>
    <row r="186" spans="2:6" x14ac:dyDescent="0.2">
      <c r="B186" s="231">
        <f ca="1">IF(Altitude_culmi&gt;350, 160, NA())</f>
        <v>160</v>
      </c>
      <c r="C186" s="5">
        <v>17</v>
      </c>
      <c r="D186" s="82">
        <f t="shared" ca="1" si="2"/>
        <v>931.07356469619629</v>
      </c>
      <c r="E186" s="82"/>
      <c r="F186" s="214">
        <f t="shared" ca="1" si="3"/>
        <v>901.07356469619629</v>
      </c>
    </row>
    <row r="187" spans="2:6" x14ac:dyDescent="0.2">
      <c r="B187" s="231">
        <f ca="1">IF(Altitude_culmi&gt;350, 115, NA())</f>
        <v>115</v>
      </c>
      <c r="C187" s="5">
        <v>20</v>
      </c>
      <c r="D187" s="82">
        <f t="shared" ca="1" si="2"/>
        <v>934.07356469619629</v>
      </c>
      <c r="E187" s="82"/>
      <c r="F187" s="214">
        <f t="shared" ca="1" si="3"/>
        <v>897.07356469619629</v>
      </c>
    </row>
    <row r="188" spans="2:6" x14ac:dyDescent="0.2">
      <c r="B188" s="231">
        <f ca="1">IF(Altitude_culmi&gt;350, 90, NA())</f>
        <v>90</v>
      </c>
      <c r="C188" s="5">
        <v>25</v>
      </c>
      <c r="D188" s="82">
        <f t="shared" ca="1" si="2"/>
        <v>939.07356469619629</v>
      </c>
      <c r="E188" s="82"/>
      <c r="F188" s="214">
        <f t="shared" ca="1" si="3"/>
        <v>894.07356469619629</v>
      </c>
    </row>
    <row r="189" spans="2:6" x14ac:dyDescent="0.2">
      <c r="B189" s="231">
        <f ca="1">IF(Altitude_culmi&gt;350, 57, NA())</f>
        <v>57</v>
      </c>
      <c r="C189" s="5">
        <v>30</v>
      </c>
      <c r="D189" s="82">
        <f t="shared" ca="1" si="2"/>
        <v>944.07356469619629</v>
      </c>
      <c r="E189" s="82"/>
      <c r="F189" s="214">
        <f t="shared" ca="1" si="3"/>
        <v>889.07356469619629</v>
      </c>
    </row>
    <row r="190" spans="2:6" x14ac:dyDescent="0.2">
      <c r="B190" s="231">
        <f ca="1">IF(Altitude_culmi&gt;350, 40, NA())</f>
        <v>40</v>
      </c>
      <c r="C190" s="5">
        <v>36</v>
      </c>
      <c r="D190" s="82">
        <f t="shared" ca="1" si="2"/>
        <v>950.07356469619629</v>
      </c>
      <c r="E190" s="82"/>
      <c r="F190" s="214">
        <f t="shared" ca="1" si="3"/>
        <v>884.07356469619629</v>
      </c>
    </row>
    <row r="191" spans="2:6" x14ac:dyDescent="0.2">
      <c r="B191" s="231">
        <f ca="1">IF(Altitude_culmi&gt;350, 20, NA())</f>
        <v>20</v>
      </c>
      <c r="C191" s="5">
        <v>48</v>
      </c>
      <c r="D191" s="82">
        <f t="shared" ca="1" si="2"/>
        <v>962.07356469619629</v>
      </c>
      <c r="E191" s="82"/>
      <c r="F191" s="214">
        <f t="shared" ca="1" si="3"/>
        <v>878.07356469619629</v>
      </c>
    </row>
    <row r="192" spans="2:6" x14ac:dyDescent="0.2">
      <c r="B192" s="231">
        <f ca="1">IF(Altitude_culmi&gt;350, 0.5, NA())</f>
        <v>0.5</v>
      </c>
      <c r="C192" s="5">
        <v>62</v>
      </c>
      <c r="D192" s="82">
        <f t="shared" ca="1" si="2"/>
        <v>976.07356469619629</v>
      </c>
      <c r="E192" s="82"/>
      <c r="F192" s="214">
        <f t="shared" ca="1" si="3"/>
        <v>866.07356469619629</v>
      </c>
    </row>
    <row r="193" spans="2:6" x14ac:dyDescent="0.2">
      <c r="B193" s="231">
        <f ca="1">IF(Altitude_culmi&gt;350, 0.5, NA())</f>
        <v>0.5</v>
      </c>
      <c r="C193" s="5">
        <v>37</v>
      </c>
      <c r="D193" s="82">
        <f t="shared" ca="1" si="2"/>
        <v>951.07356469619629</v>
      </c>
      <c r="E193" s="82"/>
      <c r="F193" s="214">
        <f t="shared" ca="1" si="3"/>
        <v>852.07356469619629</v>
      </c>
    </row>
    <row r="194" spans="2:6" x14ac:dyDescent="0.2">
      <c r="B194" s="231">
        <f ca="1">IF(Altitude_culmi&gt;350, 15, NA())</f>
        <v>15</v>
      </c>
      <c r="C194" s="5">
        <v>30</v>
      </c>
      <c r="D194" s="82">
        <f t="shared" ca="1" si="2"/>
        <v>944.07356469619629</v>
      </c>
      <c r="E194" s="82"/>
      <c r="F194" s="214">
        <f t="shared" ca="1" si="3"/>
        <v>877.07356469619629</v>
      </c>
    </row>
    <row r="195" spans="2:6" x14ac:dyDescent="0.2">
      <c r="B195" s="231">
        <f ca="1">IF(Altitude_culmi&gt;350, 30, NA())</f>
        <v>30</v>
      </c>
      <c r="C195" s="5">
        <v>15</v>
      </c>
      <c r="D195" s="82">
        <f t="shared" ca="1" si="2"/>
        <v>929.07356469619629</v>
      </c>
      <c r="E195" s="82"/>
      <c r="F195" s="214">
        <f t="shared" ca="1" si="3"/>
        <v>884.07356469619629</v>
      </c>
    </row>
    <row r="196" spans="2:6" x14ac:dyDescent="0.2">
      <c r="B196" s="231">
        <f ca="1">IF(Altitude_culmi&gt;350, 37, NA())</f>
        <v>37</v>
      </c>
      <c r="C196" s="5">
        <v>0</v>
      </c>
      <c r="D196" s="82">
        <f t="shared" ca="1" si="2"/>
        <v>914.07356469619629</v>
      </c>
      <c r="E196" s="82"/>
      <c r="F196" s="214">
        <f t="shared" ca="1" si="3"/>
        <v>899.07356469619629</v>
      </c>
    </row>
    <row r="197" spans="2:6" x14ac:dyDescent="0.2">
      <c r="B197" s="231">
        <f ca="1">IF(Altitude_culmi&gt;350, 67, NA())</f>
        <v>67</v>
      </c>
      <c r="C197" s="5">
        <v>0</v>
      </c>
      <c r="D197" s="82">
        <f t="shared" ca="1" si="2"/>
        <v>914.07356469619629</v>
      </c>
      <c r="E197" s="82"/>
      <c r="F197" s="214">
        <f t="shared" ca="1" si="3"/>
        <v>914.07356469619629</v>
      </c>
    </row>
    <row r="198" spans="2:6" x14ac:dyDescent="0.2">
      <c r="B198" s="231">
        <f ca="1">IF(Altitude_culmi&gt;350, 67, NA())</f>
        <v>67</v>
      </c>
      <c r="C198" s="5">
        <v>17</v>
      </c>
      <c r="D198" s="82">
        <f t="shared" ca="1" si="2"/>
        <v>931.07356469619629</v>
      </c>
      <c r="E198" s="82"/>
      <c r="F198" s="214">
        <f t="shared" ca="1" si="3"/>
        <v>914.07356469619629</v>
      </c>
    </row>
    <row r="199" spans="2:6" x14ac:dyDescent="0.2">
      <c r="B199" s="231">
        <f ca="1">IF(Altitude_culmi&gt;350, 100, NA())</f>
        <v>100</v>
      </c>
      <c r="C199" s="5">
        <v>11</v>
      </c>
      <c r="D199" s="82">
        <f t="shared" ca="1" si="2"/>
        <v>925.07356469619629</v>
      </c>
      <c r="E199" s="82"/>
      <c r="F199" s="214">
        <f t="shared" ca="1" si="3"/>
        <v>897.07356469619629</v>
      </c>
    </row>
    <row r="200" spans="2:6" x14ac:dyDescent="0.2">
      <c r="B200" s="229">
        <f ca="1">IF(Altitude_culmi&gt;350, 100, NA())</f>
        <v>100</v>
      </c>
      <c r="C200" s="421">
        <v>0</v>
      </c>
      <c r="D200" s="230">
        <f t="shared" ca="1" si="2"/>
        <v>914.07356469619629</v>
      </c>
      <c r="E200" s="82"/>
      <c r="F200" s="214">
        <f t="shared" ca="1" si="3"/>
        <v>903.07356469619629</v>
      </c>
    </row>
    <row r="201" spans="2:6" x14ac:dyDescent="0.2">
      <c r="E201" s="230"/>
      <c r="F201" s="216">
        <f t="shared" ca="1" si="3"/>
        <v>914.07356469619629</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Orignal (Pro75-3G C)</v>
      </c>
      <c r="B2" s="352">
        <f>VLOOKUP(A2,A26:B314,2,FALSE)</f>
        <v>289</v>
      </c>
      <c r="C2" s="363" t="s">
        <v>115</v>
      </c>
      <c r="D2" s="353">
        <f ca="1">INDIRECT(ADDRESS(B2,4))</f>
        <v>3739.0284999999994</v>
      </c>
      <c r="E2" s="363" t="s">
        <v>114</v>
      </c>
      <c r="F2" s="354">
        <f ca="1">INDIRECT(ADDRESS(B2,6))</f>
        <v>203.4941790441234</v>
      </c>
      <c r="G2" s="363" t="s">
        <v>56</v>
      </c>
      <c r="H2" s="355">
        <f ca="1">INDIRECT(ADDRESS(B2,8))</f>
        <v>3.5110000000000001</v>
      </c>
      <c r="I2" s="363" t="s">
        <v>273</v>
      </c>
      <c r="J2" s="356">
        <f ca="1">INDIRECT(ADDRESS(B2,10))</f>
        <v>1.8730000000000002</v>
      </c>
      <c r="K2" s="363" t="s">
        <v>58</v>
      </c>
      <c r="L2" s="355">
        <f ca="1">INDIRECT(ADDRESS(B2,12))</f>
        <v>1.6379999999999999</v>
      </c>
      <c r="M2" s="363" t="s">
        <v>57</v>
      </c>
      <c r="N2" s="357">
        <f ca="1">INDIRECT(ADDRESS(B2,14))</f>
        <v>243</v>
      </c>
      <c r="O2" s="363" t="s">
        <v>59</v>
      </c>
      <c r="P2" s="357">
        <f ca="1">INDIRECT(ADDRESS(B2,16))</f>
        <v>249</v>
      </c>
      <c r="Q2" s="363" t="s">
        <v>60</v>
      </c>
      <c r="R2" s="357">
        <f ca="1">INDIRECT(ADDRESS(B2,18))</f>
        <v>498</v>
      </c>
      <c r="S2" s="363" t="s">
        <v>61</v>
      </c>
      <c r="T2" s="357">
        <f ca="1">INDIRECT(ADDRESS(B2,20))</f>
        <v>75</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0.1</v>
      </c>
      <c r="E3" s="365">
        <f t="shared" ca="1" si="0"/>
        <v>0.12</v>
      </c>
      <c r="F3" s="365">
        <f t="shared" ca="1" si="0"/>
        <v>0.26</v>
      </c>
      <c r="G3" s="365">
        <f t="shared" ca="1" si="0"/>
        <v>0.71</v>
      </c>
      <c r="H3" s="365">
        <f t="shared" ca="1" si="0"/>
        <v>1.28</v>
      </c>
      <c r="I3" s="365">
        <f t="shared" ca="1" si="0"/>
        <v>2.0499999999999998</v>
      </c>
      <c r="J3" s="365">
        <f t="shared" ca="1" si="0"/>
        <v>2.41</v>
      </c>
      <c r="K3" s="365">
        <f t="shared" ca="1" si="0"/>
        <v>2.83</v>
      </c>
      <c r="L3" s="365">
        <f t="shared" ca="1" si="0"/>
        <v>3.25</v>
      </c>
      <c r="M3" s="365">
        <f t="shared" ca="1" si="0"/>
        <v>3.65</v>
      </c>
      <c r="N3" s="365">
        <f t="shared" ca="1" si="0"/>
        <v>3.8</v>
      </c>
      <c r="O3" s="365">
        <f t="shared" ca="1" si="0"/>
        <v>4</v>
      </c>
      <c r="P3" s="365">
        <f t="shared" ca="1" si="0"/>
        <v>4.0999999999999996</v>
      </c>
      <c r="Q3" s="365">
        <f t="shared" ca="1" si="0"/>
        <v>4.1900000000000004</v>
      </c>
      <c r="R3" s="365">
        <f t="shared" ca="1" si="0"/>
        <v>4.3099999999999996</v>
      </c>
      <c r="S3" s="365">
        <f t="shared" ca="1" si="0"/>
        <v>4.41</v>
      </c>
      <c r="T3" s="365">
        <f t="shared" ca="1" si="0"/>
        <v>4.5199999999999996</v>
      </c>
      <c r="U3" s="365">
        <f t="shared" ca="1" si="0"/>
        <v>4.5999999999999996</v>
      </c>
      <c r="V3" s="365">
        <f t="shared" ca="1" si="0"/>
        <v>4.6500000000000004</v>
      </c>
      <c r="W3" s="365">
        <f t="shared" ca="1" si="0"/>
        <v>4.67</v>
      </c>
      <c r="X3" s="365">
        <f ca="1">INDIRECT(ADDRESS($B2+1,COLUMN(X3)))</f>
        <v>4.68</v>
      </c>
      <c r="Y3" s="366">
        <f t="shared" ca="1" si="0"/>
        <v>1000</v>
      </c>
    </row>
    <row r="4" spans="1:26" ht="13.5" thickBot="1" x14ac:dyDescent="0.25">
      <c r="A4" s="379" t="str">
        <f>IF(Lang="Français","Poussée (en N)","Thrust (N)")</f>
        <v>Poussée (en N)</v>
      </c>
      <c r="B4" s="367">
        <f t="shared" ref="B4:Y4" ca="1" si="1">INDIRECT(ADDRESS($B2+2,COLUMN(B3)))</f>
        <v>27</v>
      </c>
      <c r="C4" s="368">
        <f t="shared" ca="1" si="1"/>
        <v>402.4</v>
      </c>
      <c r="D4" s="368">
        <f t="shared" ca="1" si="1"/>
        <v>1286</v>
      </c>
      <c r="E4" s="368">
        <f t="shared" ca="1" si="1"/>
        <v>1257</v>
      </c>
      <c r="F4" s="368">
        <f t="shared" ca="1" si="1"/>
        <v>1042</v>
      </c>
      <c r="G4" s="368">
        <f t="shared" ca="1" si="1"/>
        <v>1027</v>
      </c>
      <c r="H4" s="368">
        <f t="shared" ca="1" si="1"/>
        <v>998.4</v>
      </c>
      <c r="I4" s="368">
        <f t="shared" ca="1" si="1"/>
        <v>901.4</v>
      </c>
      <c r="J4" s="368">
        <f t="shared" ca="1" si="1"/>
        <v>849.6</v>
      </c>
      <c r="K4" s="368">
        <f t="shared" ca="1" si="1"/>
        <v>763.5</v>
      </c>
      <c r="L4" s="368">
        <f t="shared" ca="1" si="1"/>
        <v>707.1</v>
      </c>
      <c r="M4" s="368">
        <f t="shared" ca="1" si="1"/>
        <v>655.1</v>
      </c>
      <c r="N4" s="368">
        <f t="shared" ca="1" si="1"/>
        <v>651.70000000000005</v>
      </c>
      <c r="O4" s="368">
        <f t="shared" ca="1" si="1"/>
        <v>624.1</v>
      </c>
      <c r="P4" s="368">
        <f t="shared" ca="1" si="1"/>
        <v>601.29999999999995</v>
      </c>
      <c r="Q4" s="368">
        <f t="shared" ca="1" si="1"/>
        <v>536.20000000000005</v>
      </c>
      <c r="R4" s="368">
        <f t="shared" ca="1" si="1"/>
        <v>415.7</v>
      </c>
      <c r="S4" s="368">
        <f t="shared" ca="1" si="1"/>
        <v>270.2</v>
      </c>
      <c r="T4" s="368">
        <f t="shared" ca="1" si="1"/>
        <v>140.19999999999999</v>
      </c>
      <c r="U4" s="368">
        <f t="shared" ca="1" si="1"/>
        <v>76.900000000000006</v>
      </c>
      <c r="V4" s="368">
        <f t="shared" ca="1" si="1"/>
        <v>54.9</v>
      </c>
      <c r="W4" s="368">
        <f t="shared" ca="1" si="1"/>
        <v>40.200000000000003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Barasinga (Pro54-5G C)</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Orignal (Pro75-3G C)</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Pro98-6G Green</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 xml:space="preserve"> </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 xml:space="preserve"> </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 xml:space="preserve"> </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 xml:space="preserve"> </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 xml:space="preserve"> </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Isard</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Chamois</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Pro54-5G WT</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Pro98-6G Green</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Pro98-3G WT</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Aucun (2e ét. inerte)</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sheetProtection algorithmName="SHA-512" hashValue="TT52kldpbNfsZI03mY8g5TIIsjEeL9Q9TBJMBYh4cROlVUm3NqAv8usVb5XJtvE8tyHIClwYMgtE2emaKO5x7A==" saltValue="IfNq7E35bfDyzUo3UGtZTg==" spinCount="100000"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12.190999999999999</v>
      </c>
      <c r="T4" s="327">
        <f t="shared" ref="T4:T67" ca="1" si="1">m*g</f>
        <v>119.59371</v>
      </c>
      <c r="U4" s="328">
        <f t="shared" ref="U4:U67" ca="1" si="2">IF(pos_xz&lt;L_rampe,Poids*COS(Beta),0)</f>
        <v>20.767229801927353</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1.3806922946672293</v>
      </c>
      <c r="E5" s="307">
        <f t="shared" ref="E5:E68" ca="1" si="9">IF(AND(L4&lt;L_rampe,Poussee&lt;Poids*SIN(M4)),0,(-W4+Poussee)/m*SIN(M4)+U4/m*COS(M4)-Poids/m)</f>
        <v>7.831160633079298</v>
      </c>
      <c r="F5" s="304">
        <f t="shared" ref="F5:F68" ca="1" si="10">SQRT(acc_x^2+acc_z^2)</f>
        <v>7.9519424088485708</v>
      </c>
      <c r="G5" s="306">
        <f t="shared" ref="G5:G68" ca="1" si="11">G4+acc_x*pas</f>
        <v>1.3806922946672294E-2</v>
      </c>
      <c r="H5" s="307">
        <f t="shared" ref="H5:H68" ca="1" si="12">H4+acc_z*pas</f>
        <v>7.8311606330792982E-2</v>
      </c>
      <c r="I5" s="304">
        <f t="shared" ref="I5:I68" ca="1" si="13">SQRT(vit_x^2+vit_z^2)</f>
        <v>7.951942408848571E-2</v>
      </c>
      <c r="J5" s="306">
        <f t="shared" ref="J5:J68" ca="1" si="14">J4+0.5*(vit_x+G4)*pas*(K4&gt;=0)</f>
        <v>6.9034614733361468E-5</v>
      </c>
      <c r="K5" s="307">
        <f t="shared" ref="K5:K68" ca="1" si="15">K4+0.5*(vit_z+H4)*pas</f>
        <v>3.915580316539649E-4</v>
      </c>
      <c r="L5" s="304">
        <f t="shared" ca="1" si="0"/>
        <v>3.9759712044242851E-4</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214.70000000000002</v>
      </c>
      <c r="R5" s="306">
        <f t="shared" ref="R5:R68" ca="1" si="20">Poussee/(g*ISP)</f>
        <v>0.10755015641095009</v>
      </c>
      <c r="S5" s="307">
        <f t="shared" ref="S5:S68" ca="1" si="21">S4-Débit*pas</f>
        <v>12.189924498435889</v>
      </c>
      <c r="T5" s="304">
        <f t="shared" ca="1" si="1"/>
        <v>119.58315932965608</v>
      </c>
      <c r="U5" s="311">
        <f t="shared" ca="1" si="2"/>
        <v>20.765397697248968</v>
      </c>
      <c r="V5" s="306">
        <f t="shared" ca="1" si="3"/>
        <v>1.2249999520341424</v>
      </c>
      <c r="W5" s="304">
        <f t="shared" ca="1" si="4"/>
        <v>2.0216778719831806E-5</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3.915580316539649E-4</v>
      </c>
      <c r="AG5" s="306">
        <f t="shared" ref="AG5:AG68" ca="1" si="27">IF(AND(L4&lt;L_rampe,Poussee&lt;Poids*SIN(M4)),0,(-W4+Poussee)/m-Poids*SIN(M4)/m)</f>
        <v>7.9519424074282234</v>
      </c>
      <c r="AH5" s="304">
        <f t="shared" ref="AH5:AH68" ca="1" si="28">IF(AND(L4&lt;L_rampe,Poussee&lt;Poids*SIN(M4)), g*SIN(M4), (-W4+Poussee)/m)</f>
        <v>17.612906464477984</v>
      </c>
    </row>
    <row r="6" spans="1:248" x14ac:dyDescent="0.2">
      <c r="A6" s="347">
        <f t="shared" ca="1" si="6"/>
        <v>0.01</v>
      </c>
      <c r="B6" s="304">
        <f t="shared" ca="1" si="7"/>
        <v>0.02</v>
      </c>
      <c r="D6" s="306">
        <f t="shared" ca="1" si="8"/>
        <v>4.7548324377266757</v>
      </c>
      <c r="E6" s="307">
        <f t="shared" ca="1" si="9"/>
        <v>26.967815192177014</v>
      </c>
      <c r="F6" s="304">
        <f t="shared" ca="1" si="10"/>
        <v>27.383781472803772</v>
      </c>
      <c r="G6" s="306">
        <f t="shared" ca="1" si="11"/>
        <v>6.1355247323939051E-2</v>
      </c>
      <c r="H6" s="307">
        <f t="shared" ca="1" si="12"/>
        <v>0.34798975825256312</v>
      </c>
      <c r="I6" s="304">
        <f t="shared" ca="1" si="13"/>
        <v>0.35335723881485581</v>
      </c>
      <c r="J6" s="306">
        <f t="shared" ca="1" si="14"/>
        <v>4.4484546608641819E-4</v>
      </c>
      <c r="K6" s="307">
        <f t="shared" ca="1" si="15"/>
        <v>2.5230648545707455E-3</v>
      </c>
      <c r="L6" s="304">
        <f t="shared" ca="1" si="0"/>
        <v>2.561980434950224E-3</v>
      </c>
      <c r="M6" s="306">
        <f t="shared" ca="1" si="16"/>
        <v>1.3962634015954636</v>
      </c>
      <c r="N6" s="304">
        <f t="shared" ca="1" si="17"/>
        <v>80</v>
      </c>
      <c r="P6" s="310">
        <f t="shared" ca="1" si="18"/>
        <v>2</v>
      </c>
      <c r="Q6" s="304">
        <f t="shared" ca="1" si="19"/>
        <v>451.48888888888888</v>
      </c>
      <c r="R6" s="306">
        <f t="shared" ca="1" si="20"/>
        <v>0.22616534987333983</v>
      </c>
      <c r="S6" s="307">
        <f t="shared" ca="1" si="21"/>
        <v>12.187662844937156</v>
      </c>
      <c r="T6" s="304">
        <f t="shared" ca="1" si="1"/>
        <v>119.56097250883352</v>
      </c>
      <c r="U6" s="311">
        <f t="shared" ca="1" si="2"/>
        <v>20.761544996244904</v>
      </c>
      <c r="V6" s="306">
        <f t="shared" ca="1" si="3"/>
        <v>1.2249996909245946</v>
      </c>
      <c r="W6" s="304">
        <f t="shared" ca="1" si="4"/>
        <v>3.9920263398171438E-4</v>
      </c>
      <c r="Y6" s="314" t="str">
        <f t="shared" ca="1" si="22"/>
        <v/>
      </c>
      <c r="Z6" s="315" t="str">
        <f t="shared" ca="1" si="23"/>
        <v/>
      </c>
      <c r="AA6" s="316" t="str">
        <f t="shared" ca="1" si="24"/>
        <v/>
      </c>
      <c r="AC6" s="310" t="e">
        <f t="shared" ca="1" si="25"/>
        <v>#N/A</v>
      </c>
      <c r="AD6" s="323" t="e">
        <f t="shared" ca="1" si="26"/>
        <v>#N/A</v>
      </c>
      <c r="AE6" s="324">
        <f t="shared" ca="1" si="5"/>
        <v>2.5230648545707455E-3</v>
      </c>
      <c r="AG6" s="306">
        <f t="shared" ca="1" si="27"/>
        <v>27.38378147097918</v>
      </c>
      <c r="AH6" s="304">
        <f t="shared" ca="1" si="28"/>
        <v>37.04474552802894</v>
      </c>
    </row>
    <row r="7" spans="1:248" x14ac:dyDescent="0.2">
      <c r="A7" s="347">
        <f t="shared" ca="1" si="6"/>
        <v>0.01</v>
      </c>
      <c r="B7" s="304">
        <f t="shared" ca="1" si="7"/>
        <v>0.03</v>
      </c>
      <c r="D7" s="306">
        <f t="shared" ca="1" si="8"/>
        <v>6.1553527243802533</v>
      </c>
      <c r="E7" s="307">
        <f t="shared" ca="1" si="9"/>
        <v>34.910956791932769</v>
      </c>
      <c r="F7" s="304">
        <f t="shared" ca="1" si="10"/>
        <v>35.449446699345422</v>
      </c>
      <c r="G7" s="306">
        <f t="shared" ca="1" si="11"/>
        <v>0.12290877456774159</v>
      </c>
      <c r="H7" s="307">
        <f t="shared" ca="1" si="12"/>
        <v>0.69709932617189074</v>
      </c>
      <c r="I7" s="304">
        <f t="shared" ca="1" si="13"/>
        <v>0.7078517058078253</v>
      </c>
      <c r="J7" s="306">
        <f t="shared" ca="1" si="14"/>
        <v>1.3661655755448214E-3</v>
      </c>
      <c r="K7" s="307">
        <f t="shared" ca="1" si="15"/>
        <v>7.7485102766930141E-3</v>
      </c>
      <c r="L7" s="304">
        <f t="shared" ca="1" si="0"/>
        <v>7.8680251580571965E-3</v>
      </c>
      <c r="M7" s="306">
        <f t="shared" ca="1" si="16"/>
        <v>1.3962634015954636</v>
      </c>
      <c r="N7" s="304">
        <f t="shared" ca="1" si="17"/>
        <v>80</v>
      </c>
      <c r="P7" s="310">
        <f t="shared" ca="1" si="18"/>
        <v>2</v>
      </c>
      <c r="Q7" s="304">
        <f t="shared" ca="1" si="19"/>
        <v>549.66666666666663</v>
      </c>
      <c r="R7" s="306">
        <f t="shared" ca="1" si="20"/>
        <v>0.27534576606374267</v>
      </c>
      <c r="S7" s="307">
        <f t="shared" ca="1" si="21"/>
        <v>12.18490938727652</v>
      </c>
      <c r="T7" s="304">
        <f t="shared" ca="1" si="1"/>
        <v>119.53396108918267</v>
      </c>
      <c r="U7" s="311">
        <f t="shared" ca="1" si="2"/>
        <v>20.756854512446338</v>
      </c>
      <c r="V7" s="306">
        <f t="shared" ca="1" si="3"/>
        <v>1.2249990508078588</v>
      </c>
      <c r="W7" s="304">
        <f t="shared" ca="1" si="4"/>
        <v>1.6019529329873512E-3</v>
      </c>
      <c r="Y7" s="314" t="str">
        <f t="shared" ca="1" si="22"/>
        <v/>
      </c>
      <c r="Z7" s="315" t="str">
        <f t="shared" ca="1" si="23"/>
        <v/>
      </c>
      <c r="AA7" s="316" t="str">
        <f t="shared" ca="1" si="24"/>
        <v/>
      </c>
      <c r="AC7" s="310" t="e">
        <f t="shared" ca="1" si="25"/>
        <v>#N/A</v>
      </c>
      <c r="AD7" s="323" t="e">
        <f t="shared" ca="1" si="26"/>
        <v>#N/A</v>
      </c>
      <c r="AE7" s="324">
        <f t="shared" ca="1" si="5"/>
        <v>7.7485102766930141E-3</v>
      </c>
      <c r="AG7" s="306">
        <f t="shared" ca="1" si="27"/>
        <v>35.449446697255404</v>
      </c>
      <c r="AH7" s="304">
        <f t="shared" ca="1" si="28"/>
        <v>45.110410754305164</v>
      </c>
    </row>
    <row r="8" spans="1:248" x14ac:dyDescent="0.2">
      <c r="A8" s="347">
        <f t="shared" ca="1" si="6"/>
        <v>0.01</v>
      </c>
      <c r="B8" s="304">
        <f t="shared" ca="1" si="7"/>
        <v>0.04</v>
      </c>
      <c r="D8" s="306">
        <f t="shared" ca="1" si="8"/>
        <v>7.5568671745643741</v>
      </c>
      <c r="E8" s="307">
        <f t="shared" ca="1" si="9"/>
        <v>42.859736857925405</v>
      </c>
      <c r="F8" s="304">
        <f t="shared" ca="1" si="10"/>
        <v>43.520837365848308</v>
      </c>
      <c r="G8" s="306">
        <f t="shared" ca="1" si="11"/>
        <v>0.19847744631338532</v>
      </c>
      <c r="H8" s="307">
        <f t="shared" ca="1" si="12"/>
        <v>1.1256966947511449</v>
      </c>
      <c r="I8" s="304">
        <f t="shared" ca="1" si="13"/>
        <v>1.1430600794659636</v>
      </c>
      <c r="J8" s="306">
        <f t="shared" ca="1" si="14"/>
        <v>2.9730966799504559E-3</v>
      </c>
      <c r="K8" s="307">
        <f t="shared" ca="1" si="15"/>
        <v>1.6862490381308194E-2</v>
      </c>
      <c r="L8" s="304">
        <f t="shared" ca="1" si="0"/>
        <v>1.7122584084420311E-2</v>
      </c>
      <c r="M8" s="306">
        <f t="shared" ca="1" si="16"/>
        <v>1.3962634015954636</v>
      </c>
      <c r="N8" s="304">
        <f t="shared" ca="1" si="17"/>
        <v>80</v>
      </c>
      <c r="P8" s="310">
        <f t="shared" ca="1" si="18"/>
        <v>2</v>
      </c>
      <c r="Q8" s="304">
        <f t="shared" ca="1" si="19"/>
        <v>647.84444444444443</v>
      </c>
      <c r="R8" s="306">
        <f t="shared" ca="1" si="20"/>
        <v>0.32452618225414559</v>
      </c>
      <c r="S8" s="307">
        <f t="shared" ca="1" si="21"/>
        <v>12.181664125453977</v>
      </c>
      <c r="T8" s="304">
        <f t="shared" ca="1" si="1"/>
        <v>119.50212507070353</v>
      </c>
      <c r="U8" s="311">
        <f t="shared" ca="1" si="2"/>
        <v>20.751326245853267</v>
      </c>
      <c r="V8" s="306">
        <f t="shared" ca="1" si="3"/>
        <v>1.2249979343466699</v>
      </c>
      <c r="W8" s="304">
        <f t="shared" ca="1" si="4"/>
        <v>4.1773696329556343E-3</v>
      </c>
      <c r="Y8" s="314" t="str">
        <f t="shared" ca="1" si="22"/>
        <v/>
      </c>
      <c r="Z8" s="315" t="str">
        <f t="shared" ca="1" si="23"/>
        <v/>
      </c>
      <c r="AA8" s="316" t="str">
        <f t="shared" ca="1" si="24"/>
        <v/>
      </c>
      <c r="AC8" s="310" t="e">
        <f t="shared" ca="1" si="25"/>
        <v>#N/A</v>
      </c>
      <c r="AD8" s="323" t="e">
        <f t="shared" ca="1" si="26"/>
        <v>#N/A</v>
      </c>
      <c r="AE8" s="324">
        <f t="shared" ca="1" si="5"/>
        <v>1.6862490381308194E-2</v>
      </c>
      <c r="AG8" s="306">
        <f t="shared" ca="1" si="27"/>
        <v>43.520837363482187</v>
      </c>
      <c r="AH8" s="304">
        <f t="shared" ca="1" si="28"/>
        <v>53.181801420531947</v>
      </c>
    </row>
    <row r="9" spans="1:248" x14ac:dyDescent="0.2">
      <c r="A9" s="347">
        <f t="shared" ca="1" si="6"/>
        <v>0.01</v>
      </c>
      <c r="B9" s="304">
        <f t="shared" ca="1" si="7"/>
        <v>0.05</v>
      </c>
      <c r="D9" s="306">
        <f t="shared" ca="1" si="8"/>
        <v>8.9595385561333156</v>
      </c>
      <c r="E9" s="307">
        <f t="shared" ca="1" si="9"/>
        <v>50.815078540810624</v>
      </c>
      <c r="F9" s="304">
        <f t="shared" ca="1" si="10"/>
        <v>51.598890862571764</v>
      </c>
      <c r="G9" s="306">
        <f t="shared" ca="1" si="11"/>
        <v>0.28807283187471849</v>
      </c>
      <c r="H9" s="307">
        <f t="shared" ca="1" si="12"/>
        <v>1.6338474801592511</v>
      </c>
      <c r="I9" s="304">
        <f t="shared" ca="1" si="13"/>
        <v>1.6590489880913868</v>
      </c>
      <c r="J9" s="306">
        <f t="shared" ca="1" si="14"/>
        <v>5.4058480708909749E-3</v>
      </c>
      <c r="K9" s="307">
        <f t="shared" ca="1" si="15"/>
        <v>3.0660211255860173E-2</v>
      </c>
      <c r="L9" s="304">
        <f t="shared" ca="1" si="0"/>
        <v>3.1133129422201207E-2</v>
      </c>
      <c r="M9" s="306">
        <f t="shared" ca="1" si="16"/>
        <v>1.3962634015954636</v>
      </c>
      <c r="N9" s="304">
        <f t="shared" ca="1" si="17"/>
        <v>80</v>
      </c>
      <c r="P9" s="310">
        <f t="shared" ca="1" si="18"/>
        <v>2</v>
      </c>
      <c r="Q9" s="304">
        <f t="shared" ca="1" si="19"/>
        <v>746.02222222222224</v>
      </c>
      <c r="R9" s="306">
        <f t="shared" ca="1" si="20"/>
        <v>0.37370659844454851</v>
      </c>
      <c r="S9" s="307">
        <f t="shared" ca="1" si="21"/>
        <v>12.177927059469532</v>
      </c>
      <c r="T9" s="304">
        <f t="shared" ca="1" si="1"/>
        <v>119.46546445339611</v>
      </c>
      <c r="U9" s="311">
        <f t="shared" ca="1" si="2"/>
        <v>20.744960196465687</v>
      </c>
      <c r="V9" s="306">
        <f t="shared" ca="1" si="3"/>
        <v>1.2249962441298792</v>
      </c>
      <c r="W9" s="304">
        <f t="shared" ca="1" si="4"/>
        <v>8.7999987585193392E-3</v>
      </c>
      <c r="Y9" s="314" t="str">
        <f t="shared" ca="1" si="22"/>
        <v/>
      </c>
      <c r="Z9" s="315" t="str">
        <f t="shared" ca="1" si="23"/>
        <v/>
      </c>
      <c r="AA9" s="316" t="str">
        <f t="shared" ca="1" si="24"/>
        <v/>
      </c>
      <c r="AC9" s="310" t="e">
        <f t="shared" ca="1" si="25"/>
        <v>#N/A</v>
      </c>
      <c r="AD9" s="323" t="e">
        <f t="shared" ca="1" si="26"/>
        <v>#N/A</v>
      </c>
      <c r="AE9" s="324">
        <f t="shared" ca="1" si="5"/>
        <v>3.0660211255860173E-2</v>
      </c>
      <c r="AG9" s="306">
        <f t="shared" ca="1" si="27"/>
        <v>51.598890859923742</v>
      </c>
      <c r="AH9" s="304">
        <f t="shared" ca="1" si="28"/>
        <v>61.259854916973502</v>
      </c>
    </row>
    <row r="10" spans="1:248" x14ac:dyDescent="0.2">
      <c r="A10" s="347">
        <f t="shared" ca="1" si="6"/>
        <v>0.01</v>
      </c>
      <c r="B10" s="304">
        <f t="shared" ca="1" si="7"/>
        <v>6.0000000000000005E-2</v>
      </c>
      <c r="D10" s="306">
        <f t="shared" ca="1" si="8"/>
        <v>10.363528311874465</v>
      </c>
      <c r="E10" s="307">
        <f t="shared" ca="1" si="9"/>
        <v>58.777897476552511</v>
      </c>
      <c r="F10" s="304">
        <f t="shared" ca="1" si="10"/>
        <v>59.684536949155785</v>
      </c>
      <c r="G10" s="306">
        <f t="shared" ca="1" si="11"/>
        <v>0.39170811499346314</v>
      </c>
      <c r="H10" s="307">
        <f t="shared" ca="1" si="12"/>
        <v>2.2216264549247762</v>
      </c>
      <c r="I10" s="304">
        <f t="shared" ca="1" si="13"/>
        <v>2.2558943575826773</v>
      </c>
      <c r="J10" s="306">
        <f t="shared" ca="1" si="14"/>
        <v>8.8047528052318837E-3</v>
      </c>
      <c r="K10" s="307">
        <f t="shared" ca="1" si="15"/>
        <v>4.9937580931280312E-2</v>
      </c>
      <c r="L10" s="304">
        <f t="shared" ca="1" si="0"/>
        <v>5.0707846150565394E-2</v>
      </c>
      <c r="M10" s="306">
        <f t="shared" ca="1" si="16"/>
        <v>1.3962634015954636</v>
      </c>
      <c r="N10" s="304">
        <f t="shared" ca="1" si="17"/>
        <v>80</v>
      </c>
      <c r="P10" s="310">
        <f t="shared" ca="1" si="18"/>
        <v>2</v>
      </c>
      <c r="Q10" s="304">
        <f t="shared" ca="1" si="19"/>
        <v>844.2</v>
      </c>
      <c r="R10" s="306">
        <f t="shared" ca="1" si="20"/>
        <v>0.42288701463495137</v>
      </c>
      <c r="S10" s="307">
        <f t="shared" ca="1" si="21"/>
        <v>12.173698189323183</v>
      </c>
      <c r="T10" s="304">
        <f t="shared" ca="1" si="1"/>
        <v>119.42397923726043</v>
      </c>
      <c r="U10" s="311">
        <f t="shared" ca="1" si="2"/>
        <v>20.737756364283609</v>
      </c>
      <c r="V10" s="306">
        <f t="shared" ca="1" si="3"/>
        <v>1.2249938826616105</v>
      </c>
      <c r="W10" s="304">
        <f t="shared" ca="1" si="4"/>
        <v>1.6270498894237213E-2</v>
      </c>
      <c r="Y10" s="314" t="str">
        <f t="shared" ca="1" si="22"/>
        <v/>
      </c>
      <c r="Z10" s="315" t="str">
        <f t="shared" ca="1" si="23"/>
        <v/>
      </c>
      <c r="AA10" s="316" t="str">
        <f t="shared" ca="1" si="24"/>
        <v/>
      </c>
      <c r="AC10" s="310" t="e">
        <f t="shared" ca="1" si="25"/>
        <v>#N/A</v>
      </c>
      <c r="AD10" s="323" t="e">
        <f t="shared" ca="1" si="26"/>
        <v>#N/A</v>
      </c>
      <c r="AE10" s="324">
        <f t="shared" ca="1" si="5"/>
        <v>4.9937580931280312E-2</v>
      </c>
      <c r="AG10" s="306">
        <f t="shared" ca="1" si="27"/>
        <v>59.684536946222259</v>
      </c>
      <c r="AH10" s="304">
        <f t="shared" ca="1" si="28"/>
        <v>69.34550100327202</v>
      </c>
    </row>
    <row r="11" spans="1:248" x14ac:dyDescent="0.2">
      <c r="A11" s="347">
        <f t="shared" ca="1" si="6"/>
        <v>0.01</v>
      </c>
      <c r="B11" s="304">
        <f t="shared" ca="1" si="7"/>
        <v>7.0000000000000007E-2</v>
      </c>
      <c r="D11" s="306">
        <f t="shared" ca="1" si="8"/>
        <v>11.768996616034872</v>
      </c>
      <c r="E11" s="307">
        <f t="shared" ca="1" si="9"/>
        <v>66.74910210702123</v>
      </c>
      <c r="F11" s="304">
        <f t="shared" ca="1" si="10"/>
        <v>67.778698080162229</v>
      </c>
      <c r="G11" s="306">
        <f t="shared" ca="1" si="11"/>
        <v>0.50939808115381191</v>
      </c>
      <c r="H11" s="307">
        <f t="shared" ca="1" si="12"/>
        <v>2.8891174759949885</v>
      </c>
      <c r="I11" s="304">
        <f t="shared" ca="1" si="13"/>
        <v>2.9336813383840514</v>
      </c>
      <c r="J11" s="306">
        <f t="shared" ca="1" si="14"/>
        <v>1.3310283785968258E-2</v>
      </c>
      <c r="K11" s="307">
        <f t="shared" ca="1" si="15"/>
        <v>7.5491300585879134E-2</v>
      </c>
      <c r="L11" s="304">
        <f t="shared" ca="1" si="0"/>
        <v>7.665572463039251E-2</v>
      </c>
      <c r="M11" s="306">
        <f t="shared" ca="1" si="16"/>
        <v>1.3962634015954636</v>
      </c>
      <c r="N11" s="304">
        <f t="shared" ca="1" si="17"/>
        <v>80</v>
      </c>
      <c r="P11" s="310">
        <f t="shared" ca="1" si="18"/>
        <v>2</v>
      </c>
      <c r="Q11" s="304">
        <f t="shared" ca="1" si="19"/>
        <v>942.37777777777774</v>
      </c>
      <c r="R11" s="306">
        <f t="shared" ca="1" si="20"/>
        <v>0.47206743082535424</v>
      </c>
      <c r="S11" s="307">
        <f t="shared" ca="1" si="21"/>
        <v>12.168977515014928</v>
      </c>
      <c r="T11" s="304">
        <f t="shared" ca="1" si="1"/>
        <v>119.37766942229645</v>
      </c>
      <c r="U11" s="311">
        <f t="shared" ca="1" si="2"/>
        <v>20.729714749307021</v>
      </c>
      <c r="V11" s="306">
        <f t="shared" ca="1" si="3"/>
        <v>1.2249907523505839</v>
      </c>
      <c r="W11" s="304">
        <f t="shared" ca="1" si="4"/>
        <v>2.7516178646696404E-2</v>
      </c>
      <c r="Y11" s="314" t="str">
        <f t="shared" ca="1" si="22"/>
        <v/>
      </c>
      <c r="Z11" s="315" t="str">
        <f t="shared" ca="1" si="23"/>
        <v/>
      </c>
      <c r="AA11" s="316" t="str">
        <f t="shared" ca="1" si="24"/>
        <v/>
      </c>
      <c r="AC11" s="310" t="e">
        <f t="shared" ca="1" si="25"/>
        <v>#N/A</v>
      </c>
      <c r="AD11" s="323" t="e">
        <f t="shared" ca="1" si="26"/>
        <v>#N/A</v>
      </c>
      <c r="AE11" s="324">
        <f t="shared" ca="1" si="5"/>
        <v>7.5491300585879134E-2</v>
      </c>
      <c r="AG11" s="306">
        <f t="shared" ca="1" si="27"/>
        <v>67.778698076940742</v>
      </c>
      <c r="AH11" s="304">
        <f t="shared" ca="1" si="28"/>
        <v>77.43966213399051</v>
      </c>
    </row>
    <row r="12" spans="1:248" x14ac:dyDescent="0.2">
      <c r="A12" s="347">
        <f t="shared" ca="1" si="6"/>
        <v>0.01</v>
      </c>
      <c r="B12" s="304">
        <f t="shared" ca="1" si="7"/>
        <v>0.08</v>
      </c>
      <c r="D12" s="306">
        <f t="shared" ca="1" si="8"/>
        <v>13.176102429204899</v>
      </c>
      <c r="E12" s="307">
        <f t="shared" ca="1" si="9"/>
        <v>74.729593991273617</v>
      </c>
      <c r="F12" s="304">
        <f t="shared" ca="1" si="10"/>
        <v>75.882289721156269</v>
      </c>
      <c r="G12" s="306">
        <f t="shared" ca="1" si="11"/>
        <v>0.64115910544586097</v>
      </c>
      <c r="H12" s="307">
        <f t="shared" ca="1" si="12"/>
        <v>3.6364134159077248</v>
      </c>
      <c r="I12" s="304">
        <f t="shared" ca="1" si="13"/>
        <v>3.6925042355953805</v>
      </c>
      <c r="J12" s="306">
        <f t="shared" ca="1" si="14"/>
        <v>1.9063069718966624E-2</v>
      </c>
      <c r="K12" s="307">
        <f t="shared" ca="1" si="15"/>
        <v>0.10811895504539271</v>
      </c>
      <c r="L12" s="304">
        <f t="shared" ca="1" si="0"/>
        <v>0.1097866525002827</v>
      </c>
      <c r="M12" s="306">
        <f t="shared" ca="1" si="16"/>
        <v>1.3962634015954636</v>
      </c>
      <c r="N12" s="304">
        <f t="shared" ca="1" si="17"/>
        <v>80</v>
      </c>
      <c r="P12" s="310">
        <f t="shared" ca="1" si="18"/>
        <v>2</v>
      </c>
      <c r="Q12" s="304">
        <f t="shared" ca="1" si="19"/>
        <v>1040.5555555555557</v>
      </c>
      <c r="R12" s="306">
        <f t="shared" ca="1" si="20"/>
        <v>0.52124784701575722</v>
      </c>
      <c r="S12" s="307">
        <f t="shared" ca="1" si="21"/>
        <v>12.16376503654477</v>
      </c>
      <c r="T12" s="304">
        <f t="shared" ca="1" si="1"/>
        <v>119.32653500850421</v>
      </c>
      <c r="U12" s="311">
        <f t="shared" ca="1" si="2"/>
        <v>20.720835351535932</v>
      </c>
      <c r="V12" s="306">
        <f t="shared" ca="1" si="3"/>
        <v>1.2249867554996061</v>
      </c>
      <c r="W12" s="304">
        <f t="shared" ca="1" si="4"/>
        <v>4.3591602152460586E-2</v>
      </c>
      <c r="Y12" s="314" t="str">
        <f t="shared" ca="1" si="22"/>
        <v/>
      </c>
      <c r="Z12" s="315" t="str">
        <f t="shared" ca="1" si="23"/>
        <v/>
      </c>
      <c r="AA12" s="316" t="str">
        <f t="shared" ca="1" si="24"/>
        <v/>
      </c>
      <c r="AC12" s="310" t="e">
        <f t="shared" ca="1" si="25"/>
        <v>#N/A</v>
      </c>
      <c r="AD12" s="323" t="e">
        <f t="shared" ca="1" si="26"/>
        <v>#N/A</v>
      </c>
      <c r="AE12" s="324">
        <f t="shared" ca="1" si="5"/>
        <v>0.10811895504539271</v>
      </c>
      <c r="AG12" s="306">
        <f t="shared" ca="1" si="27"/>
        <v>75.882289717645023</v>
      </c>
      <c r="AH12" s="304">
        <f t="shared" ca="1" si="28"/>
        <v>85.54325377469479</v>
      </c>
    </row>
    <row r="13" spans="1:248" x14ac:dyDescent="0.2">
      <c r="A13" s="347">
        <f t="shared" ca="1" si="6"/>
        <v>0.01</v>
      </c>
      <c r="B13" s="304">
        <f t="shared" ca="1" si="7"/>
        <v>0.09</v>
      </c>
      <c r="D13" s="306">
        <f t="shared" ca="1" si="8"/>
        <v>14.585003551614783</v>
      </c>
      <c r="E13" s="307">
        <f t="shared" ca="1" si="9"/>
        <v>82.720268107833093</v>
      </c>
      <c r="F13" s="304">
        <f t="shared" ca="1" si="10"/>
        <v>83.996220655648571</v>
      </c>
      <c r="G13" s="306">
        <f t="shared" ca="1" si="11"/>
        <v>0.7870091409620088</v>
      </c>
      <c r="H13" s="307">
        <f t="shared" ca="1" si="12"/>
        <v>4.4636160969860557</v>
      </c>
      <c r="I13" s="304">
        <f t="shared" ca="1" si="13"/>
        <v>4.5324664421516445</v>
      </c>
      <c r="J13" s="306">
        <f t="shared" ca="1" si="14"/>
        <v>2.6203910951005972E-2</v>
      </c>
      <c r="K13" s="307">
        <f t="shared" ca="1" si="15"/>
        <v>0.14861910260986161</v>
      </c>
      <c r="L13" s="304">
        <f t="shared" ca="1" si="0"/>
        <v>0.15091150588901042</v>
      </c>
      <c r="M13" s="306">
        <f t="shared" ca="1" si="16"/>
        <v>1.3962634015954636</v>
      </c>
      <c r="N13" s="304">
        <f t="shared" ca="1" si="17"/>
        <v>80</v>
      </c>
      <c r="P13" s="310">
        <f t="shared" ca="1" si="18"/>
        <v>2</v>
      </c>
      <c r="Q13" s="304">
        <f t="shared" ca="1" si="19"/>
        <v>1138.7333333333331</v>
      </c>
      <c r="R13" s="306">
        <f t="shared" ca="1" si="20"/>
        <v>0.57042826320615991</v>
      </c>
      <c r="S13" s="307">
        <f t="shared" ca="1" si="21"/>
        <v>12.158060753912709</v>
      </c>
      <c r="T13" s="304">
        <f t="shared" ca="1" si="1"/>
        <v>119.27057599588368</v>
      </c>
      <c r="U13" s="311">
        <f t="shared" ca="1" si="2"/>
        <v>20.711118170970334</v>
      </c>
      <c r="V13" s="306">
        <f t="shared" ca="1" si="3"/>
        <v>1.2249817942952164</v>
      </c>
      <c r="W13" s="304">
        <f t="shared" ca="1" si="4"/>
        <v>6.5679261763513755E-2</v>
      </c>
      <c r="Y13" s="314" t="str">
        <f t="shared" ca="1" si="22"/>
        <v/>
      </c>
      <c r="Z13" s="315" t="str">
        <f t="shared" ca="1" si="23"/>
        <v/>
      </c>
      <c r="AA13" s="316" t="str">
        <f t="shared" ca="1" si="24"/>
        <v/>
      </c>
      <c r="AC13" s="310" t="e">
        <f t="shared" ca="1" si="25"/>
        <v>#N/A</v>
      </c>
      <c r="AD13" s="323" t="e">
        <f t="shared" ca="1" si="26"/>
        <v>#N/A</v>
      </c>
      <c r="AE13" s="324">
        <f t="shared" ca="1" si="5"/>
        <v>0.14861910260986161</v>
      </c>
      <c r="AG13" s="306">
        <f t="shared" ca="1" si="27"/>
        <v>83.99622065184613</v>
      </c>
      <c r="AH13" s="304">
        <f t="shared" ca="1" si="28"/>
        <v>93.657184708895898</v>
      </c>
    </row>
    <row r="14" spans="1:248" x14ac:dyDescent="0.2">
      <c r="A14" s="347">
        <f t="shared" ca="1" si="6"/>
        <v>0.01</v>
      </c>
      <c r="B14" s="304">
        <f t="shared" ca="1" si="7"/>
        <v>9.9999999999999992E-2</v>
      </c>
      <c r="D14" s="306">
        <f t="shared" ca="1" si="8"/>
        <v>15.99585667489756</v>
      </c>
      <c r="E14" s="307">
        <f t="shared" ca="1" si="9"/>
        <v>90.722013148271998</v>
      </c>
      <c r="F14" s="304">
        <f t="shared" ca="1" si="10"/>
        <v>92.121393283205947</v>
      </c>
      <c r="G14" s="306">
        <f t="shared" ca="1" si="11"/>
        <v>0.94696770771098437</v>
      </c>
      <c r="H14" s="307">
        <f t="shared" ca="1" si="12"/>
        <v>5.3708362284687752</v>
      </c>
      <c r="I14" s="304">
        <f t="shared" ca="1" si="13"/>
        <v>5.4536803749834926</v>
      </c>
      <c r="J14" s="306">
        <f t="shared" ca="1" si="14"/>
        <v>3.4873795194370935E-2</v>
      </c>
      <c r="K14" s="307">
        <f t="shared" ca="1" si="15"/>
        <v>0.19779136423713575</v>
      </c>
      <c r="L14" s="304">
        <f t="shared" ca="1" si="0"/>
        <v>0.2008422399746782</v>
      </c>
      <c r="M14" s="306">
        <f t="shared" ca="1" si="16"/>
        <v>1.3962634015954636</v>
      </c>
      <c r="N14" s="304">
        <f t="shared" ca="1" si="17"/>
        <v>80</v>
      </c>
      <c r="P14" s="310">
        <f t="shared" ca="1" si="18"/>
        <v>2</v>
      </c>
      <c r="Q14" s="304">
        <f t="shared" ca="1" si="19"/>
        <v>1236.911111111111</v>
      </c>
      <c r="R14" s="306">
        <f t="shared" ca="1" si="20"/>
        <v>0.61960867939656283</v>
      </c>
      <c r="S14" s="307">
        <f t="shared" ca="1" si="21"/>
        <v>12.151864667118744</v>
      </c>
      <c r="T14" s="304">
        <f t="shared" ca="1" si="1"/>
        <v>119.20979238443489</v>
      </c>
      <c r="U14" s="311">
        <f t="shared" ca="1" si="2"/>
        <v>20.700563207610237</v>
      </c>
      <c r="V14" s="306">
        <f t="shared" ca="1" si="3"/>
        <v>1.2249757707974975</v>
      </c>
      <c r="W14" s="304">
        <f t="shared" ca="1" si="4"/>
        <v>9.5090317094678828E-2</v>
      </c>
      <c r="Y14" s="314" t="str">
        <f t="shared" ca="1" si="22"/>
        <v/>
      </c>
      <c r="Z14" s="315" t="str">
        <f t="shared" ca="1" si="23"/>
        <v/>
      </c>
      <c r="AA14" s="316" t="str">
        <f t="shared" ca="1" si="24"/>
        <v/>
      </c>
      <c r="AC14" s="310" t="e">
        <f t="shared" ca="1" si="25"/>
        <v>#N/A</v>
      </c>
      <c r="AD14" s="323" t="e">
        <f t="shared" ca="1" si="26"/>
        <v>#N/A</v>
      </c>
      <c r="AE14" s="324">
        <f t="shared" ca="1" si="5"/>
        <v>0.19779136423713575</v>
      </c>
      <c r="AG14" s="306">
        <f t="shared" ca="1" si="27"/>
        <v>92.121393279111103</v>
      </c>
      <c r="AH14" s="304">
        <f t="shared" ca="1" si="28"/>
        <v>101.78235733616087</v>
      </c>
    </row>
    <row r="15" spans="1:248" x14ac:dyDescent="0.2">
      <c r="A15" s="347">
        <f t="shared" ca="1" si="6"/>
        <v>0.01</v>
      </c>
      <c r="B15" s="304">
        <f t="shared" ca="1" si="7"/>
        <v>0.10999999999999999</v>
      </c>
      <c r="D15" s="306">
        <f t="shared" ca="1" si="8"/>
        <v>16.602914707622396</v>
      </c>
      <c r="E15" s="307">
        <f t="shared" ca="1" si="9"/>
        <v>94.164982254175911</v>
      </c>
      <c r="F15" s="304">
        <f t="shared" ca="1" si="10"/>
        <v>95.617470473328495</v>
      </c>
      <c r="G15" s="306">
        <f t="shared" ca="1" si="11"/>
        <v>1.1129968547872084</v>
      </c>
      <c r="H15" s="307">
        <f t="shared" ca="1" si="12"/>
        <v>6.3124860510105343</v>
      </c>
      <c r="I15" s="304">
        <f t="shared" ca="1" si="13"/>
        <v>6.409855079716607</v>
      </c>
      <c r="J15" s="306">
        <f t="shared" ca="1" si="14"/>
        <v>4.5173618006861899E-2</v>
      </c>
      <c r="K15" s="307">
        <f t="shared" ca="1" si="15"/>
        <v>0.25620797563453229</v>
      </c>
      <c r="L15" s="304">
        <f t="shared" ca="1" si="0"/>
        <v>0.26015991724817056</v>
      </c>
      <c r="M15" s="306">
        <f t="shared" ca="1" si="16"/>
        <v>1.3962634015954636</v>
      </c>
      <c r="N15" s="304">
        <f t="shared" ca="1" si="17"/>
        <v>80</v>
      </c>
      <c r="P15" s="310">
        <f t="shared" ca="1" si="18"/>
        <v>3</v>
      </c>
      <c r="Q15" s="304">
        <f t="shared" ca="1" si="19"/>
        <v>1278.75</v>
      </c>
      <c r="R15" s="306">
        <f t="shared" ca="1" si="20"/>
        <v>0.64056712860038389</v>
      </c>
      <c r="S15" s="307">
        <f t="shared" ca="1" si="21"/>
        <v>12.14545899583274</v>
      </c>
      <c r="T15" s="304">
        <f t="shared" ca="1" si="1"/>
        <v>119.14695274911919</v>
      </c>
      <c r="U15" s="311">
        <f t="shared" ca="1" si="2"/>
        <v>20.689651219452411</v>
      </c>
      <c r="V15" s="306">
        <f t="shared" ca="1" si="3"/>
        <v>1.2249686149250401</v>
      </c>
      <c r="W15" s="304">
        <f t="shared" ca="1" si="4"/>
        <v>0.13135627276869244</v>
      </c>
      <c r="Y15" s="314" t="str">
        <f t="shared" ca="1" si="22"/>
        <v/>
      </c>
      <c r="Z15" s="315" t="str">
        <f t="shared" ca="1" si="23"/>
        <v/>
      </c>
      <c r="AA15" s="316" t="str">
        <f t="shared" ca="1" si="24"/>
        <v/>
      </c>
      <c r="AC15" s="310" t="e">
        <f t="shared" ca="1" si="25"/>
        <v>#N/A</v>
      </c>
      <c r="AD15" s="323" t="e">
        <f t="shared" ca="1" si="26"/>
        <v>#N/A</v>
      </c>
      <c r="AE15" s="324">
        <f t="shared" ca="1" si="5"/>
        <v>0.25620797563453229</v>
      </c>
      <c r="AG15" s="306">
        <f t="shared" ca="1" si="27"/>
        <v>95.617470469107531</v>
      </c>
      <c r="AH15" s="304">
        <f t="shared" ca="1" si="28"/>
        <v>105.2784345261573</v>
      </c>
    </row>
    <row r="16" spans="1:248" x14ac:dyDescent="0.2">
      <c r="A16" s="347">
        <f t="shared" ca="1" si="6"/>
        <v>0.01</v>
      </c>
      <c r="B16" s="304">
        <f t="shared" ca="1" si="7"/>
        <v>0.11999999999999998</v>
      </c>
      <c r="D16" s="306">
        <f t="shared" ca="1" si="8"/>
        <v>16.404522909696251</v>
      </c>
      <c r="E16" s="307">
        <f t="shared" ca="1" si="9"/>
        <v>93.039790457978356</v>
      </c>
      <c r="F16" s="304">
        <f t="shared" ca="1" si="10"/>
        <v>94.474922494592548</v>
      </c>
      <c r="G16" s="306">
        <f t="shared" ca="1" si="11"/>
        <v>1.277042083884171</v>
      </c>
      <c r="H16" s="307">
        <f t="shared" ca="1" si="12"/>
        <v>7.2428839555903179</v>
      </c>
      <c r="I16" s="304">
        <f t="shared" ca="1" si="13"/>
        <v>7.3546043046624119</v>
      </c>
      <c r="J16" s="306">
        <f t="shared" ca="1" si="14"/>
        <v>5.7123812700218796E-2</v>
      </c>
      <c r="K16" s="307">
        <f t="shared" ca="1" si="15"/>
        <v>0.32398482566753656</v>
      </c>
      <c r="L16" s="304">
        <f t="shared" ca="1" si="0"/>
        <v>0.32898221417005774</v>
      </c>
      <c r="M16" s="306">
        <f t="shared" ca="1" si="16"/>
        <v>1.3962634015954636</v>
      </c>
      <c r="N16" s="304">
        <f t="shared" ca="1" si="17"/>
        <v>80</v>
      </c>
      <c r="P16" s="310">
        <f t="shared" ca="1" si="18"/>
        <v>3</v>
      </c>
      <c r="Q16" s="304">
        <f t="shared" ca="1" si="19"/>
        <v>1264.25</v>
      </c>
      <c r="R16" s="306">
        <f t="shared" ca="1" si="20"/>
        <v>0.63330361081762288</v>
      </c>
      <c r="S16" s="307">
        <f t="shared" ca="1" si="21"/>
        <v>12.139125959724565</v>
      </c>
      <c r="T16" s="304">
        <f t="shared" ca="1" si="1"/>
        <v>119.08482566489799</v>
      </c>
      <c r="U16" s="311">
        <f t="shared" ca="1" si="2"/>
        <v>20.678862964493643</v>
      </c>
      <c r="V16" s="306">
        <f t="shared" ca="1" si="3"/>
        <v>1.2249603125017632</v>
      </c>
      <c r="W16" s="304">
        <f t="shared" ca="1" si="4"/>
        <v>0.17292989397621122</v>
      </c>
      <c r="Y16" s="314" t="str">
        <f t="shared" ca="1" si="22"/>
        <v/>
      </c>
      <c r="Z16" s="315" t="str">
        <f t="shared" ca="1" si="23"/>
        <v/>
      </c>
      <c r="AA16" s="316" t="str">
        <f t="shared" ca="1" si="24"/>
        <v/>
      </c>
      <c r="AC16" s="310" t="e">
        <f t="shared" ca="1" si="25"/>
        <v>#N/A</v>
      </c>
      <c r="AD16" s="323" t="e">
        <f t="shared" ca="1" si="26"/>
        <v>#N/A</v>
      </c>
      <c r="AE16" s="324">
        <f t="shared" ca="1" si="5"/>
        <v>0.32398482566753656</v>
      </c>
      <c r="AG16" s="306">
        <f t="shared" ca="1" si="27"/>
        <v>94.474922490412496</v>
      </c>
      <c r="AH16" s="304">
        <f t="shared" ca="1" si="28"/>
        <v>104.13588654746226</v>
      </c>
    </row>
    <row r="17" spans="1:34" x14ac:dyDescent="0.2">
      <c r="A17" s="347">
        <f t="shared" ca="1" si="6"/>
        <v>0.01</v>
      </c>
      <c r="B17" s="304">
        <f t="shared" ca="1" si="7"/>
        <v>0.12999999999999998</v>
      </c>
      <c r="D17" s="306">
        <f t="shared" ca="1" si="8"/>
        <v>16.199604300336677</v>
      </c>
      <c r="E17" s="307">
        <f t="shared" ca="1" si="9"/>
        <v>91.877581449265932</v>
      </c>
      <c r="F17" s="304">
        <f t="shared" ca="1" si="10"/>
        <v>93.294786309064349</v>
      </c>
      <c r="G17" s="306">
        <f t="shared" ca="1" si="11"/>
        <v>1.4390381268875378</v>
      </c>
      <c r="H17" s="307">
        <f t="shared" ca="1" si="12"/>
        <v>8.1616597700829772</v>
      </c>
      <c r="I17" s="304">
        <f t="shared" ca="1" si="13"/>
        <v>8.2875521677529669</v>
      </c>
      <c r="J17" s="306">
        <f t="shared" ca="1" si="14"/>
        <v>7.0704213754077344E-2</v>
      </c>
      <c r="K17" s="307">
        <f t="shared" ca="1" si="15"/>
        <v>0.40100754429590302</v>
      </c>
      <c r="L17" s="304">
        <f t="shared" ca="1" si="0"/>
        <v>0.40719299653212715</v>
      </c>
      <c r="M17" s="306">
        <f t="shared" ca="1" si="16"/>
        <v>1.3962634015954636</v>
      </c>
      <c r="N17" s="304">
        <f t="shared" ca="1" si="17"/>
        <v>80</v>
      </c>
      <c r="P17" s="310">
        <f t="shared" ca="1" si="18"/>
        <v>4</v>
      </c>
      <c r="Q17" s="304">
        <f t="shared" ca="1" si="19"/>
        <v>1249.3214285714287</v>
      </c>
      <c r="R17" s="306">
        <f t="shared" ca="1" si="20"/>
        <v>0.62582540778019913</v>
      </c>
      <c r="S17" s="307">
        <f t="shared" ca="1" si="21"/>
        <v>12.132867705646763</v>
      </c>
      <c r="T17" s="304">
        <f t="shared" ca="1" si="1"/>
        <v>119.02343219239475</v>
      </c>
      <c r="U17" s="311">
        <f t="shared" ca="1" si="2"/>
        <v>20.668202099872808</v>
      </c>
      <c r="V17" s="306">
        <f t="shared" ca="1" si="3"/>
        <v>1.2249508775607472</v>
      </c>
      <c r="W17" s="304">
        <f t="shared" ca="1" si="4"/>
        <v>0.21958398243471991</v>
      </c>
      <c r="Y17" s="314" t="str">
        <f t="shared" ca="1" si="22"/>
        <v/>
      </c>
      <c r="Z17" s="315" t="str">
        <f t="shared" ca="1" si="23"/>
        <v/>
      </c>
      <c r="AA17" s="316" t="str">
        <f t="shared" ca="1" si="24"/>
        <v/>
      </c>
      <c r="AC17" s="310" t="e">
        <f t="shared" ca="1" si="25"/>
        <v>#N/A</v>
      </c>
      <c r="AD17" s="323" t="e">
        <f t="shared" ca="1" si="26"/>
        <v>#N/A</v>
      </c>
      <c r="AE17" s="324">
        <f t="shared" ca="1" si="5"/>
        <v>0.40100754429590302</v>
      </c>
      <c r="AG17" s="306">
        <f t="shared" ca="1" si="27"/>
        <v>93.294786304926532</v>
      </c>
      <c r="AH17" s="304">
        <f t="shared" ca="1" si="28"/>
        <v>102.9557503619763</v>
      </c>
    </row>
    <row r="18" spans="1:34" x14ac:dyDescent="0.2">
      <c r="A18" s="347">
        <f t="shared" ca="1" si="6"/>
        <v>0.01</v>
      </c>
      <c r="B18" s="304">
        <f t="shared" ca="1" si="7"/>
        <v>0.13999999999999999</v>
      </c>
      <c r="D18" s="306">
        <f t="shared" ca="1" si="8"/>
        <v>15.988152691548692</v>
      </c>
      <c r="E18" s="307">
        <f t="shared" ca="1" si="9"/>
        <v>90.678320131533482</v>
      </c>
      <c r="F18" s="304">
        <f t="shared" ca="1" si="10"/>
        <v>92.077026278899481</v>
      </c>
      <c r="G18" s="306">
        <f t="shared" ca="1" si="11"/>
        <v>1.5989196538030248</v>
      </c>
      <c r="H18" s="307">
        <f t="shared" ca="1" si="12"/>
        <v>9.0684429713983121</v>
      </c>
      <c r="I18" s="304">
        <f t="shared" ca="1" si="13"/>
        <v>9.208322430541898</v>
      </c>
      <c r="J18" s="306">
        <f t="shared" ca="1" si="14"/>
        <v>8.5894002657530152E-2</v>
      </c>
      <c r="K18" s="307">
        <f t="shared" ca="1" si="15"/>
        <v>0.48715805800330947</v>
      </c>
      <c r="L18" s="304">
        <f t="shared" ca="1" si="0"/>
        <v>0.4946723695235945</v>
      </c>
      <c r="M18" s="306">
        <f t="shared" ca="1" si="16"/>
        <v>1.3962634015954636</v>
      </c>
      <c r="N18" s="304">
        <f t="shared" ca="1" si="17"/>
        <v>80</v>
      </c>
      <c r="P18" s="310">
        <f t="shared" ca="1" si="18"/>
        <v>4</v>
      </c>
      <c r="Q18" s="304">
        <f t="shared" ca="1" si="19"/>
        <v>1233.9642857142858</v>
      </c>
      <c r="R18" s="306">
        <f t="shared" ca="1" si="20"/>
        <v>0.61813251948811243</v>
      </c>
      <c r="S18" s="307">
        <f t="shared" ca="1" si="21"/>
        <v>12.126686380451883</v>
      </c>
      <c r="T18" s="304">
        <f t="shared" ca="1" si="1"/>
        <v>118.96279339223298</v>
      </c>
      <c r="U18" s="311">
        <f t="shared" ca="1" si="2"/>
        <v>20.657672282728807</v>
      </c>
      <c r="V18" s="306">
        <f t="shared" ca="1" si="3"/>
        <v>1.2249403245914625</v>
      </c>
      <c r="W18" s="304">
        <f t="shared" ca="1" si="4"/>
        <v>0.27108494610223244</v>
      </c>
      <c r="Y18" s="314" t="str">
        <f t="shared" ca="1" si="22"/>
        <v/>
      </c>
      <c r="Z18" s="315" t="str">
        <f t="shared" ca="1" si="23"/>
        <v/>
      </c>
      <c r="AA18" s="316" t="str">
        <f t="shared" ca="1" si="24"/>
        <v/>
      </c>
      <c r="AC18" s="310" t="e">
        <f t="shared" ca="1" si="25"/>
        <v>#N/A</v>
      </c>
      <c r="AD18" s="323" t="e">
        <f t="shared" ca="1" si="26"/>
        <v>#N/A</v>
      </c>
      <c r="AE18" s="324">
        <f t="shared" ca="1" si="5"/>
        <v>0.48715805800330947</v>
      </c>
      <c r="AG18" s="306">
        <f t="shared" ca="1" si="27"/>
        <v>92.07702627480522</v>
      </c>
      <c r="AH18" s="304">
        <f t="shared" ca="1" si="28"/>
        <v>101.73799033185499</v>
      </c>
    </row>
    <row r="19" spans="1:34" x14ac:dyDescent="0.2">
      <c r="A19" s="347">
        <f t="shared" ca="1" si="6"/>
        <v>0.01</v>
      </c>
      <c r="B19" s="304">
        <f t="shared" ca="1" si="7"/>
        <v>0.15</v>
      </c>
      <c r="D19" s="306">
        <f t="shared" ca="1" si="8"/>
        <v>15.776305186430873</v>
      </c>
      <c r="E19" s="307">
        <f t="shared" ca="1" si="9"/>
        <v>89.476813481939757</v>
      </c>
      <c r="F19" s="304">
        <f t="shared" ca="1" si="10"/>
        <v>90.856986281833287</v>
      </c>
      <c r="G19" s="306">
        <f t="shared" ca="1" si="11"/>
        <v>1.7566827056673335</v>
      </c>
      <c r="H19" s="307">
        <f t="shared" ca="1" si="12"/>
        <v>9.9632111062177096</v>
      </c>
      <c r="I19" s="304">
        <f t="shared" ca="1" si="13"/>
        <v>10.116892293360181</v>
      </c>
      <c r="J19" s="306">
        <f t="shared" ca="1" si="14"/>
        <v>0.10267201445488194</v>
      </c>
      <c r="K19" s="307">
        <f t="shared" ca="1" si="15"/>
        <v>0.58231632839138958</v>
      </c>
      <c r="L19" s="304">
        <f t="shared" ca="1" si="0"/>
        <v>0.59129844314309854</v>
      </c>
      <c r="M19" s="306">
        <f t="shared" ca="1" si="16"/>
        <v>1.3962634015954636</v>
      </c>
      <c r="N19" s="304">
        <f t="shared" ca="1" si="17"/>
        <v>80</v>
      </c>
      <c r="P19" s="310">
        <f t="shared" ca="1" si="18"/>
        <v>4</v>
      </c>
      <c r="Q19" s="304">
        <f t="shared" ca="1" si="19"/>
        <v>1218.6071428571429</v>
      </c>
      <c r="R19" s="306">
        <f t="shared" ca="1" si="20"/>
        <v>0.61043963119602562</v>
      </c>
      <c r="S19" s="307">
        <f t="shared" ca="1" si="21"/>
        <v>12.120581984139923</v>
      </c>
      <c r="T19" s="304">
        <f t="shared" ca="1" si="1"/>
        <v>118.90290926441266</v>
      </c>
      <c r="U19" s="311">
        <f t="shared" ca="1" si="2"/>
        <v>20.647273513061634</v>
      </c>
      <c r="V19" s="306">
        <f t="shared" ca="1" si="3"/>
        <v>1.2249286683266518</v>
      </c>
      <c r="W19" s="304">
        <f t="shared" ca="1" si="4"/>
        <v>0.32721596554851273</v>
      </c>
      <c r="Y19" s="314" t="str">
        <f t="shared" ca="1" si="22"/>
        <v/>
      </c>
      <c r="Z19" s="315" t="str">
        <f t="shared" ca="1" si="23"/>
        <v/>
      </c>
      <c r="AA19" s="316" t="str">
        <f t="shared" ca="1" si="24"/>
        <v/>
      </c>
      <c r="AC19" s="310" t="e">
        <f t="shared" ca="1" si="25"/>
        <v>#N/A</v>
      </c>
      <c r="AD19" s="323" t="e">
        <f t="shared" ca="1" si="26"/>
        <v>#N/A</v>
      </c>
      <c r="AE19" s="324">
        <f t="shared" ca="1" si="5"/>
        <v>0.58231632839138958</v>
      </c>
      <c r="AG19" s="306">
        <f t="shared" ca="1" si="27"/>
        <v>90.856986277782596</v>
      </c>
      <c r="AH19" s="304">
        <f t="shared" ca="1" si="28"/>
        <v>100.51795033483236</v>
      </c>
    </row>
    <row r="20" spans="1:34" x14ac:dyDescent="0.2">
      <c r="A20" s="347">
        <f t="shared" ca="1" si="6"/>
        <v>0.01</v>
      </c>
      <c r="B20" s="304">
        <f t="shared" ca="1" si="7"/>
        <v>0.16</v>
      </c>
      <c r="D20" s="306">
        <f t="shared" ca="1" si="8"/>
        <v>15.564068330147588</v>
      </c>
      <c r="E20" s="307">
        <f t="shared" ca="1" si="9"/>
        <v>88.273098620955167</v>
      </c>
      <c r="F20" s="304">
        <f t="shared" ca="1" si="10"/>
        <v>89.634704010948681</v>
      </c>
      <c r="G20" s="306">
        <f t="shared" ca="1" si="11"/>
        <v>1.9123233889688094</v>
      </c>
      <c r="H20" s="307">
        <f t="shared" ca="1" si="12"/>
        <v>10.845942092427261</v>
      </c>
      <c r="I20" s="304">
        <f t="shared" ca="1" si="13"/>
        <v>11.013239333469631</v>
      </c>
      <c r="J20" s="306">
        <f t="shared" ca="1" si="14"/>
        <v>0.12101704492806266</v>
      </c>
      <c r="K20" s="307">
        <f t="shared" ca="1" si="15"/>
        <v>0.68636209438461449</v>
      </c>
      <c r="L20" s="304">
        <f t="shared" ca="1" si="0"/>
        <v>0.69694910127724186</v>
      </c>
      <c r="M20" s="306">
        <f t="shared" ca="1" si="16"/>
        <v>1.3962634015954636</v>
      </c>
      <c r="N20" s="304">
        <f t="shared" ca="1" si="17"/>
        <v>80</v>
      </c>
      <c r="P20" s="310">
        <f t="shared" ca="1" si="18"/>
        <v>4</v>
      </c>
      <c r="Q20" s="304">
        <f t="shared" ca="1" si="19"/>
        <v>1203.25</v>
      </c>
      <c r="R20" s="306">
        <f t="shared" ca="1" si="20"/>
        <v>0.60274674290393893</v>
      </c>
      <c r="S20" s="307">
        <f t="shared" ca="1" si="21"/>
        <v>12.114554516710884</v>
      </c>
      <c r="T20" s="304">
        <f t="shared" ca="1" si="1"/>
        <v>118.84377980893377</v>
      </c>
      <c r="U20" s="311">
        <f t="shared" ca="1" si="2"/>
        <v>20.637005790871289</v>
      </c>
      <c r="V20" s="306">
        <f t="shared" ca="1" si="3"/>
        <v>1.2249159235287832</v>
      </c>
      <c r="W20" s="304">
        <f t="shared" ca="1" si="4"/>
        <v>0.38776255513990665</v>
      </c>
      <c r="Y20" s="314" t="str">
        <f t="shared" ca="1" si="22"/>
        <v/>
      </c>
      <c r="Z20" s="315" t="str">
        <f t="shared" ca="1" si="23"/>
        <v/>
      </c>
      <c r="AA20" s="316" t="str">
        <f t="shared" ca="1" si="24"/>
        <v/>
      </c>
      <c r="AC20" s="310" t="e">
        <f t="shared" ca="1" si="25"/>
        <v>#N/A</v>
      </c>
      <c r="AD20" s="323" t="e">
        <f t="shared" ca="1" si="26"/>
        <v>#N/A</v>
      </c>
      <c r="AE20" s="324">
        <f t="shared" ca="1" si="5"/>
        <v>0.68636209438461449</v>
      </c>
      <c r="AG20" s="306">
        <f t="shared" ca="1" si="27"/>
        <v>89.634704006941632</v>
      </c>
      <c r="AH20" s="304">
        <f t="shared" ca="1" si="28"/>
        <v>99.295668063991386</v>
      </c>
    </row>
    <row r="21" spans="1:34" x14ac:dyDescent="0.2">
      <c r="A21" s="347">
        <f t="shared" ca="1" si="6"/>
        <v>0.01</v>
      </c>
      <c r="B21" s="304">
        <f t="shared" ca="1" si="7"/>
        <v>0.17</v>
      </c>
      <c r="D21" s="306">
        <f t="shared" ca="1" si="8"/>
        <v>15.351448662351791</v>
      </c>
      <c r="E21" s="307">
        <f t="shared" ca="1" si="9"/>
        <v>87.067212637798931</v>
      </c>
      <c r="F21" s="304">
        <f t="shared" ca="1" si="10"/>
        <v>88.410217127595132</v>
      </c>
      <c r="G21" s="306">
        <f t="shared" ca="1" si="11"/>
        <v>2.0658378755923272</v>
      </c>
      <c r="H21" s="307">
        <f t="shared" ca="1" si="12"/>
        <v>11.716614218805251</v>
      </c>
      <c r="I21" s="304">
        <f t="shared" ca="1" si="13"/>
        <v>11.897341504745555</v>
      </c>
      <c r="J21" s="306">
        <f t="shared" ca="1" si="14"/>
        <v>0.14090785125086835</v>
      </c>
      <c r="K21" s="307">
        <f t="shared" ca="1" si="15"/>
        <v>0.79917487594077707</v>
      </c>
      <c r="L21" s="304">
        <f t="shared" ca="1" si="0"/>
        <v>0.81150200546831264</v>
      </c>
      <c r="M21" s="306">
        <f t="shared" ca="1" si="16"/>
        <v>1.3962634015954636</v>
      </c>
      <c r="N21" s="304">
        <f t="shared" ca="1" si="17"/>
        <v>80</v>
      </c>
      <c r="P21" s="310">
        <f t="shared" ca="1" si="18"/>
        <v>4</v>
      </c>
      <c r="Q21" s="304">
        <f t="shared" ca="1" si="19"/>
        <v>1187.8928571428571</v>
      </c>
      <c r="R21" s="306">
        <f t="shared" ca="1" si="20"/>
        <v>0.59505385461185212</v>
      </c>
      <c r="S21" s="307">
        <f t="shared" ca="1" si="21"/>
        <v>12.108603978164766</v>
      </c>
      <c r="T21" s="304">
        <f t="shared" ca="1" si="1"/>
        <v>118.78540502579635</v>
      </c>
      <c r="U21" s="311">
        <f t="shared" ca="1" si="2"/>
        <v>20.626869116157774</v>
      </c>
      <c r="V21" s="306">
        <f t="shared" ca="1" si="3"/>
        <v>1.2249021049894591</v>
      </c>
      <c r="W21" s="304">
        <f t="shared" ca="1" si="4"/>
        <v>0.45251259382744674</v>
      </c>
      <c r="Y21" s="314" t="str">
        <f t="shared" ca="1" si="22"/>
        <v/>
      </c>
      <c r="Z21" s="315" t="str">
        <f t="shared" ca="1" si="23"/>
        <v/>
      </c>
      <c r="AA21" s="316" t="str">
        <f t="shared" ca="1" si="24"/>
        <v/>
      </c>
      <c r="AC21" s="310" t="e">
        <f t="shared" ca="1" si="25"/>
        <v>#N/A</v>
      </c>
      <c r="AD21" s="323" t="e">
        <f t="shared" ca="1" si="26"/>
        <v>#N/A</v>
      </c>
      <c r="AE21" s="324">
        <f t="shared" ca="1" si="5"/>
        <v>0.79917487594077707</v>
      </c>
      <c r="AG21" s="306">
        <f t="shared" ca="1" si="27"/>
        <v>88.410217123631725</v>
      </c>
      <c r="AH21" s="304">
        <f t="shared" ca="1" si="28"/>
        <v>98.071181180681478</v>
      </c>
    </row>
    <row r="22" spans="1:34" x14ac:dyDescent="0.2">
      <c r="A22" s="347">
        <f t="shared" ca="1" si="6"/>
        <v>0.01</v>
      </c>
      <c r="B22" s="304">
        <f t="shared" ca="1" si="7"/>
        <v>0.18000000000000002</v>
      </c>
      <c r="D22" s="306">
        <f t="shared" ca="1" si="8"/>
        <v>15.138452716313887</v>
      </c>
      <c r="E22" s="307">
        <f t="shared" ca="1" si="9"/>
        <v>85.85919258549842</v>
      </c>
      <c r="F22" s="304">
        <f t="shared" ca="1" si="10"/>
        <v>87.18356325637177</v>
      </c>
      <c r="G22" s="306">
        <f t="shared" ca="1" si="11"/>
        <v>2.2172224027554659</v>
      </c>
      <c r="H22" s="307">
        <f t="shared" ca="1" si="12"/>
        <v>12.575206144660235</v>
      </c>
      <c r="I22" s="304">
        <f t="shared" ca="1" si="13"/>
        <v>12.769177137309251</v>
      </c>
      <c r="J22" s="306">
        <f t="shared" ca="1" si="14"/>
        <v>0.16232315264260733</v>
      </c>
      <c r="K22" s="307">
        <f t="shared" ca="1" si="15"/>
        <v>0.92063397775810452</v>
      </c>
      <c r="L22" s="304">
        <f t="shared" ca="1" si="0"/>
        <v>0.93483459867858187</v>
      </c>
      <c r="M22" s="306">
        <f t="shared" ca="1" si="16"/>
        <v>1.3962634015954636</v>
      </c>
      <c r="N22" s="304">
        <f t="shared" ca="1" si="17"/>
        <v>80</v>
      </c>
      <c r="P22" s="310">
        <f t="shared" ca="1" si="18"/>
        <v>4</v>
      </c>
      <c r="Q22" s="304">
        <f t="shared" ca="1" si="19"/>
        <v>1172.5357142857142</v>
      </c>
      <c r="R22" s="306">
        <f t="shared" ca="1" si="20"/>
        <v>0.58736096631976542</v>
      </c>
      <c r="S22" s="307">
        <f t="shared" ca="1" si="21"/>
        <v>12.102730368501568</v>
      </c>
      <c r="T22" s="304">
        <f t="shared" ca="1" si="1"/>
        <v>118.72778491500038</v>
      </c>
      <c r="U22" s="311">
        <f t="shared" ca="1" si="2"/>
        <v>20.616863488921087</v>
      </c>
      <c r="V22" s="306">
        <f t="shared" ca="1" si="3"/>
        <v>1.2248872275288329</v>
      </c>
      <c r="W22" s="304">
        <f t="shared" ca="1" si="4"/>
        <v>0.52125635542664606</v>
      </c>
      <c r="Y22" s="314" t="str">
        <f t="shared" ca="1" si="22"/>
        <v/>
      </c>
      <c r="Z22" s="315" t="str">
        <f t="shared" ca="1" si="23"/>
        <v/>
      </c>
      <c r="AA22" s="316" t="str">
        <f t="shared" ca="1" si="24"/>
        <v/>
      </c>
      <c r="AC22" s="310" t="e">
        <f t="shared" ca="1" si="25"/>
        <v>#N/A</v>
      </c>
      <c r="AD22" s="323" t="e">
        <f t="shared" ca="1" si="26"/>
        <v>#N/A</v>
      </c>
      <c r="AE22" s="324">
        <f t="shared" ca="1" si="5"/>
        <v>0.92063397775810452</v>
      </c>
      <c r="AG22" s="306">
        <f t="shared" ca="1" si="27"/>
        <v>87.183563252452046</v>
      </c>
      <c r="AH22" s="304">
        <f t="shared" ca="1" si="28"/>
        <v>96.8445273095018</v>
      </c>
    </row>
    <row r="23" spans="1:34" x14ac:dyDescent="0.2">
      <c r="A23" s="347">
        <f t="shared" ca="1" si="6"/>
        <v>0.01</v>
      </c>
      <c r="B23" s="304">
        <f t="shared" ca="1" si="7"/>
        <v>0.19000000000000003</v>
      </c>
      <c r="D23" s="306">
        <f t="shared" ca="1" si="8"/>
        <v>14.925087018055915</v>
      </c>
      <c r="E23" s="307">
        <f t="shared" ca="1" si="9"/>
        <v>84.649075475978805</v>
      </c>
      <c r="F23" s="304">
        <f t="shared" ca="1" si="10"/>
        <v>85.954779980141282</v>
      </c>
      <c r="G23" s="306">
        <f t="shared" ca="1" si="11"/>
        <v>2.3664732729360249</v>
      </c>
      <c r="H23" s="307">
        <f t="shared" ca="1" si="12"/>
        <v>13.421696899420024</v>
      </c>
      <c r="I23" s="304">
        <f t="shared" ca="1" si="13"/>
        <v>13.628724937110647</v>
      </c>
      <c r="J23" s="306">
        <f t="shared" ca="1" si="14"/>
        <v>0.18524163102106478</v>
      </c>
      <c r="K23" s="307">
        <f t="shared" ca="1" si="15"/>
        <v>1.0506184929785058</v>
      </c>
      <c r="L23" s="304">
        <f t="shared" ca="1" si="0"/>
        <v>1.0668241090506771</v>
      </c>
      <c r="M23" s="306">
        <f t="shared" ca="1" si="16"/>
        <v>1.3962634015954636</v>
      </c>
      <c r="N23" s="304">
        <f t="shared" ca="1" si="17"/>
        <v>80</v>
      </c>
      <c r="P23" s="310">
        <f t="shared" ca="1" si="18"/>
        <v>4</v>
      </c>
      <c r="Q23" s="304">
        <f t="shared" ca="1" si="19"/>
        <v>1157.1785714285713</v>
      </c>
      <c r="R23" s="306">
        <f t="shared" ca="1" si="20"/>
        <v>0.57966807802767872</v>
      </c>
      <c r="S23" s="307">
        <f t="shared" ca="1" si="21"/>
        <v>12.096933687721291</v>
      </c>
      <c r="T23" s="304">
        <f t="shared" ca="1" si="1"/>
        <v>118.67091947654588</v>
      </c>
      <c r="U23" s="311">
        <f t="shared" ca="1" si="2"/>
        <v>20.606988909161231</v>
      </c>
      <c r="V23" s="306">
        <f t="shared" ca="1" si="3"/>
        <v>1.2248713059950251</v>
      </c>
      <c r="W23" s="304">
        <f t="shared" ca="1" si="4"/>
        <v>0.59378653838604245</v>
      </c>
      <c r="Y23" s="314" t="str">
        <f t="shared" ca="1" si="22"/>
        <v/>
      </c>
      <c r="Z23" s="315" t="str">
        <f t="shared" ca="1" si="23"/>
        <v/>
      </c>
      <c r="AA23" s="316" t="str">
        <f t="shared" ca="1" si="24"/>
        <v/>
      </c>
      <c r="AC23" s="310" t="e">
        <f t="shared" ca="1" si="25"/>
        <v>#N/A</v>
      </c>
      <c r="AD23" s="323" t="e">
        <f t="shared" ca="1" si="26"/>
        <v>#N/A</v>
      </c>
      <c r="AE23" s="324">
        <f t="shared" ca="1" si="5"/>
        <v>1.0506184929785058</v>
      </c>
      <c r="AG23" s="306">
        <f t="shared" ca="1" si="27"/>
        <v>85.954779976265257</v>
      </c>
      <c r="AH23" s="304">
        <f t="shared" ca="1" si="28"/>
        <v>95.615744033315025</v>
      </c>
    </row>
    <row r="24" spans="1:34" x14ac:dyDescent="0.2">
      <c r="A24" s="347">
        <f t="shared" ca="1" si="6"/>
        <v>0.01</v>
      </c>
      <c r="B24" s="304">
        <f t="shared" ca="1" si="7"/>
        <v>0.20000000000000004</v>
      </c>
      <c r="D24" s="306">
        <f t="shared" ca="1" si="8"/>
        <v>14.711358085491193</v>
      </c>
      <c r="E24" s="307">
        <f t="shared" ca="1" si="9"/>
        <v>83.436898275183822</v>
      </c>
      <c r="F24" s="304">
        <f t="shared" ca="1" si="10"/>
        <v>84.723904835075444</v>
      </c>
      <c r="G24" s="306">
        <f t="shared" ca="1" si="11"/>
        <v>2.5135868537909367</v>
      </c>
      <c r="H24" s="307">
        <f t="shared" ca="1" si="12"/>
        <v>14.256065882171862</v>
      </c>
      <c r="I24" s="304">
        <f t="shared" ca="1" si="13"/>
        <v>14.475963985461389</v>
      </c>
      <c r="J24" s="306">
        <f t="shared" ca="1" si="14"/>
        <v>0.20964193165469958</v>
      </c>
      <c r="K24" s="307">
        <f t="shared" ca="1" si="15"/>
        <v>1.1890073068864653</v>
      </c>
      <c r="L24" s="304">
        <f t="shared" ca="1" si="0"/>
        <v>1.2073475536635334</v>
      </c>
      <c r="M24" s="306">
        <f t="shared" ca="1" si="16"/>
        <v>1.3962634015954636</v>
      </c>
      <c r="N24" s="304">
        <f t="shared" ca="1" si="17"/>
        <v>80</v>
      </c>
      <c r="P24" s="310">
        <f t="shared" ca="1" si="18"/>
        <v>4</v>
      </c>
      <c r="Q24" s="304">
        <f t="shared" ca="1" si="19"/>
        <v>1141.8214285714284</v>
      </c>
      <c r="R24" s="306">
        <f t="shared" ca="1" si="20"/>
        <v>0.57197518973559192</v>
      </c>
      <c r="S24" s="307">
        <f t="shared" ca="1" si="21"/>
        <v>12.091213935823935</v>
      </c>
      <c r="T24" s="304">
        <f t="shared" ca="1" si="1"/>
        <v>118.61480871043281</v>
      </c>
      <c r="U24" s="311">
        <f t="shared" ca="1" si="2"/>
        <v>20.597245376878202</v>
      </c>
      <c r="V24" s="306">
        <f t="shared" ca="1" si="3"/>
        <v>1.2248543552635391</v>
      </c>
      <c r="W24" s="304">
        <f t="shared" ca="1" si="4"/>
        <v>0.66989829504175913</v>
      </c>
      <c r="Y24" s="314" t="str">
        <f t="shared" ca="1" si="22"/>
        <v/>
      </c>
      <c r="Z24" s="315" t="str">
        <f t="shared" ca="1" si="23"/>
        <v/>
      </c>
      <c r="AA24" s="316" t="str">
        <f t="shared" ca="1" si="24"/>
        <v/>
      </c>
      <c r="AC24" s="310" t="e">
        <f t="shared" ca="1" si="25"/>
        <v>#N/A</v>
      </c>
      <c r="AD24" s="323" t="e">
        <f t="shared" ca="1" si="26"/>
        <v>#N/A</v>
      </c>
      <c r="AE24" s="324">
        <f t="shared" ca="1" si="5"/>
        <v>1.1890073068864653</v>
      </c>
      <c r="AG24" s="306">
        <f t="shared" ca="1" si="27"/>
        <v>84.723904831243161</v>
      </c>
      <c r="AH24" s="304">
        <f t="shared" ca="1" si="28"/>
        <v>94.384868888292928</v>
      </c>
    </row>
    <row r="25" spans="1:34" x14ac:dyDescent="0.2">
      <c r="A25" s="347">
        <f t="shared" ca="1" si="6"/>
        <v>0.01</v>
      </c>
      <c r="B25" s="304">
        <f t="shared" ca="1" si="7"/>
        <v>0.21000000000000005</v>
      </c>
      <c r="D25" s="306">
        <f t="shared" ca="1" si="8"/>
        <v>14.497272427569653</v>
      </c>
      <c r="E25" s="307">
        <f t="shared" ca="1" si="9"/>
        <v>82.222697898228532</v>
      </c>
      <c r="F25" s="304">
        <f t="shared" ca="1" si="10"/>
        <v>83.490975305733045</v>
      </c>
      <c r="G25" s="306">
        <f t="shared" ca="1" si="11"/>
        <v>2.6585595780666331</v>
      </c>
      <c r="H25" s="307">
        <f t="shared" ca="1" si="12"/>
        <v>15.078292861154148</v>
      </c>
      <c r="I25" s="304">
        <f t="shared" ca="1" si="13"/>
        <v>15.310873738518712</v>
      </c>
      <c r="J25" s="306">
        <f t="shared" ca="1" si="14"/>
        <v>0.23550266381398743</v>
      </c>
      <c r="K25" s="307">
        <f t="shared" ca="1" si="15"/>
        <v>1.3356791006030952</v>
      </c>
      <c r="L25" s="304">
        <f t="shared" ca="1" si="0"/>
        <v>1.3562817422834303</v>
      </c>
      <c r="M25" s="306">
        <f t="shared" ca="1" si="16"/>
        <v>1.3962634015954636</v>
      </c>
      <c r="N25" s="304">
        <f t="shared" ca="1" si="17"/>
        <v>80</v>
      </c>
      <c r="P25" s="310">
        <f t="shared" ca="1" si="18"/>
        <v>4</v>
      </c>
      <c r="Q25" s="304">
        <f t="shared" ca="1" si="19"/>
        <v>1126.4642857142858</v>
      </c>
      <c r="R25" s="306">
        <f t="shared" ca="1" si="20"/>
        <v>0.56428230144350533</v>
      </c>
      <c r="S25" s="307">
        <f t="shared" ca="1" si="21"/>
        <v>12.0855711128095</v>
      </c>
      <c r="T25" s="304">
        <f t="shared" ca="1" si="1"/>
        <v>118.5594526166612</v>
      </c>
      <c r="U25" s="311">
        <f t="shared" ca="1" si="2"/>
        <v>20.587632892072001</v>
      </c>
      <c r="V25" s="306">
        <f t="shared" ca="1" si="3"/>
        <v>1.2248363902366832</v>
      </c>
      <c r="W25" s="304">
        <f t="shared" ca="1" si="4"/>
        <v>0.74938926035554354</v>
      </c>
      <c r="Y25" s="314" t="str">
        <f t="shared" ca="1" si="22"/>
        <v/>
      </c>
      <c r="Z25" s="315" t="str">
        <f t="shared" ca="1" si="23"/>
        <v/>
      </c>
      <c r="AA25" s="316" t="str">
        <f t="shared" ca="1" si="24"/>
        <v/>
      </c>
      <c r="AC25" s="310" t="e">
        <f t="shared" ca="1" si="25"/>
        <v>#N/A</v>
      </c>
      <c r="AD25" s="323" t="e">
        <f t="shared" ca="1" si="26"/>
        <v>#N/A</v>
      </c>
      <c r="AE25" s="324">
        <f t="shared" ca="1" si="5"/>
        <v>1.3356791006030952</v>
      </c>
      <c r="AG25" s="306">
        <f t="shared" ca="1" si="27"/>
        <v>83.490975301944559</v>
      </c>
      <c r="AH25" s="304">
        <f t="shared" ca="1" si="28"/>
        <v>93.151939358994312</v>
      </c>
    </row>
    <row r="26" spans="1:34" x14ac:dyDescent="0.2">
      <c r="A26" s="347">
        <f t="shared" ca="1" si="6"/>
        <v>0.01</v>
      </c>
      <c r="B26" s="304">
        <f t="shared" ca="1" si="7"/>
        <v>0.22000000000000006</v>
      </c>
      <c r="D26" s="306">
        <f t="shared" ca="1" si="8"/>
        <v>14.282836543428999</v>
      </c>
      <c r="E26" s="307">
        <f t="shared" ca="1" si="9"/>
        <v>81.006511204585337</v>
      </c>
      <c r="F26" s="304">
        <f t="shared" ca="1" si="10"/>
        <v>82.256028820171721</v>
      </c>
      <c r="G26" s="306">
        <f t="shared" ca="1" si="11"/>
        <v>2.8013879435009232</v>
      </c>
      <c r="H26" s="307">
        <f t="shared" ca="1" si="12"/>
        <v>15.888357973200002</v>
      </c>
      <c r="I26" s="304">
        <f t="shared" ca="1" si="13"/>
        <v>16.133434026720423</v>
      </c>
      <c r="J26" s="306">
        <f t="shared" ca="1" si="14"/>
        <v>0.2628024014218252</v>
      </c>
      <c r="K26" s="307">
        <f t="shared" ca="1" si="15"/>
        <v>1.490512354774866</v>
      </c>
      <c r="L26" s="304">
        <f t="shared" ca="1" si="0"/>
        <v>1.5135032811096227</v>
      </c>
      <c r="M26" s="306">
        <f t="shared" ca="1" si="16"/>
        <v>1.3962634015954636</v>
      </c>
      <c r="N26" s="304">
        <f t="shared" ca="1" si="17"/>
        <v>80</v>
      </c>
      <c r="P26" s="310">
        <f t="shared" ca="1" si="18"/>
        <v>4</v>
      </c>
      <c r="Q26" s="304">
        <f t="shared" ca="1" si="19"/>
        <v>1111.1071428571427</v>
      </c>
      <c r="R26" s="306">
        <f t="shared" ca="1" si="20"/>
        <v>0.55658941315141852</v>
      </c>
      <c r="S26" s="307">
        <f t="shared" ca="1" si="21"/>
        <v>12.080005218677986</v>
      </c>
      <c r="T26" s="304">
        <f t="shared" ca="1" si="1"/>
        <v>118.50485119523104</v>
      </c>
      <c r="U26" s="311">
        <f t="shared" ca="1" si="2"/>
        <v>20.578151454742631</v>
      </c>
      <c r="V26" s="306">
        <f t="shared" ca="1" si="3"/>
        <v>1.224817425842992</v>
      </c>
      <c r="W26" s="304">
        <f t="shared" ca="1" si="4"/>
        <v>0.83205958013394321</v>
      </c>
      <c r="Y26" s="314" t="str">
        <f t="shared" ca="1" si="22"/>
        <v/>
      </c>
      <c r="Z26" s="315" t="str">
        <f t="shared" ca="1" si="23"/>
        <v/>
      </c>
      <c r="AA26" s="316" t="str">
        <f t="shared" ca="1" si="24"/>
        <v/>
      </c>
      <c r="AC26" s="310" t="e">
        <f t="shared" ca="1" si="25"/>
        <v>#N/A</v>
      </c>
      <c r="AD26" s="323" t="e">
        <f t="shared" ca="1" si="26"/>
        <v>#N/A</v>
      </c>
      <c r="AE26" s="324">
        <f t="shared" ca="1" si="5"/>
        <v>1.490512354774866</v>
      </c>
      <c r="AG26" s="306">
        <f t="shared" ca="1" si="27"/>
        <v>82.256028816427033</v>
      </c>
      <c r="AH26" s="304">
        <f t="shared" ca="1" si="28"/>
        <v>91.916992873476801</v>
      </c>
    </row>
    <row r="27" spans="1:34" x14ac:dyDescent="0.2">
      <c r="A27" s="347">
        <f t="shared" ca="1" si="6"/>
        <v>0.01</v>
      </c>
      <c r="B27" s="304">
        <f t="shared" ca="1" si="7"/>
        <v>0.23000000000000007</v>
      </c>
      <c r="D27" s="306">
        <f t="shared" ca="1" si="8"/>
        <v>14.068056921551912</v>
      </c>
      <c r="E27" s="307">
        <f t="shared" ca="1" si="9"/>
        <v>79.788374993304188</v>
      </c>
      <c r="F27" s="304">
        <f t="shared" ca="1" si="10"/>
        <v>81.019102745094344</v>
      </c>
      <c r="G27" s="306">
        <f t="shared" ca="1" si="11"/>
        <v>2.9420685127164425</v>
      </c>
      <c r="H27" s="307">
        <f t="shared" ca="1" si="12"/>
        <v>16.686241723133044</v>
      </c>
      <c r="I27" s="304">
        <f t="shared" ca="1" si="13"/>
        <v>16.943625054171363</v>
      </c>
      <c r="J27" s="306">
        <f t="shared" ca="1" si="14"/>
        <v>0.29151968370291204</v>
      </c>
      <c r="K27" s="307">
        <f t="shared" ca="1" si="15"/>
        <v>1.6533853532565312</v>
      </c>
      <c r="L27" s="304">
        <f t="shared" ca="1" si="0"/>
        <v>1.6788885765140791</v>
      </c>
      <c r="M27" s="306">
        <f t="shared" ca="1" si="16"/>
        <v>1.3962634015954636</v>
      </c>
      <c r="N27" s="304">
        <f t="shared" ca="1" si="17"/>
        <v>80</v>
      </c>
      <c r="P27" s="310">
        <f t="shared" ca="1" si="18"/>
        <v>4</v>
      </c>
      <c r="Q27" s="304">
        <f t="shared" ca="1" si="19"/>
        <v>1095.75</v>
      </c>
      <c r="R27" s="306">
        <f t="shared" ca="1" si="20"/>
        <v>0.54889652485933182</v>
      </c>
      <c r="S27" s="307">
        <f t="shared" ca="1" si="21"/>
        <v>12.074516253429392</v>
      </c>
      <c r="T27" s="304">
        <f t="shared" ca="1" si="1"/>
        <v>118.45100444614235</v>
      </c>
      <c r="U27" s="311">
        <f t="shared" ca="1" si="2"/>
        <v>20.568801064890092</v>
      </c>
      <c r="V27" s="306">
        <f t="shared" ca="1" si="3"/>
        <v>1.2247974770366512</v>
      </c>
      <c r="W27" s="304">
        <f t="shared" ca="1" si="4"/>
        <v>0.91771193872647649</v>
      </c>
      <c r="Y27" s="314" t="str">
        <f t="shared" ca="1" si="22"/>
        <v/>
      </c>
      <c r="Z27" s="315" t="str">
        <f t="shared" ca="1" si="23"/>
        <v/>
      </c>
      <c r="AA27" s="316" t="str">
        <f t="shared" ca="1" si="24"/>
        <v/>
      </c>
      <c r="AC27" s="310" t="e">
        <f t="shared" ca="1" si="25"/>
        <v>#N/A</v>
      </c>
      <c r="AD27" s="323" t="e">
        <f t="shared" ca="1" si="26"/>
        <v>#N/A</v>
      </c>
      <c r="AE27" s="324">
        <f t="shared" ca="1" si="5"/>
        <v>1.6533853532565312</v>
      </c>
      <c r="AG27" s="306">
        <f t="shared" ca="1" si="27"/>
        <v>81.019102741393482</v>
      </c>
      <c r="AH27" s="304">
        <f t="shared" ca="1" si="28"/>
        <v>90.680066798443249</v>
      </c>
    </row>
    <row r="28" spans="1:34" x14ac:dyDescent="0.2">
      <c r="A28" s="347">
        <f t="shared" ca="1" si="6"/>
        <v>0.01</v>
      </c>
      <c r="B28" s="304">
        <f t="shared" ca="1" si="7"/>
        <v>0.24000000000000007</v>
      </c>
      <c r="D28" s="306">
        <f t="shared" ca="1" si="8"/>
        <v>13.852940038929335</v>
      </c>
      <c r="E28" s="307">
        <f t="shared" ca="1" si="9"/>
        <v>78.568325998267198</v>
      </c>
      <c r="F28" s="304">
        <f t="shared" ca="1" si="10"/>
        <v>79.780234381030496</v>
      </c>
      <c r="G28" s="306">
        <f t="shared" ca="1" si="11"/>
        <v>3.0805979131057359</v>
      </c>
      <c r="H28" s="307">
        <f t="shared" ca="1" si="12"/>
        <v>17.471924983115716</v>
      </c>
      <c r="I28" s="304">
        <f t="shared" ca="1" si="13"/>
        <v>17.741427397981667</v>
      </c>
      <c r="J28" s="306">
        <f t="shared" ca="1" si="14"/>
        <v>0.32163301583202292</v>
      </c>
      <c r="K28" s="307">
        <f t="shared" ca="1" si="15"/>
        <v>1.824176186787775</v>
      </c>
      <c r="L28" s="304">
        <f t="shared" ca="1" si="0"/>
        <v>1.8523138387748415</v>
      </c>
      <c r="M28" s="306">
        <f t="shared" ca="1" si="16"/>
        <v>1.3962634015954636</v>
      </c>
      <c r="N28" s="304">
        <f t="shared" ca="1" si="17"/>
        <v>80</v>
      </c>
      <c r="P28" s="310">
        <f t="shared" ca="1" si="18"/>
        <v>4</v>
      </c>
      <c r="Q28" s="304">
        <f t="shared" ca="1" si="19"/>
        <v>1080.3928571428571</v>
      </c>
      <c r="R28" s="306">
        <f t="shared" ca="1" si="20"/>
        <v>0.54120363656724513</v>
      </c>
      <c r="S28" s="307">
        <f t="shared" ca="1" si="21"/>
        <v>12.069104217063719</v>
      </c>
      <c r="T28" s="304">
        <f t="shared" ca="1" si="1"/>
        <v>118.39791236939509</v>
      </c>
      <c r="U28" s="311">
        <f t="shared" ca="1" si="2"/>
        <v>20.559581722514377</v>
      </c>
      <c r="V28" s="306">
        <f t="shared" ca="1" si="3"/>
        <v>1.2247765587969248</v>
      </c>
      <c r="W28" s="304">
        <f t="shared" ca="1" si="4"/>
        <v>1.0061515862008485</v>
      </c>
      <c r="Y28" s="314" t="str">
        <f t="shared" ca="1" si="22"/>
        <v/>
      </c>
      <c r="Z28" s="315" t="str">
        <f t="shared" ca="1" si="23"/>
        <v/>
      </c>
      <c r="AA28" s="316" t="str">
        <f t="shared" ca="1" si="24"/>
        <v/>
      </c>
      <c r="AC28" s="310" t="e">
        <f t="shared" ca="1" si="25"/>
        <v>#N/A</v>
      </c>
      <c r="AD28" s="323" t="e">
        <f t="shared" ca="1" si="26"/>
        <v>#N/A</v>
      </c>
      <c r="AE28" s="324">
        <f t="shared" ca="1" si="5"/>
        <v>1.824176186787775</v>
      </c>
      <c r="AG28" s="306">
        <f t="shared" ca="1" si="27"/>
        <v>79.780234377373517</v>
      </c>
      <c r="AH28" s="304">
        <f t="shared" ca="1" si="28"/>
        <v>89.441198434423271</v>
      </c>
    </row>
    <row r="29" spans="1:34" x14ac:dyDescent="0.2">
      <c r="A29" s="347">
        <f t="shared" ca="1" si="6"/>
        <v>0.01</v>
      </c>
      <c r="B29" s="304">
        <f t="shared" ca="1" si="7"/>
        <v>0.25000000000000006</v>
      </c>
      <c r="D29" s="306">
        <f t="shared" ca="1" si="8"/>
        <v>13.637492360230167</v>
      </c>
      <c r="E29" s="307">
        <f t="shared" ca="1" si="9"/>
        <v>77.346400883479802</v>
      </c>
      <c r="F29" s="304">
        <f t="shared" ca="1" si="10"/>
        <v>78.539460957554965</v>
      </c>
      <c r="G29" s="306">
        <f t="shared" ca="1" si="11"/>
        <v>3.2169728367080377</v>
      </c>
      <c r="H29" s="307">
        <f t="shared" ca="1" si="12"/>
        <v>18.245388991950513</v>
      </c>
      <c r="I29" s="304">
        <f t="shared" ca="1" si="13"/>
        <v>18.526822007557215</v>
      </c>
      <c r="J29" s="306">
        <f t="shared" ca="1" si="14"/>
        <v>0.35312086958109179</v>
      </c>
      <c r="K29" s="307">
        <f t="shared" ca="1" si="15"/>
        <v>2.0027627566631061</v>
      </c>
      <c r="L29" s="304">
        <f t="shared" ca="1" si="0"/>
        <v>2.0336550858025335</v>
      </c>
      <c r="M29" s="306">
        <f t="shared" ca="1" si="16"/>
        <v>1.3962634015954636</v>
      </c>
      <c r="N29" s="304">
        <f t="shared" ca="1" si="17"/>
        <v>80</v>
      </c>
      <c r="P29" s="310">
        <f t="shared" ca="1" si="18"/>
        <v>4</v>
      </c>
      <c r="Q29" s="304">
        <f t="shared" ca="1" si="19"/>
        <v>1065.0357142857142</v>
      </c>
      <c r="R29" s="306">
        <f t="shared" ca="1" si="20"/>
        <v>0.53351074827515843</v>
      </c>
      <c r="S29" s="307">
        <f t="shared" ca="1" si="21"/>
        <v>12.063769109580967</v>
      </c>
      <c r="T29" s="304">
        <f t="shared" ca="1" si="1"/>
        <v>118.3455749649893</v>
      </c>
      <c r="U29" s="311">
        <f t="shared" ca="1" si="2"/>
        <v>20.550493427615493</v>
      </c>
      <c r="V29" s="306">
        <f t="shared" ca="1" si="3"/>
        <v>1.2247546861275833</v>
      </c>
      <c r="W29" s="304">
        <f t="shared" ca="1" si="4"/>
        <v>1.0971863649934612</v>
      </c>
      <c r="Y29" s="314" t="str">
        <f t="shared" ca="1" si="22"/>
        <v/>
      </c>
      <c r="Z29" s="315" t="str">
        <f t="shared" ca="1" si="23"/>
        <v/>
      </c>
      <c r="AA29" s="316" t="str">
        <f t="shared" ca="1" si="24"/>
        <v/>
      </c>
      <c r="AC29" s="310" t="e">
        <f t="shared" ca="1" si="25"/>
        <v>#N/A</v>
      </c>
      <c r="AD29" s="323" t="e">
        <f t="shared" ca="1" si="26"/>
        <v>#N/A</v>
      </c>
      <c r="AE29" s="324">
        <f t="shared" ca="1" si="5"/>
        <v>2.0027627566631061</v>
      </c>
      <c r="AG29" s="306">
        <f t="shared" ca="1" si="27"/>
        <v>78.53946095394187</v>
      </c>
      <c r="AH29" s="304">
        <f t="shared" ca="1" si="28"/>
        <v>88.200425010991637</v>
      </c>
    </row>
    <row r="30" spans="1:34" x14ac:dyDescent="0.2">
      <c r="A30" s="347">
        <f t="shared" ca="1" si="6"/>
        <v>0.01</v>
      </c>
      <c r="B30" s="304">
        <f t="shared" ca="1" si="7"/>
        <v>0.26000000000000006</v>
      </c>
      <c r="D30" s="306">
        <f t="shared" ca="1" si="8"/>
        <v>13.421720336977415</v>
      </c>
      <c r="E30" s="307">
        <f t="shared" ca="1" si="9"/>
        <v>76.122636238398385</v>
      </c>
      <c r="F30" s="304">
        <f t="shared" ca="1" si="10"/>
        <v>77.296819628543304</v>
      </c>
      <c r="G30" s="306">
        <f t="shared" ca="1" si="11"/>
        <v>3.3511900400778121</v>
      </c>
      <c r="H30" s="307">
        <f t="shared" ca="1" si="12"/>
        <v>19.006615354334496</v>
      </c>
      <c r="I30" s="304">
        <f t="shared" ca="1" si="13"/>
        <v>19.299790203842647</v>
      </c>
      <c r="J30" s="306">
        <f t="shared" ca="1" si="14"/>
        <v>0.38596168396502106</v>
      </c>
      <c r="K30" s="307">
        <f t="shared" ca="1" si="15"/>
        <v>2.1890227783945311</v>
      </c>
      <c r="L30" s="304">
        <f t="shared" ca="1" si="0"/>
        <v>2.2227881468595307</v>
      </c>
      <c r="M30" s="306">
        <f t="shared" ca="1" si="16"/>
        <v>1.3962634015954636</v>
      </c>
      <c r="N30" s="304">
        <f t="shared" ca="1" si="17"/>
        <v>80</v>
      </c>
      <c r="P30" s="310">
        <f t="shared" ca="1" si="18"/>
        <v>4</v>
      </c>
      <c r="Q30" s="304">
        <f t="shared" ca="1" si="19"/>
        <v>1049.6785714285713</v>
      </c>
      <c r="R30" s="306">
        <f t="shared" ca="1" si="20"/>
        <v>0.52581785998307162</v>
      </c>
      <c r="S30" s="307">
        <f t="shared" ca="1" si="21"/>
        <v>12.058510930981136</v>
      </c>
      <c r="T30" s="304">
        <f t="shared" ca="1" si="1"/>
        <v>118.29399223292495</v>
      </c>
      <c r="U30" s="311">
        <f t="shared" ca="1" si="2"/>
        <v>20.54153618019344</v>
      </c>
      <c r="V30" s="306">
        <f t="shared" ca="1" si="3"/>
        <v>1.2247318740563364</v>
      </c>
      <c r="W30" s="304">
        <f t="shared" ca="1" si="4"/>
        <v>1.1906267360336629</v>
      </c>
      <c r="Y30" s="314" t="str">
        <f t="shared" ca="1" si="22"/>
        <v/>
      </c>
      <c r="Z30" s="315" t="str">
        <f t="shared" ca="1" si="23"/>
        <v/>
      </c>
      <c r="AA30" s="316" t="str">
        <f t="shared" ca="1" si="24"/>
        <v/>
      </c>
      <c r="AC30" s="310" t="e">
        <f t="shared" ca="1" si="25"/>
        <v>#N/A</v>
      </c>
      <c r="AD30" s="323" t="e">
        <f t="shared" ca="1" si="26"/>
        <v>#N/A</v>
      </c>
      <c r="AE30" s="324">
        <f t="shared" ca="1" si="5"/>
        <v>2.1890227783945311</v>
      </c>
      <c r="AG30" s="306">
        <f t="shared" ca="1" si="27"/>
        <v>77.296819624974106</v>
      </c>
      <c r="AH30" s="304">
        <f t="shared" ca="1" si="28"/>
        <v>86.957783682023873</v>
      </c>
    </row>
    <row r="31" spans="1:34" x14ac:dyDescent="0.2">
      <c r="A31" s="347">
        <f t="shared" ca="1" si="6"/>
        <v>0.01</v>
      </c>
      <c r="B31" s="304">
        <f t="shared" ca="1" si="7"/>
        <v>0.27000000000000007</v>
      </c>
      <c r="D31" s="306">
        <f t="shared" ca="1" si="8"/>
        <v>13.313893401529498</v>
      </c>
      <c r="E31" s="307">
        <f t="shared" ca="1" si="9"/>
        <v>75.511089166748533</v>
      </c>
      <c r="F31" s="304">
        <f t="shared" ca="1" si="10"/>
        <v>76.675839380185053</v>
      </c>
      <c r="G31" s="306">
        <f t="shared" ca="1" si="11"/>
        <v>3.4843289740931072</v>
      </c>
      <c r="H31" s="307">
        <f t="shared" ca="1" si="12"/>
        <v>19.761726246001981</v>
      </c>
      <c r="I31" s="304">
        <f t="shared" ca="1" si="13"/>
        <v>20.066548597644495</v>
      </c>
      <c r="J31" s="306">
        <f t="shared" ca="1" si="14"/>
        <v>0.42013927903587567</v>
      </c>
      <c r="K31" s="307">
        <f t="shared" ca="1" si="15"/>
        <v>2.3828644863962136</v>
      </c>
      <c r="L31" s="304">
        <f t="shared" ca="1" si="0"/>
        <v>2.4196198408669649</v>
      </c>
      <c r="M31" s="306">
        <f t="shared" ca="1" si="16"/>
        <v>1.3962634015954636</v>
      </c>
      <c r="N31" s="304">
        <f t="shared" ca="1" si="17"/>
        <v>80</v>
      </c>
      <c r="P31" s="310">
        <f t="shared" ca="1" si="18"/>
        <v>5</v>
      </c>
      <c r="Q31" s="304">
        <f t="shared" ca="1" si="19"/>
        <v>1041.8333333333333</v>
      </c>
      <c r="R31" s="306">
        <f t="shared" ca="1" si="20"/>
        <v>0.52188792712688159</v>
      </c>
      <c r="S31" s="307">
        <f t="shared" ca="1" si="21"/>
        <v>12.053292051709867</v>
      </c>
      <c r="T31" s="304">
        <f t="shared" ca="1" si="1"/>
        <v>118.2427950272738</v>
      </c>
      <c r="U31" s="311">
        <f t="shared" ca="1" si="2"/>
        <v>20.532645878730477</v>
      </c>
      <c r="V31" s="306">
        <f t="shared" ca="1" si="3"/>
        <v>1.2247081338742878</v>
      </c>
      <c r="W31" s="304">
        <f t="shared" ca="1" si="4"/>
        <v>1.2870855021700578</v>
      </c>
      <c r="Y31" s="314" t="str">
        <f t="shared" ca="1" si="22"/>
        <v/>
      </c>
      <c r="Z31" s="315" t="str">
        <f t="shared" ca="1" si="23"/>
        <v/>
      </c>
      <c r="AA31" s="316" t="str">
        <f t="shared" ca="1" si="24"/>
        <v/>
      </c>
      <c r="AC31" s="310" t="e">
        <f t="shared" ca="1" si="25"/>
        <v>#N/A</v>
      </c>
      <c r="AD31" s="323" t="e">
        <f t="shared" ca="1" si="26"/>
        <v>#N/A</v>
      </c>
      <c r="AE31" s="324">
        <f t="shared" ca="1" si="5"/>
        <v>2.3828644863962136</v>
      </c>
      <c r="AG31" s="306">
        <f t="shared" ca="1" si="27"/>
        <v>76.67583937663747</v>
      </c>
      <c r="AH31" s="304">
        <f t="shared" ca="1" si="28"/>
        <v>86.336803433687237</v>
      </c>
    </row>
    <row r="32" spans="1:34" x14ac:dyDescent="0.2">
      <c r="A32" s="347">
        <f t="shared" ca="1" si="6"/>
        <v>0.01</v>
      </c>
      <c r="B32" s="304">
        <f t="shared" ca="1" si="7"/>
        <v>0.28000000000000008</v>
      </c>
      <c r="D32" s="306">
        <f t="shared" ca="1" si="8"/>
        <v>13.314190875947865</v>
      </c>
      <c r="E32" s="307">
        <f t="shared" ca="1" si="9"/>
        <v>75.512776707752209</v>
      </c>
      <c r="F32" s="304">
        <f t="shared" ca="1" si="10"/>
        <v>76.677552939540391</v>
      </c>
      <c r="G32" s="306">
        <f t="shared" ca="1" si="11"/>
        <v>3.6174708828525857</v>
      </c>
      <c r="H32" s="307">
        <f t="shared" ca="1" si="12"/>
        <v>20.516854013079502</v>
      </c>
      <c r="I32" s="304">
        <f t="shared" ca="1" si="13"/>
        <v>20.833324127039898</v>
      </c>
      <c r="J32" s="306">
        <f t="shared" ca="1" si="14"/>
        <v>0.45564827832060412</v>
      </c>
      <c r="K32" s="307">
        <f t="shared" ca="1" si="15"/>
        <v>2.5842573876916211</v>
      </c>
      <c r="L32" s="304">
        <f t="shared" ca="1" si="0"/>
        <v>2.6241192044903854</v>
      </c>
      <c r="M32" s="306">
        <f t="shared" ca="1" si="16"/>
        <v>1.3962634015954636</v>
      </c>
      <c r="N32" s="304">
        <f t="shared" ca="1" si="17"/>
        <v>80</v>
      </c>
      <c r="P32" s="310">
        <f t="shared" ca="1" si="18"/>
        <v>5</v>
      </c>
      <c r="Q32" s="304">
        <f t="shared" ca="1" si="19"/>
        <v>1041.5</v>
      </c>
      <c r="R32" s="306">
        <f t="shared" ca="1" si="20"/>
        <v>0.52172094970658833</v>
      </c>
      <c r="S32" s="307">
        <f t="shared" ca="1" si="21"/>
        <v>12.048074842212802</v>
      </c>
      <c r="T32" s="304">
        <f t="shared" ca="1" si="1"/>
        <v>118.1916142021076</v>
      </c>
      <c r="U32" s="311">
        <f t="shared" ca="1" si="2"/>
        <v>20.523758421708877</v>
      </c>
      <c r="V32" s="306">
        <f t="shared" ca="1" si="3"/>
        <v>1.224683469369839</v>
      </c>
      <c r="W32" s="304">
        <f t="shared" ca="1" si="4"/>
        <v>1.3873001429292218</v>
      </c>
      <c r="Y32" s="314" t="str">
        <f t="shared" ca="1" si="22"/>
        <v/>
      </c>
      <c r="Z32" s="315" t="str">
        <f t="shared" ca="1" si="23"/>
        <v/>
      </c>
      <c r="AA32" s="316" t="str">
        <f t="shared" ca="1" si="24"/>
        <v/>
      </c>
      <c r="AC32" s="310" t="e">
        <f t="shared" ca="1" si="25"/>
        <v>#N/A</v>
      </c>
      <c r="AD32" s="323" t="e">
        <f t="shared" ca="1" si="26"/>
        <v>#N/A</v>
      </c>
      <c r="AE32" s="324">
        <f t="shared" ca="1" si="5"/>
        <v>2.5842573876916211</v>
      </c>
      <c r="AG32" s="306">
        <f t="shared" ca="1" si="27"/>
        <v>76.677552935992068</v>
      </c>
      <c r="AH32" s="304">
        <f t="shared" ca="1" si="28"/>
        <v>86.338516993041836</v>
      </c>
    </row>
    <row r="33" spans="1:34" x14ac:dyDescent="0.2">
      <c r="A33" s="347">
        <f t="shared" ca="1" si="6"/>
        <v>0.01</v>
      </c>
      <c r="B33" s="304">
        <f t="shared" ca="1" si="7"/>
        <v>0.29000000000000009</v>
      </c>
      <c r="D33" s="306">
        <f t="shared" ca="1" si="8"/>
        <v>13.314432372777262</v>
      </c>
      <c r="E33" s="307">
        <f t="shared" ca="1" si="9"/>
        <v>75.514146783899832</v>
      </c>
      <c r="F33" s="304">
        <f t="shared" ca="1" si="10"/>
        <v>76.678944136637853</v>
      </c>
      <c r="G33" s="306">
        <f t="shared" ca="1" si="11"/>
        <v>3.7506152065803584</v>
      </c>
      <c r="H33" s="307">
        <f t="shared" ca="1" si="12"/>
        <v>21.271995480918502</v>
      </c>
      <c r="I33" s="304">
        <f t="shared" ca="1" si="13"/>
        <v>21.600113568406279</v>
      </c>
      <c r="J33" s="306">
        <f t="shared" ca="1" si="14"/>
        <v>0.49248870876776885</v>
      </c>
      <c r="K33" s="307">
        <f t="shared" ca="1" si="15"/>
        <v>2.7932016351616111</v>
      </c>
      <c r="L33" s="304">
        <f t="shared" ca="1" si="0"/>
        <v>2.8362863929676148</v>
      </c>
      <c r="M33" s="306">
        <f t="shared" ca="1" si="16"/>
        <v>1.3962634015954636</v>
      </c>
      <c r="N33" s="304">
        <f t="shared" ca="1" si="17"/>
        <v>80</v>
      </c>
      <c r="P33" s="310">
        <f t="shared" ca="1" si="18"/>
        <v>5</v>
      </c>
      <c r="Q33" s="304">
        <f t="shared" ca="1" si="19"/>
        <v>1041.1666666666667</v>
      </c>
      <c r="R33" s="306">
        <f t="shared" ca="1" si="20"/>
        <v>0.52155397228629496</v>
      </c>
      <c r="S33" s="307">
        <f t="shared" ca="1" si="21"/>
        <v>12.042859302489939</v>
      </c>
      <c r="T33" s="304">
        <f t="shared" ca="1" si="1"/>
        <v>118.14044975742631</v>
      </c>
      <c r="U33" s="311">
        <f t="shared" ca="1" si="2"/>
        <v>20.51487380912863</v>
      </c>
      <c r="V33" s="306">
        <f t="shared" ca="1" si="3"/>
        <v>1.2246578805801189</v>
      </c>
      <c r="W33" s="304">
        <f t="shared" ca="1" si="4"/>
        <v>1.4912700110360313</v>
      </c>
      <c r="Y33" s="314" t="str">
        <f t="shared" ca="1" si="22"/>
        <v/>
      </c>
      <c r="Z33" s="315" t="str">
        <f t="shared" ca="1" si="23"/>
        <v/>
      </c>
      <c r="AA33" s="316" t="str">
        <f t="shared" ca="1" si="24"/>
        <v/>
      </c>
      <c r="AC33" s="310" t="e">
        <f t="shared" ca="1" si="25"/>
        <v>#N/A</v>
      </c>
      <c r="AD33" s="323" t="e">
        <f t="shared" ca="1" si="26"/>
        <v>#N/A</v>
      </c>
      <c r="AE33" s="324">
        <f t="shared" ca="1" si="5"/>
        <v>2.7932016351616111</v>
      </c>
      <c r="AG33" s="306">
        <f t="shared" ca="1" si="27"/>
        <v>76.678944133088805</v>
      </c>
      <c r="AH33" s="304">
        <f t="shared" ca="1" si="28"/>
        <v>86.339908190138573</v>
      </c>
    </row>
    <row r="34" spans="1:34" x14ac:dyDescent="0.2">
      <c r="A34" s="347">
        <f t="shared" ca="1" si="6"/>
        <v>0.01</v>
      </c>
      <c r="B34" s="304">
        <f t="shared" ca="1" si="7"/>
        <v>0.3000000000000001</v>
      </c>
      <c r="D34" s="306">
        <f t="shared" ca="1" si="8"/>
        <v>13.314617828494322</v>
      </c>
      <c r="E34" s="307">
        <f t="shared" ca="1" si="9"/>
        <v>75.515199034932095</v>
      </c>
      <c r="F34" s="304">
        <f t="shared" ca="1" si="10"/>
        <v>76.680012605660593</v>
      </c>
      <c r="G34" s="306">
        <f t="shared" ca="1" si="11"/>
        <v>3.8837613848653016</v>
      </c>
      <c r="H34" s="307">
        <f t="shared" ca="1" si="12"/>
        <v>22.027147471267824</v>
      </c>
      <c r="I34" s="304">
        <f t="shared" ca="1" si="13"/>
        <v>22.366913694462884</v>
      </c>
      <c r="J34" s="306">
        <f t="shared" ca="1" si="14"/>
        <v>0.53066059172499713</v>
      </c>
      <c r="K34" s="307">
        <f t="shared" ca="1" si="15"/>
        <v>3.0096973499225426</v>
      </c>
      <c r="L34" s="304">
        <f t="shared" ca="1" si="0"/>
        <v>3.0561215292819588</v>
      </c>
      <c r="M34" s="306">
        <f t="shared" ca="1" si="16"/>
        <v>1.3962634015954636</v>
      </c>
      <c r="N34" s="304">
        <f t="shared" ca="1" si="17"/>
        <v>80</v>
      </c>
      <c r="P34" s="310">
        <f t="shared" ca="1" si="18"/>
        <v>5</v>
      </c>
      <c r="Q34" s="304">
        <f t="shared" ca="1" si="19"/>
        <v>1040.8333333333333</v>
      </c>
      <c r="R34" s="306">
        <f t="shared" ca="1" si="20"/>
        <v>0.5213869948660016</v>
      </c>
      <c r="S34" s="307">
        <f t="shared" ca="1" si="21"/>
        <v>12.037645432541279</v>
      </c>
      <c r="T34" s="304">
        <f t="shared" ca="1" si="1"/>
        <v>118.08930169322996</v>
      </c>
      <c r="U34" s="311">
        <f t="shared" ca="1" si="2"/>
        <v>20.505992040989742</v>
      </c>
      <c r="V34" s="306">
        <f t="shared" ca="1" si="3"/>
        <v>1.2246313675482401</v>
      </c>
      <c r="W34" s="304">
        <f t="shared" ca="1" si="4"/>
        <v>1.5989943785001917</v>
      </c>
      <c r="Y34" s="314" t="str">
        <f t="shared" ca="1" si="22"/>
        <v/>
      </c>
      <c r="Z34" s="315" t="str">
        <f t="shared" ca="1" si="23"/>
        <v/>
      </c>
      <c r="AA34" s="316" t="str">
        <f t="shared" ca="1" si="24"/>
        <v/>
      </c>
      <c r="AC34" s="310" t="e">
        <f t="shared" ca="1" si="25"/>
        <v>#N/A</v>
      </c>
      <c r="AD34" s="323" t="e">
        <f t="shared" ca="1" si="26"/>
        <v>#N/A</v>
      </c>
      <c r="AE34" s="324">
        <f t="shared" ca="1" si="5"/>
        <v>3.0096973499225426</v>
      </c>
      <c r="AG34" s="306">
        <f t="shared" ca="1" si="27"/>
        <v>76.680012602110793</v>
      </c>
      <c r="AH34" s="304">
        <f t="shared" ca="1" si="28"/>
        <v>86.34097665916056</v>
      </c>
    </row>
    <row r="35" spans="1:34" x14ac:dyDescent="0.2">
      <c r="A35" s="347">
        <f t="shared" ca="1" si="6"/>
        <v>0.01</v>
      </c>
      <c r="B35" s="304">
        <f t="shared" ca="1" si="7"/>
        <v>0.31000000000000011</v>
      </c>
      <c r="D35" s="306">
        <f t="shared" ca="1" si="8"/>
        <v>13.314747180677095</v>
      </c>
      <c r="E35" s="307">
        <f t="shared" ca="1" si="9"/>
        <v>75.515933106836087</v>
      </c>
      <c r="F35" s="304">
        <f t="shared" ca="1" si="10"/>
        <v>76.680757987134498</v>
      </c>
      <c r="G35" s="306">
        <f t="shared" ca="1" si="11"/>
        <v>4.0169088566720728</v>
      </c>
      <c r="H35" s="307">
        <f t="shared" ca="1" si="12"/>
        <v>22.782306802336183</v>
      </c>
      <c r="I35" s="304">
        <f t="shared" ca="1" si="13"/>
        <v>23.133721274334228</v>
      </c>
      <c r="J35" s="306">
        <f t="shared" ca="1" si="14"/>
        <v>0.57016394293268402</v>
      </c>
      <c r="K35" s="307">
        <f t="shared" ca="1" si="15"/>
        <v>3.2337446212905627</v>
      </c>
      <c r="L35" s="304">
        <f t="shared" ca="1" si="0"/>
        <v>3.2836247041259434</v>
      </c>
      <c r="M35" s="306">
        <f t="shared" ca="1" si="16"/>
        <v>1.3962634015954636</v>
      </c>
      <c r="N35" s="304">
        <f t="shared" ca="1" si="17"/>
        <v>80</v>
      </c>
      <c r="P35" s="310">
        <f t="shared" ca="1" si="18"/>
        <v>5</v>
      </c>
      <c r="Q35" s="304">
        <f t="shared" ca="1" si="19"/>
        <v>1040.5</v>
      </c>
      <c r="R35" s="306">
        <f t="shared" ca="1" si="20"/>
        <v>0.52122001744570823</v>
      </c>
      <c r="S35" s="307">
        <f t="shared" ca="1" si="21"/>
        <v>12.032433232366822</v>
      </c>
      <c r="T35" s="304">
        <f t="shared" ca="1" si="1"/>
        <v>118.03817000951852</v>
      </c>
      <c r="U35" s="311">
        <f t="shared" ca="1" si="2"/>
        <v>20.497113117292209</v>
      </c>
      <c r="V35" s="306">
        <f t="shared" ca="1" si="3"/>
        <v>1.2246039303233012</v>
      </c>
      <c r="W35" s="304">
        <f t="shared" ca="1" si="4"/>
        <v>1.7104724365458917</v>
      </c>
      <c r="Y35" s="314" t="str">
        <f t="shared" ca="1" si="22"/>
        <v/>
      </c>
      <c r="Z35" s="315" t="str">
        <f t="shared" ca="1" si="23"/>
        <v/>
      </c>
      <c r="AA35" s="316" t="str">
        <f t="shared" ca="1" si="24"/>
        <v/>
      </c>
      <c r="AC35" s="310" t="e">
        <f t="shared" ca="1" si="25"/>
        <v>#N/A</v>
      </c>
      <c r="AD35" s="323" t="e">
        <f t="shared" ca="1" si="26"/>
        <v>#N/A</v>
      </c>
      <c r="AE35" s="324">
        <f t="shared" ca="1" si="5"/>
        <v>3.2337446212905627</v>
      </c>
      <c r="AG35" s="306">
        <f t="shared" ca="1" si="27"/>
        <v>76.680757983583931</v>
      </c>
      <c r="AH35" s="304">
        <f t="shared" ca="1" si="28"/>
        <v>86.341722040633698</v>
      </c>
    </row>
    <row r="36" spans="1:34" x14ac:dyDescent="0.2">
      <c r="A36" s="347">
        <f t="shared" ca="1" si="6"/>
        <v>0.01</v>
      </c>
      <c r="B36" s="304">
        <f t="shared" ca="1" si="7"/>
        <v>0.32000000000000012</v>
      </c>
      <c r="D36" s="306">
        <f t="shared" ca="1" si="8"/>
        <v>13.314820368008512</v>
      </c>
      <c r="E36" s="307">
        <f t="shared" ca="1" si="9"/>
        <v>75.516348651864988</v>
      </c>
      <c r="F36" s="304">
        <f t="shared" ca="1" si="10"/>
        <v>76.681179927948193</v>
      </c>
      <c r="G36" s="306">
        <f t="shared" ca="1" si="11"/>
        <v>4.1500570603521583</v>
      </c>
      <c r="H36" s="307">
        <f t="shared" ca="1" si="12"/>
        <v>23.537470288854834</v>
      </c>
      <c r="I36" s="304">
        <f t="shared" ca="1" si="13"/>
        <v>23.900533073613712</v>
      </c>
      <c r="J36" s="306">
        <f t="shared" ca="1" si="14"/>
        <v>0.61099877251780521</v>
      </c>
      <c r="K36" s="307">
        <f t="shared" ca="1" si="15"/>
        <v>3.4653435067465179</v>
      </c>
      <c r="L36" s="304">
        <f t="shared" ca="1" si="0"/>
        <v>3.5187959758656824</v>
      </c>
      <c r="M36" s="306">
        <f t="shared" ca="1" si="16"/>
        <v>1.3962634015954636</v>
      </c>
      <c r="N36" s="304">
        <f t="shared" ca="1" si="17"/>
        <v>80</v>
      </c>
      <c r="P36" s="310">
        <f t="shared" ca="1" si="18"/>
        <v>5</v>
      </c>
      <c r="Q36" s="304">
        <f t="shared" ca="1" si="19"/>
        <v>1040.1666666666667</v>
      </c>
      <c r="R36" s="306">
        <f t="shared" ca="1" si="20"/>
        <v>0.52105304002541497</v>
      </c>
      <c r="S36" s="307">
        <f t="shared" ca="1" si="21"/>
        <v>12.027222701966569</v>
      </c>
      <c r="T36" s="304">
        <f t="shared" ca="1" si="1"/>
        <v>117.98705470629204</v>
      </c>
      <c r="U36" s="311">
        <f t="shared" ca="1" si="2"/>
        <v>20.48823703803604</v>
      </c>
      <c r="V36" s="306">
        <f t="shared" ca="1" si="3"/>
        <v>1.2245755689603912</v>
      </c>
      <c r="W36" s="304">
        <f t="shared" ca="1" si="4"/>
        <v>1.8257032955450299</v>
      </c>
      <c r="Y36" s="314" t="str">
        <f t="shared" ca="1" si="22"/>
        <v/>
      </c>
      <c r="Z36" s="315" t="str">
        <f t="shared" ca="1" si="23"/>
        <v/>
      </c>
      <c r="AA36" s="316" t="str">
        <f t="shared" ca="1" si="24"/>
        <v/>
      </c>
      <c r="AC36" s="310" t="e">
        <f t="shared" ca="1" si="25"/>
        <v>#N/A</v>
      </c>
      <c r="AD36" s="323" t="e">
        <f t="shared" ca="1" si="26"/>
        <v>#N/A</v>
      </c>
      <c r="AE36" s="324">
        <f t="shared" ca="1" si="5"/>
        <v>3.4653435067465179</v>
      </c>
      <c r="AG36" s="306">
        <f t="shared" ca="1" si="27"/>
        <v>76.681179924396858</v>
      </c>
      <c r="AH36" s="304">
        <f t="shared" ca="1" si="28"/>
        <v>86.342143981446625</v>
      </c>
    </row>
    <row r="37" spans="1:34" x14ac:dyDescent="0.2">
      <c r="A37" s="347">
        <f t="shared" ca="1" si="6"/>
        <v>0.01</v>
      </c>
      <c r="B37" s="304">
        <f t="shared" ca="1" si="7"/>
        <v>0.33000000000000013</v>
      </c>
      <c r="D37" s="306">
        <f t="shared" ca="1" si="8"/>
        <v>13.314837330279824</v>
      </c>
      <c r="E37" s="307">
        <f t="shared" ca="1" si="9"/>
        <v>75.516445328557623</v>
      </c>
      <c r="F37" s="304">
        <f t="shared" ca="1" si="10"/>
        <v>76.681278081372938</v>
      </c>
      <c r="G37" s="306">
        <f t="shared" ca="1" si="11"/>
        <v>4.2832054336549561</v>
      </c>
      <c r="H37" s="307">
        <f t="shared" ca="1" si="12"/>
        <v>24.292634742140411</v>
      </c>
      <c r="I37" s="304">
        <f t="shared" ca="1" si="13"/>
        <v>24.667345854427438</v>
      </c>
      <c r="J37" s="306">
        <f t="shared" ca="1" si="14"/>
        <v>0.65316508498784076</v>
      </c>
      <c r="K37" s="307">
        <f t="shared" ca="1" si="15"/>
        <v>3.7044940319014943</v>
      </c>
      <c r="L37" s="304">
        <f t="shared" ca="1" si="0"/>
        <v>3.7616353705058874</v>
      </c>
      <c r="M37" s="306">
        <f t="shared" ca="1" si="16"/>
        <v>1.3962634015954636</v>
      </c>
      <c r="N37" s="304">
        <f t="shared" ca="1" si="17"/>
        <v>80</v>
      </c>
      <c r="P37" s="310">
        <f t="shared" ca="1" si="18"/>
        <v>5</v>
      </c>
      <c r="Q37" s="304">
        <f t="shared" ca="1" si="19"/>
        <v>1039.8333333333333</v>
      </c>
      <c r="R37" s="306">
        <f t="shared" ca="1" si="20"/>
        <v>0.52088606260512149</v>
      </c>
      <c r="S37" s="307">
        <f t="shared" ca="1" si="21"/>
        <v>12.022013841340517</v>
      </c>
      <c r="T37" s="304">
        <f t="shared" ca="1" si="1"/>
        <v>117.93595578355047</v>
      </c>
      <c r="U37" s="311">
        <f t="shared" ca="1" si="2"/>
        <v>20.479363803221222</v>
      </c>
      <c r="V37" s="306">
        <f t="shared" ca="1" si="3"/>
        <v>1.2245462835205916</v>
      </c>
      <c r="W37" s="304">
        <f t="shared" ca="1" si="4"/>
        <v>1.944685984954011</v>
      </c>
      <c r="Y37" s="314" t="str">
        <f t="shared" ca="1" si="22"/>
        <v>Sortie de rampe</v>
      </c>
      <c r="Z37" s="315" t="str">
        <f t="shared" ca="1" si="23"/>
        <v/>
      </c>
      <c r="AA37" s="316" t="str">
        <f t="shared" ca="1" si="24"/>
        <v/>
      </c>
      <c r="AC37" s="310" t="e">
        <f t="shared" ca="1" si="25"/>
        <v>#N/A</v>
      </c>
      <c r="AD37" s="323" t="e">
        <f t="shared" ca="1" si="26"/>
        <v>#N/A</v>
      </c>
      <c r="AE37" s="324">
        <f t="shared" ca="1" si="5"/>
        <v>3.7044940319014943</v>
      </c>
      <c r="AG37" s="306">
        <f t="shared" ca="1" si="27"/>
        <v>76.681278077820792</v>
      </c>
      <c r="AH37" s="304">
        <f t="shared" ca="1" si="28"/>
        <v>86.34224213487056</v>
      </c>
    </row>
    <row r="38" spans="1:34" x14ac:dyDescent="0.2">
      <c r="A38" s="347">
        <f t="shared" ca="1" si="6"/>
        <v>0.01</v>
      </c>
      <c r="B38" s="304">
        <f t="shared" ca="1" si="7"/>
        <v>0.34000000000000014</v>
      </c>
      <c r="D38" s="306">
        <f t="shared" ca="1" si="8"/>
        <v>13.314798008394028</v>
      </c>
      <c r="E38" s="307">
        <f t="shared" ca="1" si="9"/>
        <v>75.516222801757777</v>
      </c>
      <c r="F38" s="304">
        <f t="shared" ca="1" si="10"/>
        <v>76.681052107082195</v>
      </c>
      <c r="G38" s="306">
        <f t="shared" ca="1" si="11"/>
        <v>4.4163534137388964</v>
      </c>
      <c r="H38" s="307">
        <f t="shared" ca="1" si="12"/>
        <v>25.047796970157989</v>
      </c>
      <c r="I38" s="304">
        <f t="shared" ca="1" si="13"/>
        <v>25.434156375498265</v>
      </c>
      <c r="J38" s="306">
        <f t="shared" ca="1" si="14"/>
        <v>0.69666287922481007</v>
      </c>
      <c r="K38" s="307">
        <f t="shared" ca="1" si="15"/>
        <v>3.9511961904629862</v>
      </c>
      <c r="L38" s="304">
        <f t="shared" ca="1" si="0"/>
        <v>4.0121428816555147</v>
      </c>
      <c r="M38" s="306">
        <f t="shared" ca="1" si="16"/>
        <v>1.3962634015954636</v>
      </c>
      <c r="N38" s="304">
        <f t="shared" ca="1" si="17"/>
        <v>80</v>
      </c>
      <c r="P38" s="310">
        <f t="shared" ca="1" si="18"/>
        <v>5</v>
      </c>
      <c r="Q38" s="304">
        <f t="shared" ca="1" si="19"/>
        <v>1039.5</v>
      </c>
      <c r="R38" s="306">
        <f t="shared" ca="1" si="20"/>
        <v>0.52071908518482812</v>
      </c>
      <c r="S38" s="307">
        <f t="shared" ca="1" si="21"/>
        <v>12.016806650488668</v>
      </c>
      <c r="T38" s="304">
        <f t="shared" ca="1" si="1"/>
        <v>117.88487324129385</v>
      </c>
      <c r="U38" s="311">
        <f t="shared" ca="1" si="2"/>
        <v>0</v>
      </c>
      <c r="V38" s="306">
        <f t="shared" ca="1" si="3"/>
        <v>1.2245160740709824</v>
      </c>
      <c r="W38" s="304">
        <f t="shared" ca="1" si="4"/>
        <v>2.0674194532541472</v>
      </c>
      <c r="Y38" s="314" t="str">
        <f t="shared" ca="1" si="22"/>
        <v/>
      </c>
      <c r="Z38" s="315" t="str">
        <f t="shared" ca="1" si="23"/>
        <v/>
      </c>
      <c r="AA38" s="316" t="str">
        <f t="shared" ca="1" si="24"/>
        <v/>
      </c>
      <c r="AC38" s="310" t="e">
        <f t="shared" ca="1" si="25"/>
        <v>#N/A</v>
      </c>
      <c r="AD38" s="323" t="e">
        <f t="shared" ca="1" si="26"/>
        <v>#N/A</v>
      </c>
      <c r="AE38" s="324">
        <f t="shared" ca="1" si="5"/>
        <v>3.9511961904629862</v>
      </c>
      <c r="AG38" s="306">
        <f t="shared" ca="1" si="27"/>
        <v>76.681052103529254</v>
      </c>
      <c r="AH38" s="304">
        <f t="shared" ca="1" si="28"/>
        <v>86.342016160579007</v>
      </c>
    </row>
    <row r="39" spans="1:34" x14ac:dyDescent="0.2">
      <c r="A39" s="347">
        <f t="shared" ca="1" si="6"/>
        <v>0.01</v>
      </c>
      <c r="B39" s="304">
        <f t="shared" ca="1" si="7"/>
        <v>0.35000000000000014</v>
      </c>
      <c r="D39" s="306">
        <f t="shared" ca="1" si="8"/>
        <v>14.993038180180148</v>
      </c>
      <c r="E39" s="307">
        <f t="shared" ca="1" si="9"/>
        <v>75.219744852089832</v>
      </c>
      <c r="F39" s="304">
        <f t="shared" ca="1" si="10"/>
        <v>76.699421180904849</v>
      </c>
      <c r="G39" s="306">
        <f t="shared" ca="1" si="11"/>
        <v>4.5662837955406976</v>
      </c>
      <c r="H39" s="307">
        <f t="shared" ca="1" si="12"/>
        <v>25.799994418678889</v>
      </c>
      <c r="I39" s="304">
        <f t="shared" ca="1" si="13"/>
        <v>26.200966770431954</v>
      </c>
      <c r="J39" s="306">
        <f t="shared" ca="1" si="14"/>
        <v>0.74157606527120801</v>
      </c>
      <c r="K39" s="307">
        <f t="shared" ca="1" si="15"/>
        <v>4.2054351474071705</v>
      </c>
      <c r="L39" s="304">
        <f t="shared" ca="1" si="0"/>
        <v>4.2703184705160684</v>
      </c>
      <c r="M39" s="306">
        <f t="shared" ca="1" si="16"/>
        <v>1.3956225981099248</v>
      </c>
      <c r="N39" s="304">
        <f t="shared" ca="1" si="17"/>
        <v>79.963284664781355</v>
      </c>
      <c r="P39" s="310">
        <f t="shared" ca="1" si="18"/>
        <v>5</v>
      </c>
      <c r="Q39" s="304">
        <f t="shared" ca="1" si="19"/>
        <v>1039.1666666666667</v>
      </c>
      <c r="R39" s="306">
        <f t="shared" ca="1" si="20"/>
        <v>0.52055210776453487</v>
      </c>
      <c r="S39" s="307">
        <f t="shared" ca="1" si="21"/>
        <v>12.011601129411023</v>
      </c>
      <c r="T39" s="304">
        <f t="shared" ca="1" si="1"/>
        <v>117.83380707952215</v>
      </c>
      <c r="U39" s="311">
        <f t="shared" ca="1" si="2"/>
        <v>0</v>
      </c>
      <c r="V39" s="306">
        <f t="shared" ca="1" si="3"/>
        <v>1.2244849424964892</v>
      </c>
      <c r="W39" s="304">
        <f t="shared" ca="1" si="4"/>
        <v>2.1939034718184991</v>
      </c>
      <c r="Y39" s="314" t="str">
        <f t="shared" ca="1" si="22"/>
        <v/>
      </c>
      <c r="Z39" s="315" t="str">
        <f t="shared" ca="1" si="23"/>
        <v/>
      </c>
      <c r="AA39" s="316" t="str">
        <f t="shared" ca="1" si="24"/>
        <v/>
      </c>
      <c r="AC39" s="310" t="e">
        <f t="shared" ca="1" si="25"/>
        <v>#N/A</v>
      </c>
      <c r="AD39" s="323" t="e">
        <f t="shared" ca="1" si="26"/>
        <v>#N/A</v>
      </c>
      <c r="AE39" s="324">
        <f t="shared" ca="1" si="5"/>
        <v>4.2054351474071705</v>
      </c>
      <c r="AG39" s="306">
        <f t="shared" ca="1" si="27"/>
        <v>76.680501667617179</v>
      </c>
      <c r="AH39" s="304">
        <f t="shared" ca="1" si="28"/>
        <v>86.341465724666946</v>
      </c>
    </row>
    <row r="40" spans="1:34" x14ac:dyDescent="0.2">
      <c r="A40" s="347">
        <f t="shared" ca="1" si="6"/>
        <v>0.01</v>
      </c>
      <c r="B40" s="304">
        <f t="shared" ca="1" si="7"/>
        <v>0.36000000000000015</v>
      </c>
      <c r="D40" s="306">
        <f t="shared" ca="1" si="8"/>
        <v>15.047369908395824</v>
      </c>
      <c r="E40" s="307">
        <f t="shared" ca="1" si="9"/>
        <v>75.20925789884889</v>
      </c>
      <c r="F40" s="304">
        <f t="shared" ca="1" si="10"/>
        <v>76.699777149973912</v>
      </c>
      <c r="G40" s="306">
        <f t="shared" ca="1" si="11"/>
        <v>4.7167574946246562</v>
      </c>
      <c r="H40" s="307">
        <f t="shared" ca="1" si="12"/>
        <v>26.552086997667377</v>
      </c>
      <c r="I40" s="304">
        <f t="shared" ca="1" si="13"/>
        <v>26.967779389389754</v>
      </c>
      <c r="J40" s="306">
        <f t="shared" ca="1" si="14"/>
        <v>0.78799127172203476</v>
      </c>
      <c r="K40" s="307">
        <f t="shared" ca="1" si="15"/>
        <v>4.4671955544889022</v>
      </c>
      <c r="L40" s="304">
        <f t="shared" ca="1" si="0"/>
        <v>4.5361620745246221</v>
      </c>
      <c r="M40" s="306">
        <f t="shared" ca="1" si="16"/>
        <v>1.3949886270506029</v>
      </c>
      <c r="N40" s="304">
        <f t="shared" ca="1" si="17"/>
        <v>79.926960798748766</v>
      </c>
      <c r="P40" s="310">
        <f t="shared" ca="1" si="18"/>
        <v>5</v>
      </c>
      <c r="Q40" s="304">
        <f t="shared" ca="1" si="19"/>
        <v>1038.8333333333333</v>
      </c>
      <c r="R40" s="306">
        <f t="shared" ca="1" si="20"/>
        <v>0.52038513034424139</v>
      </c>
      <c r="S40" s="307">
        <f t="shared" ca="1" si="21"/>
        <v>12.006397278107581</v>
      </c>
      <c r="T40" s="304">
        <f t="shared" ca="1" si="1"/>
        <v>117.78275729823538</v>
      </c>
      <c r="U40" s="311">
        <f t="shared" ca="1" si="2"/>
        <v>0</v>
      </c>
      <c r="V40" s="306">
        <f t="shared" ca="1" si="3"/>
        <v>1.2244528907467767</v>
      </c>
      <c r="W40" s="304">
        <f t="shared" ca="1" si="4"/>
        <v>2.3241378750507709</v>
      </c>
      <c r="Y40" s="314" t="str">
        <f t="shared" ca="1" si="22"/>
        <v/>
      </c>
      <c r="Z40" s="315" t="str">
        <f t="shared" ca="1" si="23"/>
        <v/>
      </c>
      <c r="AA40" s="316" t="str">
        <f t="shared" ca="1" si="24"/>
        <v/>
      </c>
      <c r="AC40" s="310" t="e">
        <f t="shared" ca="1" si="25"/>
        <v>#N/A</v>
      </c>
      <c r="AD40" s="323" t="e">
        <f t="shared" ca="1" si="26"/>
        <v>#N/A</v>
      </c>
      <c r="AE40" s="324">
        <f t="shared" ca="1" si="5"/>
        <v>4.4671955544889022</v>
      </c>
      <c r="AG40" s="306">
        <f t="shared" ca="1" si="27"/>
        <v>76.680719952242228</v>
      </c>
      <c r="AH40" s="304">
        <f t="shared" ca="1" si="28"/>
        <v>86.340590424383109</v>
      </c>
    </row>
    <row r="41" spans="1:34" x14ac:dyDescent="0.2">
      <c r="A41" s="347">
        <f t="shared" ca="1" si="6"/>
        <v>0.01</v>
      </c>
      <c r="B41" s="304">
        <f t="shared" ca="1" si="7"/>
        <v>0.37000000000000016</v>
      </c>
      <c r="D41" s="306">
        <f t="shared" ca="1" si="8"/>
        <v>15.101056645496371</v>
      </c>
      <c r="E41" s="307">
        <f t="shared" ca="1" si="9"/>
        <v>75.198519150045925</v>
      </c>
      <c r="F41" s="304">
        <f t="shared" ca="1" si="10"/>
        <v>76.699799179465344</v>
      </c>
      <c r="G41" s="306">
        <f t="shared" ca="1" si="11"/>
        <v>4.8677680610796203</v>
      </c>
      <c r="H41" s="307">
        <f t="shared" ca="1" si="12"/>
        <v>27.304072189167837</v>
      </c>
      <c r="I41" s="304">
        <f t="shared" ca="1" si="13"/>
        <v>27.734590748878112</v>
      </c>
      <c r="J41" s="306">
        <f t="shared" ca="1" si="14"/>
        <v>0.83591389950055617</v>
      </c>
      <c r="K41" s="307">
        <f t="shared" ca="1" si="15"/>
        <v>4.7364763504230787</v>
      </c>
      <c r="L41" s="304">
        <f t="shared" ca="1" si="0"/>
        <v>4.8096736131982336</v>
      </c>
      <c r="M41" s="306">
        <f t="shared" ca="1" si="16"/>
        <v>1.3943699761710957</v>
      </c>
      <c r="N41" s="304">
        <f t="shared" ca="1" si="17"/>
        <v>79.891514714360952</v>
      </c>
      <c r="P41" s="310">
        <f t="shared" ca="1" si="18"/>
        <v>5</v>
      </c>
      <c r="Q41" s="304">
        <f t="shared" ca="1" si="19"/>
        <v>1038.5</v>
      </c>
      <c r="R41" s="306">
        <f t="shared" ca="1" si="20"/>
        <v>0.52021815292394813</v>
      </c>
      <c r="S41" s="307">
        <f t="shared" ca="1" si="21"/>
        <v>12.001195096578341</v>
      </c>
      <c r="T41" s="304">
        <f t="shared" ca="1" si="1"/>
        <v>117.73172389743353</v>
      </c>
      <c r="U41" s="311">
        <f t="shared" ca="1" si="2"/>
        <v>0</v>
      </c>
      <c r="V41" s="306">
        <f t="shared" ca="1" si="3"/>
        <v>1.2244199190240643</v>
      </c>
      <c r="W41" s="304">
        <f t="shared" ca="1" si="4"/>
        <v>2.4581214896717345</v>
      </c>
      <c r="Y41" s="314" t="str">
        <f t="shared" ca="1" si="22"/>
        <v/>
      </c>
      <c r="Z41" s="315" t="str">
        <f t="shared" ca="1" si="23"/>
        <v/>
      </c>
      <c r="AA41" s="316" t="str">
        <f t="shared" ca="1" si="24"/>
        <v/>
      </c>
      <c r="AC41" s="310" t="e">
        <f t="shared" ca="1" si="25"/>
        <v>#N/A</v>
      </c>
      <c r="AD41" s="323" t="e">
        <f t="shared" ca="1" si="26"/>
        <v>#N/A</v>
      </c>
      <c r="AE41" s="324">
        <f t="shared" ca="1" si="5"/>
        <v>4.7364763504230787</v>
      </c>
      <c r="AG41" s="306">
        <f t="shared" ca="1" si="27"/>
        <v>76.680605207367293</v>
      </c>
      <c r="AH41" s="304">
        <f t="shared" ca="1" si="28"/>
        <v>86.339389851296815</v>
      </c>
    </row>
    <row r="42" spans="1:34" x14ac:dyDescent="0.2">
      <c r="A42" s="347">
        <f t="shared" ca="1" si="6"/>
        <v>0.01</v>
      </c>
      <c r="B42" s="304">
        <f t="shared" ca="1" si="7"/>
        <v>0.38000000000000017</v>
      </c>
      <c r="D42" s="306">
        <f t="shared" ca="1" si="8"/>
        <v>15.153376485390865</v>
      </c>
      <c r="E42" s="307">
        <f t="shared" ca="1" si="9"/>
        <v>75.187658120749802</v>
      </c>
      <c r="F42" s="304">
        <f t="shared" ca="1" si="10"/>
        <v>76.699470354043186</v>
      </c>
      <c r="G42" s="306">
        <f t="shared" ca="1" si="11"/>
        <v>5.0193018259335291</v>
      </c>
      <c r="H42" s="307">
        <f t="shared" ca="1" si="12"/>
        <v>28.055948770375334</v>
      </c>
      <c r="I42" s="304">
        <f t="shared" ca="1" si="13"/>
        <v>28.501397373212157</v>
      </c>
      <c r="J42" s="306">
        <f t="shared" ca="1" si="14"/>
        <v>0.88534924893562195</v>
      </c>
      <c r="K42" s="307">
        <f t="shared" ca="1" si="15"/>
        <v>5.0132764552207947</v>
      </c>
      <c r="L42" s="304">
        <f t="shared" ca="1" si="0"/>
        <v>5.0908529844282526</v>
      </c>
      <c r="M42" s="306">
        <f t="shared" ca="1" si="16"/>
        <v>1.393765873166749</v>
      </c>
      <c r="N42" s="304">
        <f t="shared" ca="1" si="17"/>
        <v>79.856902161820713</v>
      </c>
      <c r="P42" s="310">
        <f t="shared" ca="1" si="18"/>
        <v>5</v>
      </c>
      <c r="Q42" s="304">
        <f t="shared" ca="1" si="19"/>
        <v>1038.1666666666667</v>
      </c>
      <c r="R42" s="306">
        <f t="shared" ca="1" si="20"/>
        <v>0.52005117550365476</v>
      </c>
      <c r="S42" s="307">
        <f t="shared" ca="1" si="21"/>
        <v>11.995994584823304</v>
      </c>
      <c r="T42" s="304">
        <f t="shared" ca="1" si="1"/>
        <v>117.68070687711662</v>
      </c>
      <c r="U42" s="311">
        <f t="shared" ca="1" si="2"/>
        <v>0</v>
      </c>
      <c r="V42" s="306">
        <f t="shared" ca="1" si="3"/>
        <v>1.2243860275349205</v>
      </c>
      <c r="W42" s="304">
        <f t="shared" ca="1" si="4"/>
        <v>2.5958530587547606</v>
      </c>
      <c r="Y42" s="314" t="str">
        <f t="shared" ca="1" si="22"/>
        <v/>
      </c>
      <c r="Z42" s="315" t="str">
        <f t="shared" ca="1" si="23"/>
        <v/>
      </c>
      <c r="AA42" s="316" t="str">
        <f t="shared" ca="1" si="24"/>
        <v/>
      </c>
      <c r="AC42" s="310" t="e">
        <f t="shared" ca="1" si="25"/>
        <v>#N/A</v>
      </c>
      <c r="AD42" s="323" t="e">
        <f t="shared" ca="1" si="26"/>
        <v>#N/A</v>
      </c>
      <c r="AE42" s="324">
        <f t="shared" ca="1" si="5"/>
        <v>5.0132764552207947</v>
      </c>
      <c r="AG42" s="306">
        <f t="shared" ca="1" si="27"/>
        <v>76.680142367795739</v>
      </c>
      <c r="AH42" s="304">
        <f t="shared" ca="1" si="28"/>
        <v>86.337863680542043</v>
      </c>
    </row>
    <row r="43" spans="1:34" x14ac:dyDescent="0.2">
      <c r="A43" s="347">
        <f t="shared" ca="1" si="6"/>
        <v>0.01</v>
      </c>
      <c r="B43" s="304">
        <f t="shared" ca="1" si="7"/>
        <v>0.39000000000000018</v>
      </c>
      <c r="D43" s="306">
        <f t="shared" ca="1" si="8"/>
        <v>15.204394892039911</v>
      </c>
      <c r="E43" s="307">
        <f t="shared" ca="1" si="9"/>
        <v>75.176665271178521</v>
      </c>
      <c r="F43" s="304">
        <f t="shared" ca="1" si="10"/>
        <v>76.698791550635974</v>
      </c>
      <c r="G43" s="306">
        <f t="shared" ca="1" si="11"/>
        <v>5.1713457748539282</v>
      </c>
      <c r="H43" s="307">
        <f t="shared" ca="1" si="12"/>
        <v>28.807715423087121</v>
      </c>
      <c r="I43" s="304">
        <f t="shared" ca="1" si="13"/>
        <v>29.268195793739508</v>
      </c>
      <c r="J43" s="306">
        <f t="shared" ca="1" si="14"/>
        <v>0.9363024869395592</v>
      </c>
      <c r="K43" s="307">
        <f t="shared" ca="1" si="15"/>
        <v>5.2975947761881068</v>
      </c>
      <c r="L43" s="304">
        <f t="shared" ca="1" si="0"/>
        <v>5.3797000622474043</v>
      </c>
      <c r="M43" s="306">
        <f t="shared" ca="1" si="16"/>
        <v>1.3931756038075349</v>
      </c>
      <c r="N43" s="304">
        <f t="shared" ca="1" si="17"/>
        <v>79.823082218761854</v>
      </c>
      <c r="P43" s="310">
        <f t="shared" ca="1" si="18"/>
        <v>5</v>
      </c>
      <c r="Q43" s="304">
        <f t="shared" ca="1" si="19"/>
        <v>1037.8333333333333</v>
      </c>
      <c r="R43" s="306">
        <f t="shared" ca="1" si="20"/>
        <v>0.51988419808336139</v>
      </c>
      <c r="S43" s="307">
        <f t="shared" ca="1" si="21"/>
        <v>11.990795742842471</v>
      </c>
      <c r="T43" s="304">
        <f t="shared" ca="1" si="1"/>
        <v>117.62970623728464</v>
      </c>
      <c r="U43" s="311">
        <f t="shared" ca="1" si="2"/>
        <v>0</v>
      </c>
      <c r="V43" s="306">
        <f t="shared" ca="1" si="3"/>
        <v>1.2243512164895238</v>
      </c>
      <c r="W43" s="304">
        <f t="shared" ca="1" si="4"/>
        <v>2.7373312417936009</v>
      </c>
      <c r="Y43" s="314" t="str">
        <f t="shared" ca="1" si="22"/>
        <v/>
      </c>
      <c r="Z43" s="315" t="str">
        <f t="shared" ca="1" si="23"/>
        <v/>
      </c>
      <c r="AA43" s="316" t="str">
        <f t="shared" ca="1" si="24"/>
        <v/>
      </c>
      <c r="AC43" s="310" t="e">
        <f t="shared" ca="1" si="25"/>
        <v>#N/A</v>
      </c>
      <c r="AD43" s="323" t="e">
        <f t="shared" ca="1" si="26"/>
        <v>#N/A</v>
      </c>
      <c r="AE43" s="324">
        <f t="shared" ca="1" si="5"/>
        <v>5.2975947761881068</v>
      </c>
      <c r="AG43" s="306">
        <f t="shared" ca="1" si="27"/>
        <v>76.679332174560102</v>
      </c>
      <c r="AH43" s="304">
        <f t="shared" ca="1" si="28"/>
        <v>86.336011593937044</v>
      </c>
    </row>
    <row r="44" spans="1:34" x14ac:dyDescent="0.2">
      <c r="A44" s="347">
        <f t="shared" ca="1" si="6"/>
        <v>0.01</v>
      </c>
      <c r="B44" s="304">
        <f t="shared" ca="1" si="7"/>
        <v>0.40000000000000019</v>
      </c>
      <c r="D44" s="306">
        <f t="shared" ca="1" si="8"/>
        <v>15.254172382396652</v>
      </c>
      <c r="E44" s="307">
        <f t="shared" ca="1" si="9"/>
        <v>75.165531735587791</v>
      </c>
      <c r="F44" s="304">
        <f t="shared" ca="1" si="10"/>
        <v>76.697763566909359</v>
      </c>
      <c r="G44" s="306">
        <f t="shared" ca="1" si="11"/>
        <v>5.3238874986778946</v>
      </c>
      <c r="H44" s="307">
        <f t="shared" ca="1" si="12"/>
        <v>29.559370740443001</v>
      </c>
      <c r="I44" s="304">
        <f t="shared" ca="1" si="13"/>
        <v>30.034982548180988</v>
      </c>
      <c r="J44" s="306">
        <f t="shared" ca="1" si="14"/>
        <v>0.98877865330721826</v>
      </c>
      <c r="K44" s="307">
        <f t="shared" ca="1" si="15"/>
        <v>5.5894302070057575</v>
      </c>
      <c r="L44" s="304">
        <f t="shared" ca="1" si="0"/>
        <v>5.6762146950432086</v>
      </c>
      <c r="M44" s="306">
        <f t="shared" ca="1" si="16"/>
        <v>1.3925985062009563</v>
      </c>
      <c r="N44" s="304">
        <f t="shared" ca="1" si="17"/>
        <v>79.790016961537802</v>
      </c>
      <c r="P44" s="310">
        <f t="shared" ca="1" si="18"/>
        <v>5</v>
      </c>
      <c r="Q44" s="304">
        <f t="shared" ca="1" si="19"/>
        <v>1037.5</v>
      </c>
      <c r="R44" s="306">
        <f t="shared" ca="1" si="20"/>
        <v>0.51971722066306802</v>
      </c>
      <c r="S44" s="307">
        <f t="shared" ca="1" si="21"/>
        <v>11.98559857063584</v>
      </c>
      <c r="T44" s="304">
        <f t="shared" ca="1" si="1"/>
        <v>117.5787219779376</v>
      </c>
      <c r="U44" s="311">
        <f t="shared" ca="1" si="2"/>
        <v>0</v>
      </c>
      <c r="V44" s="306">
        <f t="shared" ca="1" si="3"/>
        <v>1.2243154861017751</v>
      </c>
      <c r="W44" s="304">
        <f t="shared" ca="1" si="4"/>
        <v>2.882554614772975</v>
      </c>
      <c r="Y44" s="314" t="str">
        <f t="shared" ca="1" si="22"/>
        <v/>
      </c>
      <c r="Z44" s="315" t="str">
        <f t="shared" ca="1" si="23"/>
        <v/>
      </c>
      <c r="AA44" s="316" t="str">
        <f t="shared" ca="1" si="24"/>
        <v/>
      </c>
      <c r="AC44" s="310" t="e">
        <f t="shared" ca="1" si="25"/>
        <v>#N/A</v>
      </c>
      <c r="AD44" s="323" t="e">
        <f t="shared" ca="1" si="26"/>
        <v>#N/A</v>
      </c>
      <c r="AE44" s="324">
        <f t="shared" ca="1" si="5"/>
        <v>5.5894302070057575</v>
      </c>
      <c r="AG44" s="306">
        <f t="shared" ca="1" si="27"/>
        <v>76.678175299158013</v>
      </c>
      <c r="AH44" s="304">
        <f t="shared" ca="1" si="28"/>
        <v>86.333833279993783</v>
      </c>
    </row>
    <row r="45" spans="1:34" x14ac:dyDescent="0.2">
      <c r="A45" s="347">
        <f t="shared" ca="1" si="6"/>
        <v>0.01</v>
      </c>
      <c r="B45" s="304">
        <f t="shared" ca="1" si="7"/>
        <v>0.4100000000000002</v>
      </c>
      <c r="D45" s="306">
        <f t="shared" ca="1" si="8"/>
        <v>15.302765015972172</v>
      </c>
      <c r="E45" s="307">
        <f t="shared" ca="1" si="9"/>
        <v>75.154249258335028</v>
      </c>
      <c r="F45" s="304">
        <f t="shared" ca="1" si="10"/>
        <v>76.696387129499215</v>
      </c>
      <c r="G45" s="306">
        <f t="shared" ca="1" si="11"/>
        <v>5.476915148837616</v>
      </c>
      <c r="H45" s="307">
        <f t="shared" ca="1" si="12"/>
        <v>30.310913233026351</v>
      </c>
      <c r="I45" s="304">
        <f t="shared" ca="1" si="13"/>
        <v>30.80175418004012</v>
      </c>
      <c r="J45" s="306">
        <f t="shared" ca="1" si="14"/>
        <v>1.0427826665447959</v>
      </c>
      <c r="K45" s="307">
        <f t="shared" ca="1" si="15"/>
        <v>5.8887816268731044</v>
      </c>
      <c r="L45" s="304">
        <f t="shared" ca="1" si="0"/>
        <v>5.9803967041195953</v>
      </c>
      <c r="M45" s="306">
        <f t="shared" ca="1" si="16"/>
        <v>1.3920339657503125</v>
      </c>
      <c r="N45" s="304">
        <f t="shared" ca="1" si="17"/>
        <v>79.757671176351494</v>
      </c>
      <c r="P45" s="310">
        <f t="shared" ca="1" si="18"/>
        <v>5</v>
      </c>
      <c r="Q45" s="304">
        <f t="shared" ca="1" si="19"/>
        <v>1037.1666666666667</v>
      </c>
      <c r="R45" s="306">
        <f t="shared" ca="1" si="20"/>
        <v>0.51955024324277477</v>
      </c>
      <c r="S45" s="307">
        <f t="shared" ca="1" si="21"/>
        <v>11.980403068203412</v>
      </c>
      <c r="T45" s="304">
        <f t="shared" ca="1" si="1"/>
        <v>117.52775409907548</v>
      </c>
      <c r="U45" s="311">
        <f t="shared" ca="1" si="2"/>
        <v>0</v>
      </c>
      <c r="V45" s="306">
        <f t="shared" ca="1" si="3"/>
        <v>1.2242788365894002</v>
      </c>
      <c r="W45" s="304">
        <f t="shared" ca="1" si="4"/>
        <v>3.0315216702350414</v>
      </c>
      <c r="Y45" s="314" t="str">
        <f t="shared" ca="1" si="22"/>
        <v/>
      </c>
      <c r="Z45" s="315" t="str">
        <f t="shared" ca="1" si="23"/>
        <v/>
      </c>
      <c r="AA45" s="316" t="str">
        <f t="shared" ca="1" si="24"/>
        <v/>
      </c>
      <c r="AC45" s="310" t="e">
        <f t="shared" ca="1" si="25"/>
        <v>#N/A</v>
      </c>
      <c r="AD45" s="323" t="e">
        <f t="shared" ca="1" si="26"/>
        <v>#N/A</v>
      </c>
      <c r="AE45" s="324">
        <f t="shared" ca="1" si="5"/>
        <v>5.8887816268731044</v>
      </c>
      <c r="AG45" s="306">
        <f t="shared" ca="1" si="27"/>
        <v>76.676672350855227</v>
      </c>
      <c r="AH45" s="304">
        <f t="shared" ca="1" si="28"/>
        <v>86.331328433926856</v>
      </c>
    </row>
    <row r="46" spans="1:34" x14ac:dyDescent="0.2">
      <c r="A46" s="347">
        <f t="shared" ca="1" si="6"/>
        <v>0.01</v>
      </c>
      <c r="B46" s="304">
        <f t="shared" ca="1" si="7"/>
        <v>0.42000000000000021</v>
      </c>
      <c r="D46" s="306">
        <f t="shared" ca="1" si="8"/>
        <v>15.35022482501377</v>
      </c>
      <c r="E46" s="307">
        <f t="shared" ca="1" si="9"/>
        <v>75.142810137507269</v>
      </c>
      <c r="F46" s="304">
        <f t="shared" ca="1" si="10"/>
        <v>76.694662901273219</v>
      </c>
      <c r="G46" s="306">
        <f t="shared" ca="1" si="11"/>
        <v>5.6304173970877534</v>
      </c>
      <c r="H46" s="307">
        <f t="shared" ca="1" si="12"/>
        <v>31.062341334401424</v>
      </c>
      <c r="I46" s="304">
        <f t="shared" ca="1" si="13"/>
        <v>31.568507238073384</v>
      </c>
      <c r="J46" s="306">
        <f t="shared" ca="1" si="14"/>
        <v>1.0983193292744227</v>
      </c>
      <c r="K46" s="307">
        <f t="shared" ca="1" si="15"/>
        <v>6.1956478997102433</v>
      </c>
      <c r="L46" s="304">
        <f t="shared" ca="1" si="0"/>
        <v>6.2922458825320691</v>
      </c>
      <c r="M46" s="306">
        <f t="shared" ca="1" si="16"/>
        <v>1.3914814107092097</v>
      </c>
      <c r="N46" s="304">
        <f t="shared" ca="1" si="17"/>
        <v>79.726012104547621</v>
      </c>
      <c r="P46" s="310">
        <f t="shared" ca="1" si="18"/>
        <v>5</v>
      </c>
      <c r="Q46" s="304">
        <f t="shared" ca="1" si="19"/>
        <v>1036.8333333333333</v>
      </c>
      <c r="R46" s="306">
        <f t="shared" ca="1" si="20"/>
        <v>0.51938326582248129</v>
      </c>
      <c r="S46" s="307">
        <f t="shared" ca="1" si="21"/>
        <v>11.975209235545186</v>
      </c>
      <c r="T46" s="304">
        <f t="shared" ca="1" si="1"/>
        <v>117.47680260069829</v>
      </c>
      <c r="U46" s="311">
        <f t="shared" ca="1" si="2"/>
        <v>0</v>
      </c>
      <c r="V46" s="306">
        <f t="shared" ca="1" si="3"/>
        <v>1.224241268174048</v>
      </c>
      <c r="W46" s="304">
        <f t="shared" ca="1" si="4"/>
        <v>3.184230817342498</v>
      </c>
      <c r="Y46" s="314" t="str">
        <f t="shared" ca="1" si="22"/>
        <v/>
      </c>
      <c r="Z46" s="315" t="str">
        <f t="shared" ca="1" si="23"/>
        <v/>
      </c>
      <c r="AA46" s="316" t="str">
        <f t="shared" ca="1" si="24"/>
        <v/>
      </c>
      <c r="AC46" s="310" t="e">
        <f t="shared" ca="1" si="25"/>
        <v>#N/A</v>
      </c>
      <c r="AD46" s="323" t="e">
        <f t="shared" ca="1" si="26"/>
        <v>#N/A</v>
      </c>
      <c r="AE46" s="324">
        <f t="shared" ca="1" si="5"/>
        <v>6.1956478997102433</v>
      </c>
      <c r="AG46" s="306">
        <f t="shared" ca="1" si="27"/>
        <v>76.674823883126663</v>
      </c>
      <c r="AH46" s="304">
        <f t="shared" ca="1" si="28"/>
        <v>86.328496757662975</v>
      </c>
    </row>
    <row r="47" spans="1:34" x14ac:dyDescent="0.2">
      <c r="A47" s="347">
        <f t="shared" ca="1" si="6"/>
        <v>0.01</v>
      </c>
      <c r="B47" s="304">
        <f t="shared" ca="1" si="7"/>
        <v>0.43000000000000022</v>
      </c>
      <c r="D47" s="306">
        <f t="shared" ca="1" si="8"/>
        <v>15.396600193765957</v>
      </c>
      <c r="E47" s="307">
        <f t="shared" ca="1" si="9"/>
        <v>75.131207175055863</v>
      </c>
      <c r="F47" s="304">
        <f t="shared" ca="1" si="10"/>
        <v>76.692591487756104</v>
      </c>
      <c r="G47" s="306">
        <f t="shared" ca="1" si="11"/>
        <v>5.7843833990254128</v>
      </c>
      <c r="H47" s="307">
        <f t="shared" ca="1" si="12"/>
        <v>31.813653406151982</v>
      </c>
      <c r="I47" s="304">
        <f t="shared" ca="1" si="13"/>
        <v>32.335238275814305</v>
      </c>
      <c r="J47" s="306">
        <f t="shared" ca="1" si="14"/>
        <v>1.1553933332549886</v>
      </c>
      <c r="K47" s="307">
        <f t="shared" ca="1" si="15"/>
        <v>6.5100278734130104</v>
      </c>
      <c r="L47" s="304">
        <f t="shared" ca="1" si="0"/>
        <v>6.611761994139262</v>
      </c>
      <c r="M47" s="306">
        <f t="shared" ca="1" si="16"/>
        <v>1.3909403082493492</v>
      </c>
      <c r="N47" s="304">
        <f t="shared" ca="1" si="17"/>
        <v>79.695009217313469</v>
      </c>
      <c r="P47" s="310">
        <f t="shared" ca="1" si="18"/>
        <v>5</v>
      </c>
      <c r="Q47" s="304">
        <f t="shared" ca="1" si="19"/>
        <v>1036.5</v>
      </c>
      <c r="R47" s="306">
        <f t="shared" ca="1" si="20"/>
        <v>0.51921628840218792</v>
      </c>
      <c r="S47" s="307">
        <f t="shared" ca="1" si="21"/>
        <v>11.970017072661165</v>
      </c>
      <c r="T47" s="304">
        <f t="shared" ca="1" si="1"/>
        <v>117.42586748280603</v>
      </c>
      <c r="U47" s="311">
        <f t="shared" ca="1" si="2"/>
        <v>0</v>
      </c>
      <c r="V47" s="306">
        <f t="shared" ca="1" si="3"/>
        <v>1.224202781081376</v>
      </c>
      <c r="W47" s="304">
        <f t="shared" ca="1" si="4"/>
        <v>3.3406803819389554</v>
      </c>
      <c r="Y47" s="314" t="str">
        <f t="shared" ca="1" si="22"/>
        <v/>
      </c>
      <c r="Z47" s="315" t="str">
        <f t="shared" ca="1" si="23"/>
        <v/>
      </c>
      <c r="AA47" s="316" t="str">
        <f t="shared" ca="1" si="24"/>
        <v/>
      </c>
      <c r="AC47" s="310" t="e">
        <f t="shared" ca="1" si="25"/>
        <v>#N/A</v>
      </c>
      <c r="AD47" s="323" t="e">
        <f t="shared" ca="1" si="26"/>
        <v>#N/A</v>
      </c>
      <c r="AE47" s="324">
        <f t="shared" ca="1" si="5"/>
        <v>6.5100278734130104</v>
      </c>
      <c r="AG47" s="306">
        <f t="shared" ca="1" si="27"/>
        <v>76.672630399356123</v>
      </c>
      <c r="AH47" s="304">
        <f t="shared" ca="1" si="28"/>
        <v>86.325337959850671</v>
      </c>
    </row>
    <row r="48" spans="1:34" x14ac:dyDescent="0.2">
      <c r="A48" s="347">
        <f t="shared" ca="1" si="6"/>
        <v>0.01</v>
      </c>
      <c r="B48" s="304">
        <f t="shared" ca="1" si="7"/>
        <v>0.44000000000000022</v>
      </c>
      <c r="D48" s="306">
        <f t="shared" ca="1" si="8"/>
        <v>15.441936193903446</v>
      </c>
      <c r="E48" s="307">
        <f t="shared" ca="1" si="9"/>
        <v>75.119433632550852</v>
      </c>
      <c r="F48" s="304">
        <f t="shared" ca="1" si="10"/>
        <v>76.690173442832929</v>
      </c>
      <c r="G48" s="306">
        <f t="shared" ca="1" si="11"/>
        <v>5.9388027609644469</v>
      </c>
      <c r="H48" s="307">
        <f t="shared" ca="1" si="12"/>
        <v>32.56484774247749</v>
      </c>
      <c r="I48" s="304">
        <f t="shared" ca="1" si="13"/>
        <v>33.101943851145364</v>
      </c>
      <c r="J48" s="306">
        <f t="shared" ca="1" si="14"/>
        <v>1.2140092640549378</v>
      </c>
      <c r="K48" s="307">
        <f t="shared" ca="1" si="15"/>
        <v>6.8319203791561574</v>
      </c>
      <c r="L48" s="304">
        <f t="shared" ca="1" si="0"/>
        <v>6.9389447728268046</v>
      </c>
      <c r="M48" s="306">
        <f t="shared" ca="1" si="16"/>
        <v>1.3904101609718236</v>
      </c>
      <c r="N48" s="304">
        <f t="shared" ca="1" si="17"/>
        <v>79.664634015790909</v>
      </c>
      <c r="P48" s="310">
        <f t="shared" ca="1" si="18"/>
        <v>5</v>
      </c>
      <c r="Q48" s="304">
        <f t="shared" ca="1" si="19"/>
        <v>1036.1666666666667</v>
      </c>
      <c r="R48" s="306">
        <f t="shared" ca="1" si="20"/>
        <v>0.51904931098189466</v>
      </c>
      <c r="S48" s="307">
        <f t="shared" ca="1" si="21"/>
        <v>11.964826579551346</v>
      </c>
      <c r="T48" s="304">
        <f t="shared" ca="1" si="1"/>
        <v>117.37494874539871</v>
      </c>
      <c r="U48" s="311">
        <f t="shared" ca="1" si="2"/>
        <v>0</v>
      </c>
      <c r="V48" s="306">
        <f t="shared" ca="1" si="3"/>
        <v>1.2241633755411379</v>
      </c>
      <c r="W48" s="304">
        <f t="shared" ca="1" si="4"/>
        <v>3.500868606607161</v>
      </c>
      <c r="Y48" s="314" t="str">
        <f t="shared" ca="1" si="22"/>
        <v/>
      </c>
      <c r="Z48" s="315" t="str">
        <f t="shared" ca="1" si="23"/>
        <v/>
      </c>
      <c r="AA48" s="316" t="str">
        <f t="shared" ca="1" si="24"/>
        <v/>
      </c>
      <c r="AC48" s="310" t="e">
        <f t="shared" ca="1" si="25"/>
        <v>#N/A</v>
      </c>
      <c r="AD48" s="323" t="e">
        <f t="shared" ca="1" si="26"/>
        <v>#N/A</v>
      </c>
      <c r="AE48" s="324">
        <f t="shared" ca="1" si="5"/>
        <v>6.8319203791561574</v>
      </c>
      <c r="AG48" s="306">
        <f t="shared" ca="1" si="27"/>
        <v>76.6700923578953</v>
      </c>
      <c r="AH48" s="304">
        <f t="shared" ca="1" si="28"/>
        <v>86.321851755870284</v>
      </c>
    </row>
    <row r="49" spans="1:34" x14ac:dyDescent="0.2">
      <c r="A49" s="347">
        <f t="shared" ca="1" si="6"/>
        <v>0.01</v>
      </c>
      <c r="B49" s="304">
        <f t="shared" ca="1" si="7"/>
        <v>0.45000000000000023</v>
      </c>
      <c r="D49" s="306">
        <f t="shared" ca="1" si="8"/>
        <v>15.486274882097229</v>
      </c>
      <c r="E49" s="307">
        <f t="shared" ca="1" si="9"/>
        <v>75.107483191806097</v>
      </c>
      <c r="F49" s="304">
        <f t="shared" ca="1" si="10"/>
        <v>76.687409273826106</v>
      </c>
      <c r="G49" s="306">
        <f t="shared" ca="1" si="11"/>
        <v>6.0936655097854189</v>
      </c>
      <c r="H49" s="307">
        <f t="shared" ca="1" si="12"/>
        <v>33.31592257439555</v>
      </c>
      <c r="I49" s="304">
        <f t="shared" ca="1" si="13"/>
        <v>33.86862052591259</v>
      </c>
      <c r="J49" s="306">
        <f t="shared" ca="1" si="14"/>
        <v>1.2741716054086871</v>
      </c>
      <c r="K49" s="307">
        <f t="shared" ca="1" si="15"/>
        <v>7.1613242307405223</v>
      </c>
      <c r="L49" s="304">
        <f t="shared" ca="1" si="0"/>
        <v>7.2737939218691841</v>
      </c>
      <c r="M49" s="306">
        <f t="shared" ca="1" si="16"/>
        <v>1.389890503802991</v>
      </c>
      <c r="N49" s="304">
        <f t="shared" ca="1" si="17"/>
        <v>79.634859853223077</v>
      </c>
      <c r="P49" s="310">
        <f t="shared" ca="1" si="18"/>
        <v>5</v>
      </c>
      <c r="Q49" s="304">
        <f t="shared" ca="1" si="19"/>
        <v>1035.8333333333333</v>
      </c>
      <c r="R49" s="306">
        <f t="shared" ca="1" si="20"/>
        <v>0.51888233356160118</v>
      </c>
      <c r="S49" s="307">
        <f t="shared" ca="1" si="21"/>
        <v>11.959637756215731</v>
      </c>
      <c r="T49" s="304">
        <f t="shared" ca="1" si="1"/>
        <v>117.32404638847632</v>
      </c>
      <c r="U49" s="311">
        <f t="shared" ca="1" si="2"/>
        <v>0</v>
      </c>
      <c r="V49" s="306">
        <f t="shared" ca="1" si="3"/>
        <v>1.2241230517872588</v>
      </c>
      <c r="W49" s="304">
        <f t="shared" ca="1" si="4"/>
        <v>3.6647936507256067</v>
      </c>
      <c r="Y49" s="314" t="str">
        <f t="shared" ca="1" si="22"/>
        <v/>
      </c>
      <c r="Z49" s="315" t="str">
        <f t="shared" ca="1" si="23"/>
        <v/>
      </c>
      <c r="AA49" s="316" t="str">
        <f t="shared" ca="1" si="24"/>
        <v/>
      </c>
      <c r="AC49" s="310" t="e">
        <f t="shared" ca="1" si="25"/>
        <v>#N/A</v>
      </c>
      <c r="AD49" s="323" t="e">
        <f t="shared" ca="1" si="26"/>
        <v>#N/A</v>
      </c>
      <c r="AE49" s="324">
        <f t="shared" ca="1" si="5"/>
        <v>7.1613242307405223</v>
      </c>
      <c r="AG49" s="306">
        <f t="shared" ca="1" si="27"/>
        <v>76.667210176567764</v>
      </c>
      <c r="AH49" s="304">
        <f t="shared" ca="1" si="28"/>
        <v>86.318037867843984</v>
      </c>
    </row>
    <row r="50" spans="1:34" x14ac:dyDescent="0.2">
      <c r="A50" s="347">
        <f t="shared" ca="1" si="6"/>
        <v>0.01</v>
      </c>
      <c r="B50" s="304">
        <f t="shared" ca="1" si="7"/>
        <v>0.46000000000000024</v>
      </c>
      <c r="D50" s="306">
        <f t="shared" ca="1" si="8"/>
        <v>15.529655564748429</v>
      </c>
      <c r="E50" s="307">
        <f t="shared" ca="1" si="9"/>
        <v>75.095349919741338</v>
      </c>
      <c r="F50" s="304">
        <f t="shared" ca="1" si="10"/>
        <v>76.684299446028177</v>
      </c>
      <c r="G50" s="306">
        <f t="shared" ca="1" si="11"/>
        <v>6.2489620654329032</v>
      </c>
      <c r="H50" s="307">
        <f t="shared" ca="1" si="12"/>
        <v>34.066876073592965</v>
      </c>
      <c r="I50" s="304">
        <f t="shared" ca="1" si="13"/>
        <v>34.635264865578264</v>
      </c>
      <c r="J50" s="306">
        <f t="shared" ca="1" si="14"/>
        <v>1.3358847432847787</v>
      </c>
      <c r="K50" s="307">
        <f t="shared" ca="1" si="15"/>
        <v>7.498238223980465</v>
      </c>
      <c r="L50" s="304">
        <f t="shared" ca="1" si="0"/>
        <v>7.6163091134028145</v>
      </c>
      <c r="M50" s="306">
        <f t="shared" ca="1" si="16"/>
        <v>1.3893809012249716</v>
      </c>
      <c r="N50" s="304">
        <f t="shared" ca="1" si="17"/>
        <v>79.605661776273578</v>
      </c>
      <c r="P50" s="310">
        <f t="shared" ca="1" si="18"/>
        <v>5</v>
      </c>
      <c r="Q50" s="304">
        <f t="shared" ca="1" si="19"/>
        <v>1035.5</v>
      </c>
      <c r="R50" s="306">
        <f t="shared" ca="1" si="20"/>
        <v>0.51871535614130793</v>
      </c>
      <c r="S50" s="307">
        <f t="shared" ca="1" si="21"/>
        <v>11.954450602654317</v>
      </c>
      <c r="T50" s="304">
        <f t="shared" ca="1" si="1"/>
        <v>117.27316041203886</v>
      </c>
      <c r="U50" s="311">
        <f t="shared" ca="1" si="2"/>
        <v>0</v>
      </c>
      <c r="V50" s="306">
        <f t="shared" ca="1" si="3"/>
        <v>1.2240818100579085</v>
      </c>
      <c r="W50" s="304">
        <f t="shared" ca="1" si="4"/>
        <v>3.8324535905239516</v>
      </c>
      <c r="Y50" s="314" t="str">
        <f t="shared" ca="1" si="22"/>
        <v/>
      </c>
      <c r="Z50" s="315" t="str">
        <f t="shared" ca="1" si="23"/>
        <v/>
      </c>
      <c r="AA50" s="316" t="str">
        <f t="shared" ca="1" si="24"/>
        <v/>
      </c>
      <c r="AC50" s="310" t="e">
        <f t="shared" ca="1" si="25"/>
        <v>#N/A</v>
      </c>
      <c r="AD50" s="323" t="e">
        <f t="shared" ca="1" si="26"/>
        <v>#N/A</v>
      </c>
      <c r="AE50" s="324">
        <f t="shared" ca="1" si="5"/>
        <v>7.498238223980465</v>
      </c>
      <c r="AG50" s="306">
        <f t="shared" ca="1" si="27"/>
        <v>76.663984236689998</v>
      </c>
      <c r="AH50" s="304">
        <f t="shared" ca="1" si="28"/>
        <v>86.31389602464624</v>
      </c>
    </row>
    <row r="51" spans="1:34" x14ac:dyDescent="0.2">
      <c r="A51" s="347">
        <f t="shared" ca="1" si="6"/>
        <v>0.01</v>
      </c>
      <c r="B51" s="304">
        <f t="shared" ca="1" si="7"/>
        <v>0.47000000000000025</v>
      </c>
      <c r="D51" s="306">
        <f t="shared" ca="1" si="8"/>
        <v>15.572115034157285</v>
      </c>
      <c r="E51" s="307">
        <f t="shared" ca="1" si="9"/>
        <v>75.083028236941203</v>
      </c>
      <c r="F51" s="304">
        <f t="shared" ca="1" si="10"/>
        <v>76.68084438675892</v>
      </c>
      <c r="G51" s="306">
        <f t="shared" ca="1" si="11"/>
        <v>6.404683215774476</v>
      </c>
      <c r="H51" s="307">
        <f t="shared" ca="1" si="12"/>
        <v>34.817706355962379</v>
      </c>
      <c r="I51" s="304">
        <f t="shared" ca="1" si="13"/>
        <v>35.401873438907806</v>
      </c>
      <c r="J51" s="306">
        <f t="shared" ca="1" si="14"/>
        <v>1.3991529696908156</v>
      </c>
      <c r="K51" s="307">
        <f t="shared" ca="1" si="15"/>
        <v>7.8426611361282417</v>
      </c>
      <c r="L51" s="304">
        <f t="shared" ca="1" si="0"/>
        <v>7.9664899879891236</v>
      </c>
      <c r="M51" s="306">
        <f t="shared" ca="1" si="16"/>
        <v>1.3888809447982275</v>
      </c>
      <c r="N51" s="304">
        <f t="shared" ca="1" si="17"/>
        <v>79.577016383080704</v>
      </c>
      <c r="P51" s="310">
        <f t="shared" ca="1" si="18"/>
        <v>5</v>
      </c>
      <c r="Q51" s="304">
        <f t="shared" ca="1" si="19"/>
        <v>1035.1666666666667</v>
      </c>
      <c r="R51" s="306">
        <f t="shared" ca="1" si="20"/>
        <v>0.51854837872101456</v>
      </c>
      <c r="S51" s="307">
        <f t="shared" ca="1" si="21"/>
        <v>11.949265118867107</v>
      </c>
      <c r="T51" s="304">
        <f t="shared" ca="1" si="1"/>
        <v>117.22229081608633</v>
      </c>
      <c r="U51" s="311">
        <f t="shared" ca="1" si="2"/>
        <v>0</v>
      </c>
      <c r="V51" s="306">
        <f t="shared" ca="1" si="3"/>
        <v>1.224039650595572</v>
      </c>
      <c r="W51" s="304">
        <f t="shared" ca="1" si="4"/>
        <v>4.0038464191377114</v>
      </c>
      <c r="Y51" s="314" t="str">
        <f t="shared" ca="1" si="22"/>
        <v/>
      </c>
      <c r="Z51" s="315" t="str">
        <f t="shared" ca="1" si="23"/>
        <v/>
      </c>
      <c r="AA51" s="316" t="str">
        <f t="shared" ca="1" si="24"/>
        <v/>
      </c>
      <c r="AC51" s="310" t="e">
        <f t="shared" ca="1" si="25"/>
        <v>#N/A</v>
      </c>
      <c r="AD51" s="323" t="e">
        <f t="shared" ca="1" si="26"/>
        <v>#N/A</v>
      </c>
      <c r="AE51" s="324">
        <f t="shared" ca="1" si="5"/>
        <v>7.8426611361282417</v>
      </c>
      <c r="AG51" s="306">
        <f t="shared" ca="1" si="27"/>
        <v>76.660414886670836</v>
      </c>
      <c r="AH51" s="304">
        <f t="shared" ca="1" si="28"/>
        <v>86.309425961914059</v>
      </c>
    </row>
    <row r="52" spans="1:34" x14ac:dyDescent="0.2">
      <c r="A52" s="347">
        <f t="shared" ca="1" si="6"/>
        <v>0.01</v>
      </c>
      <c r="B52" s="304">
        <f t="shared" ca="1" si="7"/>
        <v>0.48000000000000026</v>
      </c>
      <c r="D52" s="306">
        <f t="shared" ca="1" si="8"/>
        <v>15.613687779761033</v>
      </c>
      <c r="E52" s="307">
        <f t="shared" ca="1" si="9"/>
        <v>75.070512889451265</v>
      </c>
      <c r="F52" s="304">
        <f t="shared" ca="1" si="10"/>
        <v>76.677044489006789</v>
      </c>
      <c r="G52" s="306">
        <f t="shared" ca="1" si="11"/>
        <v>6.5608200935720866</v>
      </c>
      <c r="H52" s="307">
        <f t="shared" ca="1" si="12"/>
        <v>35.568411484856888</v>
      </c>
      <c r="I52" s="304">
        <f t="shared" ca="1" si="13"/>
        <v>36.168442817687335</v>
      </c>
      <c r="J52" s="306">
        <f t="shared" ca="1" si="14"/>
        <v>1.4639804862375485</v>
      </c>
      <c r="K52" s="307">
        <f t="shared" ca="1" si="15"/>
        <v>8.1945917253323373</v>
      </c>
      <c r="L52" s="304">
        <f t="shared" ca="1" si="0"/>
        <v>8.3243361542509522</v>
      </c>
      <c r="M52" s="306">
        <f t="shared" ca="1" si="16"/>
        <v>1.3883902509398873</v>
      </c>
      <c r="N52" s="304">
        <f t="shared" ca="1" si="17"/>
        <v>79.548901695964815</v>
      </c>
      <c r="P52" s="310">
        <f t="shared" ca="1" si="18"/>
        <v>5</v>
      </c>
      <c r="Q52" s="304">
        <f t="shared" ca="1" si="19"/>
        <v>1034.8333333333333</v>
      </c>
      <c r="R52" s="306">
        <f t="shared" ca="1" si="20"/>
        <v>0.51838140130072119</v>
      </c>
      <c r="S52" s="307">
        <f t="shared" ca="1" si="21"/>
        <v>11.9440813048541</v>
      </c>
      <c r="T52" s="304">
        <f t="shared" ca="1" si="1"/>
        <v>117.17143760061873</v>
      </c>
      <c r="U52" s="311">
        <f t="shared" ca="1" si="2"/>
        <v>0</v>
      </c>
      <c r="V52" s="306">
        <f t="shared" ca="1" si="3"/>
        <v>1.2239965736471112</v>
      </c>
      <c r="W52" s="304">
        <f t="shared" ca="1" si="4"/>
        <v>4.1789700466625321</v>
      </c>
      <c r="Y52" s="314" t="str">
        <f t="shared" ca="1" si="22"/>
        <v/>
      </c>
      <c r="Z52" s="315" t="str">
        <f t="shared" ca="1" si="23"/>
        <v/>
      </c>
      <c r="AA52" s="316" t="str">
        <f t="shared" ca="1" si="24"/>
        <v/>
      </c>
      <c r="AC52" s="310" t="e">
        <f t="shared" ca="1" si="25"/>
        <v>#N/A</v>
      </c>
      <c r="AD52" s="323" t="e">
        <f t="shared" ca="1" si="26"/>
        <v>#N/A</v>
      </c>
      <c r="AE52" s="324">
        <f t="shared" ca="1" si="5"/>
        <v>8.1945917253323373</v>
      </c>
      <c r="AG52" s="306">
        <f t="shared" ca="1" si="27"/>
        <v>76.656502445241912</v>
      </c>
      <c r="AH52" s="304">
        <f t="shared" ca="1" si="28"/>
        <v>86.304627422057507</v>
      </c>
    </row>
    <row r="53" spans="1:34" x14ac:dyDescent="0.2">
      <c r="A53" s="347">
        <f t="shared" ca="1" si="6"/>
        <v>0.01</v>
      </c>
      <c r="B53" s="304">
        <f t="shared" ca="1" si="7"/>
        <v>0.49000000000000027</v>
      </c>
      <c r="D53" s="306">
        <f t="shared" ca="1" si="8"/>
        <v>15.654406177544352</v>
      </c>
      <c r="E53" s="307">
        <f t="shared" ca="1" si="9"/>
        <v>75.057798923415959</v>
      </c>
      <c r="F53" s="304">
        <f t="shared" ca="1" si="10"/>
        <v>76.672900114704674</v>
      </c>
      <c r="G53" s="306">
        <f t="shared" ca="1" si="11"/>
        <v>6.7173641553475303</v>
      </c>
      <c r="H53" s="307">
        <f t="shared" ca="1" si="12"/>
        <v>36.318989474091047</v>
      </c>
      <c r="I53" s="304">
        <f t="shared" ca="1" si="13"/>
        <v>36.934969576468916</v>
      </c>
      <c r="J53" s="306">
        <f t="shared" ca="1" si="14"/>
        <v>1.5303714074821466</v>
      </c>
      <c r="K53" s="307">
        <f t="shared" ca="1" si="15"/>
        <v>8.5540287301270777</v>
      </c>
      <c r="L53" s="304">
        <f t="shared" ca="1" si="0"/>
        <v>8.6898471885688728</v>
      </c>
      <c r="M53" s="306">
        <f t="shared" ca="1" si="16"/>
        <v>1.3879084589266595</v>
      </c>
      <c r="N53" s="304">
        <f t="shared" ca="1" si="17"/>
        <v>79.521297047003756</v>
      </c>
      <c r="P53" s="310">
        <f t="shared" ca="1" si="18"/>
        <v>5</v>
      </c>
      <c r="Q53" s="304">
        <f t="shared" ca="1" si="19"/>
        <v>1034.5</v>
      </c>
      <c r="R53" s="306">
        <f t="shared" ca="1" si="20"/>
        <v>0.51821442388042782</v>
      </c>
      <c r="S53" s="307">
        <f t="shared" ca="1" si="21"/>
        <v>11.938899160615296</v>
      </c>
      <c r="T53" s="304">
        <f t="shared" ca="1" si="1"/>
        <v>117.12060076563607</v>
      </c>
      <c r="U53" s="311">
        <f t="shared" ca="1" si="2"/>
        <v>0</v>
      </c>
      <c r="V53" s="306">
        <f t="shared" ca="1" si="3"/>
        <v>1.2239525794638275</v>
      </c>
      <c r="W53" s="304">
        <f t="shared" ca="1" si="4"/>
        <v>4.3578223002084355</v>
      </c>
      <c r="Y53" s="314" t="str">
        <f t="shared" ca="1" si="22"/>
        <v/>
      </c>
      <c r="Z53" s="315" t="str">
        <f t="shared" ca="1" si="23"/>
        <v/>
      </c>
      <c r="AA53" s="316" t="str">
        <f t="shared" ca="1" si="24"/>
        <v/>
      </c>
      <c r="AC53" s="310" t="e">
        <f t="shared" ca="1" si="25"/>
        <v>#N/A</v>
      </c>
      <c r="AD53" s="323" t="e">
        <f t="shared" ca="1" si="26"/>
        <v>#N/A</v>
      </c>
      <c r="AE53" s="324">
        <f t="shared" ca="1" si="5"/>
        <v>8.5540287301270777</v>
      </c>
      <c r="AG53" s="306">
        <f t="shared" ca="1" si="27"/>
        <v>76.652247204364173</v>
      </c>
      <c r="AH53" s="304">
        <f t="shared" ca="1" si="28"/>
        <v>86.299500154270319</v>
      </c>
    </row>
    <row r="54" spans="1:34" x14ac:dyDescent="0.2">
      <c r="A54" s="347">
        <f t="shared" ca="1" si="6"/>
        <v>0.01</v>
      </c>
      <c r="B54" s="304">
        <f t="shared" ca="1" si="7"/>
        <v>0.50000000000000022</v>
      </c>
      <c r="D54" s="306">
        <f t="shared" ca="1" si="8"/>
        <v>15.694300660283275</v>
      </c>
      <c r="E54" s="307">
        <f t="shared" ca="1" si="9"/>
        <v>75.044881662219311</v>
      </c>
      <c r="F54" s="304">
        <f t="shared" ca="1" si="10"/>
        <v>76.668411597683885</v>
      </c>
      <c r="G54" s="306">
        <f t="shared" ca="1" si="11"/>
        <v>6.8743071619503633</v>
      </c>
      <c r="H54" s="307">
        <f t="shared" ca="1" si="12"/>
        <v>37.069438290713244</v>
      </c>
      <c r="I54" s="304">
        <f t="shared" ca="1" si="13"/>
        <v>37.701450292340738</v>
      </c>
      <c r="J54" s="306">
        <f t="shared" ca="1" si="14"/>
        <v>1.598329764068636</v>
      </c>
      <c r="K54" s="307">
        <f t="shared" ca="1" si="15"/>
        <v>8.9209708689510983</v>
      </c>
      <c r="L54" s="304">
        <f t="shared" ca="1" si="0"/>
        <v>9.0630226348267389</v>
      </c>
      <c r="M54" s="306">
        <f t="shared" ca="1" si="16"/>
        <v>1.3874352290955259</v>
      </c>
      <c r="N54" s="304">
        <f t="shared" ca="1" si="17"/>
        <v>79.494182974940117</v>
      </c>
      <c r="P54" s="310">
        <f t="shared" ca="1" si="18"/>
        <v>5</v>
      </c>
      <c r="Q54" s="304">
        <f t="shared" ca="1" si="19"/>
        <v>1034.1666666666667</v>
      </c>
      <c r="R54" s="306">
        <f t="shared" ca="1" si="20"/>
        <v>0.51804744646013456</v>
      </c>
      <c r="S54" s="307">
        <f t="shared" ca="1" si="21"/>
        <v>11.933718686150694</v>
      </c>
      <c r="T54" s="304">
        <f t="shared" ca="1" si="1"/>
        <v>117.06978031113832</v>
      </c>
      <c r="U54" s="311">
        <f t="shared" ca="1" si="2"/>
        <v>0</v>
      </c>
      <c r="V54" s="306">
        <f t="shared" ca="1" si="3"/>
        <v>1.2239076683015164</v>
      </c>
      <c r="W54" s="304">
        <f t="shared" ca="1" si="4"/>
        <v>4.5404009239542908</v>
      </c>
      <c r="Y54" s="314" t="str">
        <f t="shared" ca="1" si="22"/>
        <v/>
      </c>
      <c r="Z54" s="315" t="str">
        <f t="shared" ca="1" si="23"/>
        <v/>
      </c>
      <c r="AA54" s="316" t="str">
        <f t="shared" ca="1" si="24"/>
        <v/>
      </c>
      <c r="AC54" s="310" t="e">
        <f t="shared" ca="1" si="25"/>
        <v>#N/A</v>
      </c>
      <c r="AD54" s="323" t="e">
        <f t="shared" ca="1" si="26"/>
        <v>#N/A</v>
      </c>
      <c r="AE54" s="324">
        <f t="shared" ca="1" si="5"/>
        <v>8.9209708689510983</v>
      </c>
      <c r="AG54" s="306">
        <f t="shared" ca="1" si="27"/>
        <v>76.647649431848677</v>
      </c>
      <c r="AH54" s="304">
        <f t="shared" ca="1" si="28"/>
        <v>86.29404391454031</v>
      </c>
    </row>
    <row r="55" spans="1:34" x14ac:dyDescent="0.2">
      <c r="A55" s="347">
        <f t="shared" ca="1" si="6"/>
        <v>0.01</v>
      </c>
      <c r="B55" s="304">
        <f t="shared" ca="1" si="7"/>
        <v>0.51000000000000023</v>
      </c>
      <c r="D55" s="306">
        <f t="shared" ca="1" si="8"/>
        <v>15.733399870912042</v>
      </c>
      <c r="E55" s="307">
        <f t="shared" ca="1" si="9"/>
        <v>75.03175668583556</v>
      </c>
      <c r="F55" s="304">
        <f t="shared" ca="1" si="10"/>
        <v>76.663579246343858</v>
      </c>
      <c r="G55" s="306">
        <f t="shared" ca="1" si="11"/>
        <v>7.0316411606594835</v>
      </c>
      <c r="H55" s="307">
        <f t="shared" ca="1" si="12"/>
        <v>37.8197558575716</v>
      </c>
      <c r="I55" s="304">
        <f t="shared" ca="1" si="13"/>
        <v>38.467881544719901</v>
      </c>
      <c r="J55" s="306">
        <f t="shared" ca="1" si="14"/>
        <v>1.6678595056816852</v>
      </c>
      <c r="K55" s="307">
        <f t="shared" ca="1" si="15"/>
        <v>9.295416839692523</v>
      </c>
      <c r="L55" s="304">
        <f t="shared" ca="1" si="0"/>
        <v>9.4438620041978645</v>
      </c>
      <c r="M55" s="306">
        <f t="shared" ca="1" si="16"/>
        <v>1.3869702412190803</v>
      </c>
      <c r="N55" s="304">
        <f t="shared" ca="1" si="17"/>
        <v>79.467541132095022</v>
      </c>
      <c r="P55" s="310">
        <f t="shared" ca="1" si="18"/>
        <v>5</v>
      </c>
      <c r="Q55" s="304">
        <f t="shared" ca="1" si="19"/>
        <v>1033.8333333333333</v>
      </c>
      <c r="R55" s="306">
        <f t="shared" ca="1" si="20"/>
        <v>0.51788046903984108</v>
      </c>
      <c r="S55" s="307">
        <f t="shared" ca="1" si="21"/>
        <v>11.928539881460296</v>
      </c>
      <c r="T55" s="304">
        <f t="shared" ca="1" si="1"/>
        <v>117.0189762371255</v>
      </c>
      <c r="U55" s="311">
        <f t="shared" ca="1" si="2"/>
        <v>0</v>
      </c>
      <c r="V55" s="306">
        <f t="shared" ca="1" si="3"/>
        <v>1.2238618404205237</v>
      </c>
      <c r="W55" s="304">
        <f t="shared" ca="1" si="4"/>
        <v>4.7267035792028169</v>
      </c>
      <c r="Y55" s="314" t="str">
        <f t="shared" ca="1" si="22"/>
        <v/>
      </c>
      <c r="Z55" s="315" t="str">
        <f t="shared" ca="1" si="23"/>
        <v/>
      </c>
      <c r="AA55" s="316" t="str">
        <f t="shared" ca="1" si="24"/>
        <v/>
      </c>
      <c r="AC55" s="310" t="e">
        <f t="shared" ca="1" si="25"/>
        <v>#N/A</v>
      </c>
      <c r="AD55" s="323" t="e">
        <f t="shared" ca="1" si="26"/>
        <v>#N/A</v>
      </c>
      <c r="AE55" s="324">
        <f t="shared" ca="1" si="5"/>
        <v>9.295416839692523</v>
      </c>
      <c r="AG55" s="306">
        <f t="shared" ca="1" si="27"/>
        <v>76.642709373725566</v>
      </c>
      <c r="AH55" s="304">
        <f t="shared" ca="1" si="28"/>
        <v>86.288258465659965</v>
      </c>
    </row>
    <row r="56" spans="1:34" x14ac:dyDescent="0.2">
      <c r="A56" s="347">
        <f t="shared" ca="1" si="6"/>
        <v>0.01</v>
      </c>
      <c r="B56" s="304">
        <f t="shared" ca="1" si="7"/>
        <v>0.52000000000000024</v>
      </c>
      <c r="D56" s="306">
        <f t="shared" ca="1" si="8"/>
        <v>15.771730800988376</v>
      </c>
      <c r="E56" s="307">
        <f t="shared" ca="1" si="9"/>
        <v>75.018419812136642</v>
      </c>
      <c r="F56" s="304">
        <f t="shared" ca="1" si="10"/>
        <v>76.658403346070415</v>
      </c>
      <c r="G56" s="306">
        <f t="shared" ca="1" si="11"/>
        <v>7.1893584686693677</v>
      </c>
      <c r="H56" s="307">
        <f t="shared" ca="1" si="12"/>
        <v>38.569940055692967</v>
      </c>
      <c r="I56" s="304">
        <f t="shared" ca="1" si="13"/>
        <v>39.23425991516568</v>
      </c>
      <c r="J56" s="306">
        <f t="shared" ca="1" si="14"/>
        <v>1.7389645038283295</v>
      </c>
      <c r="K56" s="307">
        <f t="shared" ca="1" si="15"/>
        <v>9.6773653192588451</v>
      </c>
      <c r="L56" s="304">
        <f t="shared" ca="1" si="0"/>
        <v>9.8323647749648089</v>
      </c>
      <c r="M56" s="306">
        <f t="shared" ca="1" si="16"/>
        <v>1.3865131930354799</v>
      </c>
      <c r="N56" s="304">
        <f t="shared" ca="1" si="17"/>
        <v>79.441354200140609</v>
      </c>
      <c r="P56" s="310">
        <f t="shared" ca="1" si="18"/>
        <v>5</v>
      </c>
      <c r="Q56" s="304">
        <f t="shared" ca="1" si="19"/>
        <v>1033.5</v>
      </c>
      <c r="R56" s="306">
        <f t="shared" ca="1" si="20"/>
        <v>0.51771349161954783</v>
      </c>
      <c r="S56" s="307">
        <f t="shared" ca="1" si="21"/>
        <v>11.9233627465441</v>
      </c>
      <c r="T56" s="304">
        <f t="shared" ca="1" si="1"/>
        <v>116.96818854359763</v>
      </c>
      <c r="U56" s="311">
        <f t="shared" ca="1" si="2"/>
        <v>0</v>
      </c>
      <c r="V56" s="306">
        <f t="shared" ca="1" si="3"/>
        <v>1.2238150960857932</v>
      </c>
      <c r="W56" s="304">
        <f t="shared" ca="1" si="4"/>
        <v>4.9167278444363332</v>
      </c>
      <c r="Y56" s="314" t="str">
        <f t="shared" ca="1" si="22"/>
        <v/>
      </c>
      <c r="Z56" s="315" t="str">
        <f t="shared" ca="1" si="23"/>
        <v/>
      </c>
      <c r="AA56" s="316" t="str">
        <f t="shared" ca="1" si="24"/>
        <v/>
      </c>
      <c r="AC56" s="310" t="e">
        <f t="shared" ca="1" si="25"/>
        <v>#N/A</v>
      </c>
      <c r="AD56" s="323" t="e">
        <f t="shared" ca="1" si="26"/>
        <v>#N/A</v>
      </c>
      <c r="AE56" s="324">
        <f t="shared" ca="1" si="5"/>
        <v>9.6773653192588451</v>
      </c>
      <c r="AG56" s="306">
        <f t="shared" ca="1" si="27"/>
        <v>76.637427256389799</v>
      </c>
      <c r="AH56" s="304">
        <f t="shared" ca="1" si="28"/>
        <v>86.282143577237008</v>
      </c>
    </row>
    <row r="57" spans="1:34" x14ac:dyDescent="0.2">
      <c r="A57" s="347">
        <f t="shared" ca="1" si="6"/>
        <v>0.01</v>
      </c>
      <c r="B57" s="304">
        <f t="shared" ca="1" si="7"/>
        <v>0.53000000000000025</v>
      </c>
      <c r="D57" s="306">
        <f t="shared" ca="1" si="8"/>
        <v>15.809318915967635</v>
      </c>
      <c r="E57" s="307">
        <f t="shared" ca="1" si="9"/>
        <v>75.004867079936034</v>
      </c>
      <c r="F57" s="304">
        <f t="shared" ca="1" si="10"/>
        <v>76.652884161430251</v>
      </c>
      <c r="G57" s="306">
        <f t="shared" ca="1" si="11"/>
        <v>7.3474516578290441</v>
      </c>
      <c r="H57" s="307">
        <f t="shared" ca="1" si="12"/>
        <v>39.319988726492326</v>
      </c>
      <c r="I57" s="304">
        <f t="shared" ca="1" si="13"/>
        <v>40.000581987211369</v>
      </c>
      <c r="J57" s="306">
        <f t="shared" ca="1" si="14"/>
        <v>1.8116485544608216</v>
      </c>
      <c r="K57" s="307">
        <f t="shared" ca="1" si="15"/>
        <v>10.066814963169772</v>
      </c>
      <c r="L57" s="304">
        <f t="shared" ca="1" si="0"/>
        <v>10.228530392367166</v>
      </c>
      <c r="M57" s="306">
        <f t="shared" ca="1" si="16"/>
        <v>1.3860637989156162</v>
      </c>
      <c r="N57" s="304">
        <f t="shared" ca="1" si="17"/>
        <v>79.415605813734416</v>
      </c>
      <c r="P57" s="310">
        <f t="shared" ca="1" si="18"/>
        <v>5</v>
      </c>
      <c r="Q57" s="304">
        <f t="shared" ca="1" si="19"/>
        <v>1033.1666666666667</v>
      </c>
      <c r="R57" s="306">
        <f t="shared" ca="1" si="20"/>
        <v>0.51754651419925446</v>
      </c>
      <c r="S57" s="307">
        <f t="shared" ca="1" si="21"/>
        <v>11.918187281402108</v>
      </c>
      <c r="T57" s="304">
        <f t="shared" ca="1" si="1"/>
        <v>116.91741723055469</v>
      </c>
      <c r="U57" s="311">
        <f t="shared" ca="1" si="2"/>
        <v>0</v>
      </c>
      <c r="V57" s="306">
        <f t="shared" ca="1" si="3"/>
        <v>1.2237674355669155</v>
      </c>
      <c r="W57" s="304">
        <f t="shared" ca="1" si="4"/>
        <v>5.1104712153735061</v>
      </c>
      <c r="Y57" s="314" t="str">
        <f t="shared" ca="1" si="22"/>
        <v/>
      </c>
      <c r="Z57" s="315" t="str">
        <f t="shared" ca="1" si="23"/>
        <v/>
      </c>
      <c r="AA57" s="316" t="str">
        <f t="shared" ca="1" si="24"/>
        <v/>
      </c>
      <c r="AC57" s="310" t="e">
        <f t="shared" ca="1" si="25"/>
        <v>#N/A</v>
      </c>
      <c r="AD57" s="323" t="e">
        <f t="shared" ca="1" si="26"/>
        <v>#N/A</v>
      </c>
      <c r="AE57" s="324">
        <f t="shared" ca="1" si="5"/>
        <v>10.066814963169772</v>
      </c>
      <c r="AG57" s="306">
        <f t="shared" ca="1" si="27"/>
        <v>76.631803288548454</v>
      </c>
      <c r="AH57" s="304">
        <f t="shared" ca="1" si="28"/>
        <v>86.275699025704739</v>
      </c>
    </row>
    <row r="58" spans="1:34" x14ac:dyDescent="0.2">
      <c r="A58" s="347">
        <f t="shared" ca="1" si="6"/>
        <v>0.01</v>
      </c>
      <c r="B58" s="304">
        <f t="shared" ca="1" si="7"/>
        <v>0.54000000000000026</v>
      </c>
      <c r="D58" s="306">
        <f t="shared" ca="1" si="8"/>
        <v>15.846188268770879</v>
      </c>
      <c r="E58" s="307">
        <f t="shared" ca="1" si="9"/>
        <v>74.991094733578052</v>
      </c>
      <c r="F58" s="304">
        <f t="shared" ca="1" si="10"/>
        <v>76.647021938166716</v>
      </c>
      <c r="G58" s="306">
        <f t="shared" ca="1" si="11"/>
        <v>7.5059135405167527</v>
      </c>
      <c r="H58" s="307">
        <f t="shared" ca="1" si="12"/>
        <v>40.069899673828104</v>
      </c>
      <c r="I58" s="304">
        <f t="shared" ca="1" si="13"/>
        <v>40.766844346213041</v>
      </c>
      <c r="J58" s="306">
        <f t="shared" ca="1" si="14"/>
        <v>1.8859153804525506</v>
      </c>
      <c r="K58" s="307">
        <f t="shared" ca="1" si="15"/>
        <v>10.463764405171375</v>
      </c>
      <c r="L58" s="304">
        <f t="shared" ca="1" si="0"/>
        <v>10.632358268472661</v>
      </c>
      <c r="M58" s="306">
        <f t="shared" ca="1" si="16"/>
        <v>1.3856217886523596</v>
      </c>
      <c r="N58" s="304">
        <f t="shared" ca="1" si="17"/>
        <v>79.390280491148346</v>
      </c>
      <c r="P58" s="310">
        <f t="shared" ca="1" si="18"/>
        <v>5</v>
      </c>
      <c r="Q58" s="304">
        <f t="shared" ca="1" si="19"/>
        <v>1032.8333333333333</v>
      </c>
      <c r="R58" s="306">
        <f t="shared" ca="1" si="20"/>
        <v>0.51737953677896098</v>
      </c>
      <c r="S58" s="307">
        <f t="shared" ca="1" si="21"/>
        <v>11.913013486034318</v>
      </c>
      <c r="T58" s="304">
        <f t="shared" ca="1" si="1"/>
        <v>116.86666229799667</v>
      </c>
      <c r="U58" s="311">
        <f t="shared" ca="1" si="2"/>
        <v>0</v>
      </c>
      <c r="V58" s="306">
        <f t="shared" ca="1" si="3"/>
        <v>1.2237188591381738</v>
      </c>
      <c r="W58" s="304">
        <f t="shared" ca="1" si="4"/>
        <v>5.307931105027266</v>
      </c>
      <c r="Y58" s="314" t="str">
        <f t="shared" ca="1" si="22"/>
        <v/>
      </c>
      <c r="Z58" s="315" t="str">
        <f t="shared" ca="1" si="23"/>
        <v/>
      </c>
      <c r="AA58" s="316" t="str">
        <f t="shared" ca="1" si="24"/>
        <v/>
      </c>
      <c r="AC58" s="310" t="e">
        <f t="shared" ca="1" si="25"/>
        <v>#N/A</v>
      </c>
      <c r="AD58" s="323" t="e">
        <f t="shared" ca="1" si="26"/>
        <v>#N/A</v>
      </c>
      <c r="AE58" s="324">
        <f t="shared" ca="1" si="5"/>
        <v>10.463764405171375</v>
      </c>
      <c r="AG58" s="306">
        <f t="shared" ca="1" si="27"/>
        <v>76.625837662991984</v>
      </c>
      <c r="AH58" s="304">
        <f t="shared" ca="1" si="28"/>
        <v>86.268924594332418</v>
      </c>
    </row>
    <row r="59" spans="1:34" x14ac:dyDescent="0.2">
      <c r="A59" s="347">
        <f t="shared" ca="1" si="6"/>
        <v>0.01</v>
      </c>
      <c r="B59" s="304">
        <f t="shared" ca="1" si="7"/>
        <v>0.55000000000000027</v>
      </c>
      <c r="D59" s="306">
        <f t="shared" ca="1" si="8"/>
        <v>15.882361602939858</v>
      </c>
      <c r="E59" s="307">
        <f t="shared" ca="1" si="9"/>
        <v>74.977099208905315</v>
      </c>
      <c r="F59" s="304">
        <f t="shared" ca="1" si="10"/>
        <v>76.640816905018497</v>
      </c>
      <c r="G59" s="306">
        <f t="shared" ca="1" si="11"/>
        <v>7.6647371565461517</v>
      </c>
      <c r="H59" s="307">
        <f t="shared" ca="1" si="12"/>
        <v>40.819670665917158</v>
      </c>
      <c r="I59" s="304">
        <f t="shared" ca="1" si="13"/>
        <v>41.533043579213853</v>
      </c>
      <c r="J59" s="306">
        <f t="shared" ca="1" si="14"/>
        <v>1.961768633937865</v>
      </c>
      <c r="K59" s="307">
        <f t="shared" ca="1" si="15"/>
        <v>10.868212256870102</v>
      </c>
      <c r="L59" s="304">
        <f t="shared" ca="1" si="0"/>
        <v>11.043847782067804</v>
      </c>
      <c r="M59" s="306">
        <f t="shared" ca="1" si="16"/>
        <v>1.3851869063586499</v>
      </c>
      <c r="N59" s="304">
        <f t="shared" ca="1" si="17"/>
        <v>79.365363571133813</v>
      </c>
      <c r="P59" s="310">
        <f t="shared" ca="1" si="18"/>
        <v>5</v>
      </c>
      <c r="Q59" s="304">
        <f t="shared" ca="1" si="19"/>
        <v>1032.5</v>
      </c>
      <c r="R59" s="306">
        <f t="shared" ca="1" si="20"/>
        <v>0.51721255935866772</v>
      </c>
      <c r="S59" s="307">
        <f t="shared" ca="1" si="21"/>
        <v>11.907841360440731</v>
      </c>
      <c r="T59" s="304">
        <f t="shared" ca="1" si="1"/>
        <v>116.81592374592357</v>
      </c>
      <c r="U59" s="311">
        <f t="shared" ca="1" si="2"/>
        <v>0</v>
      </c>
      <c r="V59" s="306">
        <f t="shared" ca="1" si="3"/>
        <v>1.2236693670785845</v>
      </c>
      <c r="W59" s="304">
        <f t="shared" ca="1" si="4"/>
        <v>5.5091048437641152</v>
      </c>
      <c r="Y59" s="314" t="str">
        <f t="shared" ca="1" si="22"/>
        <v/>
      </c>
      <c r="Z59" s="315" t="str">
        <f t="shared" ca="1" si="23"/>
        <v/>
      </c>
      <c r="AA59" s="316" t="str">
        <f t="shared" ca="1" si="24"/>
        <v/>
      </c>
      <c r="AC59" s="310" t="e">
        <f t="shared" ca="1" si="25"/>
        <v>#N/A</v>
      </c>
      <c r="AD59" s="323" t="e">
        <f t="shared" ca="1" si="26"/>
        <v>#N/A</v>
      </c>
      <c r="AE59" s="324">
        <f t="shared" ca="1" si="5"/>
        <v>10.868212256870102</v>
      </c>
      <c r="AG59" s="306">
        <f t="shared" ca="1" si="27"/>
        <v>76.619530558208069</v>
      </c>
      <c r="AH59" s="304">
        <f t="shared" ca="1" si="28"/>
        <v>86.261820073235711</v>
      </c>
    </row>
    <row r="60" spans="1:34" x14ac:dyDescent="0.2">
      <c r="A60" s="347">
        <f t="shared" ca="1" si="6"/>
        <v>0.01</v>
      </c>
      <c r="B60" s="304">
        <f t="shared" ca="1" si="7"/>
        <v>0.56000000000000028</v>
      </c>
      <c r="D60" s="306">
        <f t="shared" ca="1" si="8"/>
        <v>15.917860446508172</v>
      </c>
      <c r="E60" s="307">
        <f t="shared" ca="1" si="9"/>
        <v>74.962877120457563</v>
      </c>
      <c r="F60" s="304">
        <f t="shared" ca="1" si="10"/>
        <v>76.634269275379211</v>
      </c>
      <c r="G60" s="306">
        <f t="shared" ca="1" si="11"/>
        <v>7.8239157610112331</v>
      </c>
      <c r="H60" s="307">
        <f t="shared" ca="1" si="12"/>
        <v>41.569299437121735</v>
      </c>
      <c r="I60" s="304">
        <f t="shared" ca="1" si="13"/>
        <v>42.299176274822294</v>
      </c>
      <c r="J60" s="306">
        <f t="shared" ca="1" si="14"/>
        <v>2.039211898525652</v>
      </c>
      <c r="K60" s="307">
        <f t="shared" ca="1" si="15"/>
        <v>11.280157107385296</v>
      </c>
      <c r="L60" s="304">
        <f t="shared" ca="1" si="0"/>
        <v>11.462998278564976</v>
      </c>
      <c r="M60" s="306">
        <f t="shared" ca="1" si="16"/>
        <v>1.3847589094628532</v>
      </c>
      <c r="N60" s="304">
        <f t="shared" ca="1" si="17"/>
        <v>79.340841155359968</v>
      </c>
      <c r="P60" s="310">
        <f t="shared" ca="1" si="18"/>
        <v>5</v>
      </c>
      <c r="Q60" s="304">
        <f t="shared" ca="1" si="19"/>
        <v>1032.1666666666667</v>
      </c>
      <c r="R60" s="306">
        <f t="shared" ca="1" si="20"/>
        <v>0.51704558193837435</v>
      </c>
      <c r="S60" s="307">
        <f t="shared" ca="1" si="21"/>
        <v>11.902670904621347</v>
      </c>
      <c r="T60" s="304">
        <f t="shared" ca="1" si="1"/>
        <v>116.76520157433542</v>
      </c>
      <c r="U60" s="311">
        <f t="shared" ca="1" si="2"/>
        <v>0</v>
      </c>
      <c r="V60" s="306">
        <f t="shared" ca="1" si="3"/>
        <v>1.2236189596719389</v>
      </c>
      <c r="W60" s="304">
        <f t="shared" ca="1" si="4"/>
        <v>5.7139896793649454</v>
      </c>
      <c r="Y60" s="314" t="str">
        <f t="shared" ca="1" si="22"/>
        <v/>
      </c>
      <c r="Z60" s="315" t="str">
        <f t="shared" ca="1" si="23"/>
        <v/>
      </c>
      <c r="AA60" s="316" t="str">
        <f t="shared" ca="1" si="24"/>
        <v/>
      </c>
      <c r="AC60" s="310" t="e">
        <f t="shared" ca="1" si="25"/>
        <v>#N/A</v>
      </c>
      <c r="AD60" s="323" t="e">
        <f t="shared" ca="1" si="26"/>
        <v>#N/A</v>
      </c>
      <c r="AE60" s="324">
        <f t="shared" ca="1" si="5"/>
        <v>11.280157107385296</v>
      </c>
      <c r="AG60" s="306">
        <f t="shared" ca="1" si="27"/>
        <v>76.612882139854747</v>
      </c>
      <c r="AH60" s="304">
        <f t="shared" ca="1" si="28"/>
        <v>86.254385259386709</v>
      </c>
    </row>
    <row r="61" spans="1:34" x14ac:dyDescent="0.2">
      <c r="A61" s="347">
        <f t="shared" ca="1" si="6"/>
        <v>0.01</v>
      </c>
      <c r="B61" s="304">
        <f t="shared" ca="1" si="7"/>
        <v>0.57000000000000028</v>
      </c>
      <c r="D61" s="306">
        <f t="shared" ca="1" si="8"/>
        <v>15.952705197576851</v>
      </c>
      <c r="E61" s="307">
        <f t="shared" ca="1" si="9"/>
        <v>74.948425249774132</v>
      </c>
      <c r="F61" s="304">
        <f t="shared" ca="1" si="10"/>
        <v>76.627379248815345</v>
      </c>
      <c r="G61" s="306">
        <f t="shared" ca="1" si="11"/>
        <v>7.9834428129870014</v>
      </c>
      <c r="H61" s="307">
        <f t="shared" ca="1" si="12"/>
        <v>42.31878368961948</v>
      </c>
      <c r="I61" s="304">
        <f t="shared" ca="1" si="13"/>
        <v>43.065239023103508</v>
      </c>
      <c r="J61" s="306">
        <f t="shared" ca="1" si="14"/>
        <v>2.1182486913956433</v>
      </c>
      <c r="K61" s="307">
        <f t="shared" ca="1" si="15"/>
        <v>11.699597523019003</v>
      </c>
      <c r="L61" s="304">
        <f t="shared" ca="1" si="0"/>
        <v>11.889809069923359</v>
      </c>
      <c r="M61" s="306">
        <f t="shared" ca="1" si="16"/>
        <v>1.3843375677912217</v>
      </c>
      <c r="N61" s="304">
        <f t="shared" ca="1" si="17"/>
        <v>79.316700055842489</v>
      </c>
      <c r="P61" s="310">
        <f t="shared" ca="1" si="18"/>
        <v>5</v>
      </c>
      <c r="Q61" s="304">
        <f t="shared" ca="1" si="19"/>
        <v>1031.8333333333333</v>
      </c>
      <c r="R61" s="306">
        <f t="shared" ca="1" si="20"/>
        <v>0.51687860451808099</v>
      </c>
      <c r="S61" s="307">
        <f t="shared" ca="1" si="21"/>
        <v>11.897502118576167</v>
      </c>
      <c r="T61" s="304">
        <f t="shared" ca="1" si="1"/>
        <v>116.71449578323221</v>
      </c>
      <c r="U61" s="311">
        <f t="shared" ca="1" si="2"/>
        <v>0</v>
      </c>
      <c r="V61" s="306">
        <f t="shared" ca="1" si="3"/>
        <v>1.2235676372068394</v>
      </c>
      <c r="W61" s="304">
        <f t="shared" ca="1" si="4"/>
        <v>5.9225827770875803</v>
      </c>
      <c r="Y61" s="314" t="str">
        <f t="shared" ca="1" si="22"/>
        <v/>
      </c>
      <c r="Z61" s="315" t="str">
        <f t="shared" ca="1" si="23"/>
        <v/>
      </c>
      <c r="AA61" s="316" t="str">
        <f t="shared" ca="1" si="24"/>
        <v/>
      </c>
      <c r="AC61" s="310" t="e">
        <f t="shared" ca="1" si="25"/>
        <v>#N/A</v>
      </c>
      <c r="AD61" s="323" t="e">
        <f t="shared" ca="1" si="26"/>
        <v>#N/A</v>
      </c>
      <c r="AE61" s="324">
        <f t="shared" ca="1" si="5"/>
        <v>11.699597523019003</v>
      </c>
      <c r="AG61" s="306">
        <f t="shared" ca="1" si="27"/>
        <v>76.605892562107513</v>
      </c>
      <c r="AH61" s="304">
        <f t="shared" ca="1" si="28"/>
        <v>86.246619956624073</v>
      </c>
    </row>
    <row r="62" spans="1:34" x14ac:dyDescent="0.2">
      <c r="A62" s="347">
        <f t="shared" ca="1" si="6"/>
        <v>0.01</v>
      </c>
      <c r="B62" s="304">
        <f t="shared" ca="1" si="7"/>
        <v>0.58000000000000029</v>
      </c>
      <c r="D62" s="306">
        <f t="shared" ca="1" si="8"/>
        <v>15.986915202462015</v>
      </c>
      <c r="E62" s="307">
        <f t="shared" ca="1" si="9"/>
        <v>74.933740534686635</v>
      </c>
      <c r="F62" s="304">
        <f t="shared" ca="1" si="10"/>
        <v>76.620147012456528</v>
      </c>
      <c r="G62" s="306">
        <f t="shared" ca="1" si="11"/>
        <v>8.1433119650116215</v>
      </c>
      <c r="H62" s="307">
        <f t="shared" ca="1" si="12"/>
        <v>43.068121094966344</v>
      </c>
      <c r="I62" s="304">
        <f t="shared" ca="1" si="13"/>
        <v>43.831228415482343</v>
      </c>
      <c r="J62" s="306">
        <f t="shared" ca="1" si="14"/>
        <v>2.1988824652856365</v>
      </c>
      <c r="K62" s="307">
        <f t="shared" ca="1" si="15"/>
        <v>12.126532046941932</v>
      </c>
      <c r="L62" s="304">
        <f t="shared" ca="1" si="0"/>
        <v>12.324279434581573</v>
      </c>
      <c r="M62" s="306">
        <f t="shared" ca="1" si="16"/>
        <v>1.3839226627285157</v>
      </c>
      <c r="N62" s="304">
        <f t="shared" ca="1" si="17"/>
        <v>79.292927746850822</v>
      </c>
      <c r="P62" s="310">
        <f t="shared" ca="1" si="18"/>
        <v>5</v>
      </c>
      <c r="Q62" s="304">
        <f t="shared" ca="1" si="19"/>
        <v>1031.5</v>
      </c>
      <c r="R62" s="306">
        <f t="shared" ca="1" si="20"/>
        <v>0.51671162709778762</v>
      </c>
      <c r="S62" s="307">
        <f t="shared" ca="1" si="21"/>
        <v>11.89233500230519</v>
      </c>
      <c r="T62" s="304">
        <f t="shared" ca="1" si="1"/>
        <v>116.66380637261392</v>
      </c>
      <c r="U62" s="311">
        <f t="shared" ca="1" si="2"/>
        <v>0</v>
      </c>
      <c r="V62" s="306">
        <f t="shared" ca="1" si="3"/>
        <v>1.2235153999767374</v>
      </c>
      <c r="W62" s="304">
        <f t="shared" ca="1" si="4"/>
        <v>6.1348812197311187</v>
      </c>
      <c r="Y62" s="314" t="str">
        <f t="shared" ca="1" si="22"/>
        <v/>
      </c>
      <c r="Z62" s="315" t="str">
        <f t="shared" ca="1" si="23"/>
        <v/>
      </c>
      <c r="AA62" s="316" t="str">
        <f t="shared" ca="1" si="24"/>
        <v/>
      </c>
      <c r="AC62" s="310" t="e">
        <f t="shared" ca="1" si="25"/>
        <v>#N/A</v>
      </c>
      <c r="AD62" s="323" t="e">
        <f t="shared" ca="1" si="26"/>
        <v>#N/A</v>
      </c>
      <c r="AE62" s="324">
        <f t="shared" ca="1" si="5"/>
        <v>12.126532046941932</v>
      </c>
      <c r="AG62" s="306">
        <f t="shared" ca="1" si="27"/>
        <v>76.598561968893449</v>
      </c>
      <c r="AH62" s="304">
        <f t="shared" ca="1" si="28"/>
        <v>86.238523975663</v>
      </c>
    </row>
    <row r="63" spans="1:34" x14ac:dyDescent="0.2">
      <c r="A63" s="347">
        <f t="shared" ca="1" si="6"/>
        <v>0.01</v>
      </c>
      <c r="B63" s="304">
        <f t="shared" ca="1" si="7"/>
        <v>0.5900000000000003</v>
      </c>
      <c r="D63" s="306">
        <f t="shared" ca="1" si="8"/>
        <v>16.020508827177586</v>
      </c>
      <c r="E63" s="307">
        <f t="shared" ca="1" si="9"/>
        <v>74.918820059502252</v>
      </c>
      <c r="F63" s="304">
        <f t="shared" ca="1" si="10"/>
        <v>76.612572742270913</v>
      </c>
      <c r="G63" s="306">
        <f t="shared" ca="1" si="11"/>
        <v>8.3035170532833966</v>
      </c>
      <c r="H63" s="307">
        <f t="shared" ca="1" si="12"/>
        <v>43.817309295561365</v>
      </c>
      <c r="I63" s="304">
        <f t="shared" ca="1" si="13"/>
        <v>44.597141044657299</v>
      </c>
      <c r="J63" s="306">
        <f t="shared" ca="1" si="14"/>
        <v>2.2811166103771114</v>
      </c>
      <c r="K63" s="307">
        <f t="shared" ca="1" si="15"/>
        <v>12.560959198894571</v>
      </c>
      <c r="L63" s="304">
        <f t="shared" ca="1" si="0"/>
        <v>12.766408617400295</v>
      </c>
      <c r="M63" s="306">
        <f t="shared" ca="1" si="16"/>
        <v>1.3835139864488979</v>
      </c>
      <c r="N63" s="304">
        <f t="shared" ca="1" si="17"/>
        <v>79.269512320841613</v>
      </c>
      <c r="P63" s="310">
        <f t="shared" ca="1" si="18"/>
        <v>5</v>
      </c>
      <c r="Q63" s="304">
        <f t="shared" ca="1" si="19"/>
        <v>1031.1666666666667</v>
      </c>
      <c r="R63" s="306">
        <f t="shared" ca="1" si="20"/>
        <v>0.51654464967749436</v>
      </c>
      <c r="S63" s="307">
        <f t="shared" ca="1" si="21"/>
        <v>11.887169555808415</v>
      </c>
      <c r="T63" s="304">
        <f t="shared" ca="1" si="1"/>
        <v>116.61313334248055</v>
      </c>
      <c r="U63" s="311">
        <f t="shared" ca="1" si="2"/>
        <v>0</v>
      </c>
      <c r="V63" s="306">
        <f t="shared" ca="1" si="3"/>
        <v>1.2234622482799662</v>
      </c>
      <c r="W63" s="304">
        <f t="shared" ca="1" si="4"/>
        <v>6.3508820077022561</v>
      </c>
      <c r="Y63" s="314" t="str">
        <f t="shared" ca="1" si="22"/>
        <v/>
      </c>
      <c r="Z63" s="315" t="str">
        <f t="shared" ca="1" si="23"/>
        <v/>
      </c>
      <c r="AA63" s="316" t="str">
        <f t="shared" ca="1" si="24"/>
        <v/>
      </c>
      <c r="AC63" s="310" t="e">
        <f t="shared" ca="1" si="25"/>
        <v>#N/A</v>
      </c>
      <c r="AD63" s="323" t="e">
        <f t="shared" ca="1" si="26"/>
        <v>#N/A</v>
      </c>
      <c r="AE63" s="324">
        <f t="shared" ca="1" si="5"/>
        <v>12.560959198894571</v>
      </c>
      <c r="AG63" s="306">
        <f t="shared" ca="1" si="27"/>
        <v>76.590890495023416</v>
      </c>
      <c r="AH63" s="304">
        <f t="shared" ca="1" si="28"/>
        <v>86.230097134105023</v>
      </c>
    </row>
    <row r="64" spans="1:34" x14ac:dyDescent="0.2">
      <c r="A64" s="347">
        <f t="shared" ca="1" si="6"/>
        <v>0.01</v>
      </c>
      <c r="B64" s="304">
        <f t="shared" ca="1" si="7"/>
        <v>0.60000000000000031</v>
      </c>
      <c r="D64" s="306">
        <f t="shared" ca="1" si="8"/>
        <v>16.053503522926267</v>
      </c>
      <c r="E64" s="307">
        <f t="shared" ca="1" si="9"/>
        <v>74.903661045989622</v>
      </c>
      <c r="F64" s="304">
        <f t="shared" ca="1" si="10"/>
        <v>76.604656604237249</v>
      </c>
      <c r="G64" s="306">
        <f t="shared" ca="1" si="11"/>
        <v>8.4640520885126591</v>
      </c>
      <c r="H64" s="307">
        <f t="shared" ca="1" si="12"/>
        <v>44.566345906021262</v>
      </c>
      <c r="I64" s="304">
        <f t="shared" ca="1" si="13"/>
        <v>45.362973504524518</v>
      </c>
      <c r="J64" s="306">
        <f t="shared" ca="1" si="14"/>
        <v>2.3649544560860916</v>
      </c>
      <c r="K64" s="307">
        <f t="shared" ca="1" si="15"/>
        <v>13.002877474902483</v>
      </c>
      <c r="L64" s="304">
        <f t="shared" ca="1" si="0"/>
        <v>13.216195829613294</v>
      </c>
      <c r="M64" s="306">
        <f t="shared" ca="1" si="16"/>
        <v>1.383111341210131</v>
      </c>
      <c r="N64" s="304">
        <f t="shared" ca="1" si="17"/>
        <v>79.246442448019238</v>
      </c>
      <c r="P64" s="310">
        <f t="shared" ca="1" si="18"/>
        <v>5</v>
      </c>
      <c r="Q64" s="304">
        <f t="shared" ca="1" si="19"/>
        <v>1030.8333333333333</v>
      </c>
      <c r="R64" s="306">
        <f t="shared" ca="1" si="20"/>
        <v>0.51637767225720088</v>
      </c>
      <c r="S64" s="307">
        <f t="shared" ca="1" si="21"/>
        <v>11.882005779085842</v>
      </c>
      <c r="T64" s="304">
        <f t="shared" ca="1" si="1"/>
        <v>116.56247669283212</v>
      </c>
      <c r="U64" s="311">
        <f t="shared" ca="1" si="2"/>
        <v>0</v>
      </c>
      <c r="V64" s="306">
        <f t="shared" ca="1" si="3"/>
        <v>1.2234081824197727</v>
      </c>
      <c r="W64" s="304">
        <f t="shared" ca="1" si="4"/>
        <v>6.5705820590836801</v>
      </c>
      <c r="Y64" s="314" t="str">
        <f t="shared" ca="1" si="22"/>
        <v/>
      </c>
      <c r="Z64" s="315" t="str">
        <f t="shared" ca="1" si="23"/>
        <v/>
      </c>
      <c r="AA64" s="316" t="str">
        <f t="shared" ca="1" si="24"/>
        <v/>
      </c>
      <c r="AC64" s="310" t="e">
        <f t="shared" ca="1" si="25"/>
        <v>#N/A</v>
      </c>
      <c r="AD64" s="323" t="e">
        <f t="shared" ca="1" si="26"/>
        <v>#N/A</v>
      </c>
      <c r="AE64" s="324">
        <f t="shared" ca="1" si="5"/>
        <v>13.002877474902483</v>
      </c>
      <c r="AG64" s="306">
        <f t="shared" ca="1" si="27"/>
        <v>76.582878267232374</v>
      </c>
      <c r="AH64" s="304">
        <f t="shared" ca="1" si="28"/>
        <v>86.221339256447564</v>
      </c>
    </row>
    <row r="65" spans="1:34" x14ac:dyDescent="0.2">
      <c r="A65" s="347">
        <f t="shared" ca="1" si="6"/>
        <v>0.01</v>
      </c>
      <c r="B65" s="304">
        <f t="shared" ca="1" si="7"/>
        <v>0.61000000000000032</v>
      </c>
      <c r="D65" s="306">
        <f t="shared" ca="1" si="8"/>
        <v>16.085915886193661</v>
      </c>
      <c r="E65" s="307">
        <f t="shared" ca="1" si="9"/>
        <v>74.888260845089391</v>
      </c>
      <c r="F65" s="304">
        <f t="shared" ca="1" si="10"/>
        <v>76.596398755423522</v>
      </c>
      <c r="G65" s="306">
        <f t="shared" ca="1" si="11"/>
        <v>8.6249112473745964</v>
      </c>
      <c r="H65" s="307">
        <f t="shared" ca="1" si="12"/>
        <v>45.315228514472153</v>
      </c>
      <c r="I65" s="304">
        <f t="shared" ca="1" si="13"/>
        <v>46.128722390110909</v>
      </c>
      <c r="J65" s="306">
        <f t="shared" ca="1" si="14"/>
        <v>2.4503992727655279</v>
      </c>
      <c r="K65" s="307">
        <f t="shared" ca="1" si="15"/>
        <v>13.452285347004951</v>
      </c>
      <c r="L65" s="304">
        <f t="shared" ca="1" si="0"/>
        <v>13.673640248785761</v>
      </c>
      <c r="M65" s="306">
        <f t="shared" ca="1" si="16"/>
        <v>1.3827145387049042</v>
      </c>
      <c r="N65" s="304">
        <f t="shared" ca="1" si="17"/>
        <v>79.223707339169522</v>
      </c>
      <c r="P65" s="310">
        <f t="shared" ca="1" si="18"/>
        <v>5</v>
      </c>
      <c r="Q65" s="304">
        <f t="shared" ca="1" si="19"/>
        <v>1030.5</v>
      </c>
      <c r="R65" s="306">
        <f t="shared" ca="1" si="20"/>
        <v>0.51621069483690762</v>
      </c>
      <c r="S65" s="307">
        <f t="shared" ca="1" si="21"/>
        <v>11.876843672137474</v>
      </c>
      <c r="T65" s="304">
        <f t="shared" ca="1" si="1"/>
        <v>116.51183642366863</v>
      </c>
      <c r="U65" s="311">
        <f t="shared" ca="1" si="2"/>
        <v>0</v>
      </c>
      <c r="V65" s="306">
        <f t="shared" ca="1" si="3"/>
        <v>1.2233532027043486</v>
      </c>
      <c r="W65" s="304">
        <f t="shared" ca="1" si="4"/>
        <v>6.7939782097046448</v>
      </c>
      <c r="Y65" s="314" t="str">
        <f t="shared" ca="1" si="22"/>
        <v/>
      </c>
      <c r="Z65" s="315" t="str">
        <f t="shared" ca="1" si="23"/>
        <v/>
      </c>
      <c r="AA65" s="316" t="str">
        <f t="shared" ca="1" si="24"/>
        <v/>
      </c>
      <c r="AC65" s="310" t="e">
        <f t="shared" ca="1" si="25"/>
        <v>#N/A</v>
      </c>
      <c r="AD65" s="323" t="e">
        <f t="shared" ca="1" si="26"/>
        <v>#N/A</v>
      </c>
      <c r="AE65" s="324">
        <f t="shared" ca="1" si="5"/>
        <v>13.452285347004951</v>
      </c>
      <c r="AG65" s="306">
        <f t="shared" ca="1" si="27"/>
        <v>76.574525405137209</v>
      </c>
      <c r="AH65" s="304">
        <f t="shared" ca="1" si="28"/>
        <v>86.212250174093597</v>
      </c>
    </row>
    <row r="66" spans="1:34" x14ac:dyDescent="0.2">
      <c r="A66" s="347">
        <f t="shared" ca="1" si="6"/>
        <v>0.01</v>
      </c>
      <c r="B66" s="304">
        <f t="shared" ca="1" si="7"/>
        <v>0.62000000000000033</v>
      </c>
      <c r="D66" s="306">
        <f t="shared" ca="1" si="8"/>
        <v>16.117761713972186</v>
      </c>
      <c r="E66" s="307">
        <f t="shared" ca="1" si="9"/>
        <v>74.872616929279857</v>
      </c>
      <c r="F66" s="304">
        <f t="shared" ca="1" si="10"/>
        <v>76.587799344980994</v>
      </c>
      <c r="G66" s="306">
        <f t="shared" ca="1" si="11"/>
        <v>8.7860888645143174</v>
      </c>
      <c r="H66" s="307">
        <f t="shared" ca="1" si="12"/>
        <v>46.063954683764955</v>
      </c>
      <c r="I66" s="304">
        <f t="shared" ca="1" si="13"/>
        <v>46.894384297515771</v>
      </c>
      <c r="J66" s="306">
        <f t="shared" ca="1" si="14"/>
        <v>2.5374542733249723</v>
      </c>
      <c r="K66" s="307">
        <f t="shared" ca="1" si="15"/>
        <v>13.909181262996137</v>
      </c>
      <c r="L66" s="304">
        <f t="shared" ca="1" si="0"/>
        <v>14.138741018778793</v>
      </c>
      <c r="M66" s="306">
        <f t="shared" ca="1" si="16"/>
        <v>1.382323399463804</v>
      </c>
      <c r="N66" s="304">
        <f t="shared" ca="1" si="17"/>
        <v>79.201296711452528</v>
      </c>
      <c r="P66" s="310">
        <f t="shared" ca="1" si="18"/>
        <v>5</v>
      </c>
      <c r="Q66" s="304">
        <f t="shared" ca="1" si="19"/>
        <v>1030.1666666666667</v>
      </c>
      <c r="R66" s="306">
        <f t="shared" ca="1" si="20"/>
        <v>0.51604371741661426</v>
      </c>
      <c r="S66" s="307">
        <f t="shared" ca="1" si="21"/>
        <v>11.871683234963308</v>
      </c>
      <c r="T66" s="304">
        <f t="shared" ca="1" si="1"/>
        <v>116.46121253499005</v>
      </c>
      <c r="U66" s="311">
        <f t="shared" ca="1" si="2"/>
        <v>0</v>
      </c>
      <c r="V66" s="306">
        <f t="shared" ca="1" si="3"/>
        <v>1.22329730944686</v>
      </c>
      <c r="W66" s="304">
        <f t="shared" ca="1" si="4"/>
        <v>7.0210672132138505</v>
      </c>
      <c r="Y66" s="314" t="str">
        <f t="shared" ca="1" si="22"/>
        <v/>
      </c>
      <c r="Z66" s="315" t="str">
        <f t="shared" ca="1" si="23"/>
        <v/>
      </c>
      <c r="AA66" s="316" t="str">
        <f t="shared" ca="1" si="24"/>
        <v/>
      </c>
      <c r="AC66" s="310" t="e">
        <f t="shared" ca="1" si="25"/>
        <v>#N/A</v>
      </c>
      <c r="AD66" s="323" t="e">
        <f t="shared" ca="1" si="26"/>
        <v>#N/A</v>
      </c>
      <c r="AE66" s="324">
        <f t="shared" ca="1" si="5"/>
        <v>13.909181262996137</v>
      </c>
      <c r="AG66" s="306">
        <f t="shared" ca="1" si="27"/>
        <v>76.565832022119096</v>
      </c>
      <c r="AH66" s="304">
        <f t="shared" ca="1" si="28"/>
        <v>86.202829725360772</v>
      </c>
    </row>
    <row r="67" spans="1:34" x14ac:dyDescent="0.2">
      <c r="A67" s="347">
        <f t="shared" ca="1" si="6"/>
        <v>0.01</v>
      </c>
      <c r="B67" s="304">
        <f t="shared" ca="1" si="7"/>
        <v>0.63000000000000034</v>
      </c>
      <c r="D67" s="306">
        <f t="shared" ca="1" si="8"/>
        <v>16.149056054582861</v>
      </c>
      <c r="E67" s="307">
        <f t="shared" ca="1" si="9"/>
        <v>74.85672688553629</v>
      </c>
      <c r="F67" s="304">
        <f t="shared" ca="1" si="10"/>
        <v>76.578858515061654</v>
      </c>
      <c r="G67" s="306">
        <f t="shared" ca="1" si="11"/>
        <v>8.9475794250601464</v>
      </c>
      <c r="H67" s="307">
        <f t="shared" ca="1" si="12"/>
        <v>46.812521952620315</v>
      </c>
      <c r="I67" s="304">
        <f t="shared" ca="1" si="13"/>
        <v>47.659955823860336</v>
      </c>
      <c r="J67" s="306">
        <f t="shared" ca="1" si="14"/>
        <v>2.6261226147728447</v>
      </c>
      <c r="K67" s="307">
        <f t="shared" ca="1" si="15"/>
        <v>14.373563646178063</v>
      </c>
      <c r="L67" s="304">
        <f t="shared" ca="1" si="0"/>
        <v>14.611497249719243</v>
      </c>
      <c r="M67" s="306">
        <f t="shared" ca="1" si="16"/>
        <v>1.381937752305056</v>
      </c>
      <c r="N67" s="304">
        <f t="shared" ca="1" si="17"/>
        <v>79.179200756875062</v>
      </c>
      <c r="P67" s="310">
        <f t="shared" ca="1" si="18"/>
        <v>5</v>
      </c>
      <c r="Q67" s="304">
        <f t="shared" ca="1" si="19"/>
        <v>1029.8333333333333</v>
      </c>
      <c r="R67" s="306">
        <f t="shared" ca="1" si="20"/>
        <v>0.51587673999632078</v>
      </c>
      <c r="S67" s="307">
        <f t="shared" ca="1" si="21"/>
        <v>11.866524467563345</v>
      </c>
      <c r="T67" s="304">
        <f t="shared" ca="1" si="1"/>
        <v>116.41060502679642</v>
      </c>
      <c r="U67" s="311">
        <f t="shared" ca="1" si="2"/>
        <v>0</v>
      </c>
      <c r="V67" s="306">
        <f t="shared" ca="1" si="3"/>
        <v>1.2232405029654736</v>
      </c>
      <c r="W67" s="304">
        <f t="shared" ca="1" si="4"/>
        <v>7.251845741154674</v>
      </c>
      <c r="Y67" s="314" t="str">
        <f t="shared" ca="1" si="22"/>
        <v/>
      </c>
      <c r="Z67" s="315" t="str">
        <f t="shared" ca="1" si="23"/>
        <v/>
      </c>
      <c r="AA67" s="316" t="str">
        <f t="shared" ca="1" si="24"/>
        <v/>
      </c>
      <c r="AC67" s="310" t="e">
        <f t="shared" ca="1" si="25"/>
        <v>#N/A</v>
      </c>
      <c r="AD67" s="323" t="e">
        <f t="shared" ca="1" si="26"/>
        <v>#N/A</v>
      </c>
      <c r="AE67" s="324">
        <f t="shared" ca="1" si="5"/>
        <v>14.373563646178063</v>
      </c>
      <c r="AG67" s="306">
        <f t="shared" ca="1" si="27"/>
        <v>76.55679822613827</v>
      </c>
      <c r="AH67" s="304">
        <f t="shared" ca="1" si="28"/>
        <v>86.193077755490634</v>
      </c>
    </row>
    <row r="68" spans="1:34" x14ac:dyDescent="0.2">
      <c r="A68" s="347">
        <f t="shared" ca="1" si="6"/>
        <v>0.01</v>
      </c>
      <c r="B68" s="304">
        <f t="shared" ca="1" si="7"/>
        <v>0.64000000000000035</v>
      </c>
      <c r="D68" s="306">
        <f t="shared" ca="1" si="8"/>
        <v>16.179813254510602</v>
      </c>
      <c r="E68" s="307">
        <f t="shared" ca="1" si="9"/>
        <v>74.840588408829163</v>
      </c>
      <c r="F68" s="304">
        <f t="shared" ca="1" si="10"/>
        <v>76.569576401666296</v>
      </c>
      <c r="G68" s="306">
        <f t="shared" ca="1" si="11"/>
        <v>9.1093775576052529</v>
      </c>
      <c r="H68" s="307">
        <f t="shared" ca="1" si="12"/>
        <v>47.560927836708608</v>
      </c>
      <c r="I68" s="304">
        <f t="shared" ca="1" si="13"/>
        <v>48.425433567244454</v>
      </c>
      <c r="J68" s="306">
        <f t="shared" ca="1" si="14"/>
        <v>2.7164073996861715</v>
      </c>
      <c r="K68" s="307">
        <f t="shared" ca="1" si="15"/>
        <v>14.845430895124707</v>
      </c>
      <c r="L68" s="304">
        <f t="shared" ref="L68:L131" ca="1" si="29">SQRT(pos_x^2+pos_z^2)</f>
        <v>15.091908017974166</v>
      </c>
      <c r="M68" s="306">
        <f t="shared" ca="1" si="16"/>
        <v>1.3815574338266914</v>
      </c>
      <c r="N68" s="304">
        <f t="shared" ca="1" si="17"/>
        <v>79.157410113193933</v>
      </c>
      <c r="P68" s="310">
        <f t="shared" ca="1" si="18"/>
        <v>5</v>
      </c>
      <c r="Q68" s="304">
        <f t="shared" ca="1" si="19"/>
        <v>1029.5</v>
      </c>
      <c r="R68" s="306">
        <f t="shared" ca="1" si="20"/>
        <v>0.51570976257602752</v>
      </c>
      <c r="S68" s="307">
        <f t="shared" ca="1" si="21"/>
        <v>11.861367369937584</v>
      </c>
      <c r="T68" s="304">
        <f t="shared" ref="T68:T131" ca="1" si="30">m*g</f>
        <v>116.3600138990877</v>
      </c>
      <c r="U68" s="311">
        <f t="shared" ref="U68:U131" ca="1" si="31">IF(pos_xz&lt;L_rampe,Poids*COS(Beta),0)</f>
        <v>0</v>
      </c>
      <c r="V68" s="306">
        <f t="shared" ref="V68:V131" ca="1" si="32">Rho_moyen*(20000-Alt_rampe-pos_z)/(20000+Alt_rampe+pos_z)</f>
        <v>1.2231827835833837</v>
      </c>
      <c r="W68" s="304">
        <f t="shared" ref="W68:W131" ca="1" si="33">1/2*Rho*Sref*Cx*vit_xz^2</f>
        <v>7.486310383042885</v>
      </c>
      <c r="Y68" s="314" t="str">
        <f t="shared" ca="1" si="22"/>
        <v/>
      </c>
      <c r="Z68" s="315" t="str">
        <f t="shared" ca="1" si="23"/>
        <v/>
      </c>
      <c r="AA68" s="316" t="str">
        <f t="shared" ca="1" si="24"/>
        <v/>
      </c>
      <c r="AC68" s="310" t="e">
        <f t="shared" ca="1" si="25"/>
        <v>#N/A</v>
      </c>
      <c r="AD68" s="323" t="e">
        <f t="shared" ca="1" si="26"/>
        <v>#N/A</v>
      </c>
      <c r="AE68" s="324">
        <f t="shared" ref="AE68:AE131" ca="1" si="34">IF(t&lt;T_para, pos_z, NA())</f>
        <v>14.845430895124707</v>
      </c>
      <c r="AG68" s="306">
        <f t="shared" ca="1" si="27"/>
        <v>76.547424120487008</v>
      </c>
      <c r="AH68" s="304">
        <f t="shared" ca="1" si="28"/>
        <v>86.182994116657611</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16.210047001623899</v>
      </c>
      <c r="E69" s="307">
        <f t="shared" ref="E69:E132" ca="1" si="38">IF(AND(L68&lt;L_rampe,Poussee&lt;Poids*SIN(M68)),0,(-W68+Poussee)/m*SIN(M68)+U68/m*COS(M68)-Poids/m)</f>
        <v>74.824199296111587</v>
      </c>
      <c r="F69" s="304">
        <f t="shared" ref="F69:F132" ca="1" si="39">SQRT(acc_x^2+acc_z^2)</f>
        <v>76.559953135428984</v>
      </c>
      <c r="G69" s="306">
        <f t="shared" ref="G69:G132" ca="1" si="40">G68+acc_x*pas</f>
        <v>9.2714780276214928</v>
      </c>
      <c r="H69" s="307">
        <f t="shared" ref="H69:H132" ca="1" si="41">H68+acc_z*pas</f>
        <v>48.30916982966972</v>
      </c>
      <c r="I69" s="304">
        <f t="shared" ref="I69:I132" ca="1" si="42">SQRT(vit_x^2+vit_z^2)</f>
        <v>49.190814126710073</v>
      </c>
      <c r="J69" s="306">
        <f t="shared" ref="J69:J132" ca="1" si="43">J68+0.5*(vit_x+G68)*pas*(K68&gt;=0)</f>
        <v>2.8083116776123052</v>
      </c>
      <c r="K69" s="307">
        <f t="shared" ref="K69:K132" ca="1" si="44">K68+0.5*(vit_z+H68)*pas</f>
        <v>15.3247813834566</v>
      </c>
      <c r="L69" s="304">
        <f t="shared" ca="1" si="29"/>
        <v>15.579972366129267</v>
      </c>
      <c r="M69" s="306">
        <f t="shared" ref="M69:M132" ca="1" si="45">IF(AND(L68&gt;L_rampe,G69&gt;0),ATAN2(G69,H69),$M$4)</f>
        <v>1.3811822879372548</v>
      </c>
      <c r="N69" s="304">
        <f t="shared" ref="N69:N132" ca="1" si="46">DEGREES(Beta)</f>
        <v>79.13591583702754</v>
      </c>
      <c r="P69" s="310">
        <f t="shared" ref="P69:P132" ca="1" si="47">MATCH(t-pas/2-T_ini,CdP_t)</f>
        <v>5</v>
      </c>
      <c r="Q69" s="304">
        <f t="shared" ref="Q69:Q132" ca="1" si="48">(INDEX(CdP,2,i_P+1)-INDEX(CdP,2,i_P+0))/(INDEX(CdP,1,i_P+1)-INDEX(CdP,1,i_P+0))*(t-pas/2-T_ini-INDEX(CdP,1,i_P+0))+INDEX(CdP,2,i_P+0)</f>
        <v>1029.1666666666667</v>
      </c>
      <c r="R69" s="306">
        <f t="shared" ref="R69:R132" ca="1" si="49">Poussee/(g*ISP)</f>
        <v>0.51554278515573415</v>
      </c>
      <c r="S69" s="307">
        <f t="shared" ref="S69:S132" ca="1" si="50">S68-Débit*pas</f>
        <v>11.856211942086027</v>
      </c>
      <c r="T69" s="304">
        <f t="shared" ca="1" si="30"/>
        <v>116.30943915186393</v>
      </c>
      <c r="U69" s="311">
        <f t="shared" ca="1" si="31"/>
        <v>0</v>
      </c>
      <c r="V69" s="306">
        <f t="shared" ca="1" si="32"/>
        <v>1.2231241516288365</v>
      </c>
      <c r="W69" s="304">
        <f t="shared" ca="1" si="33"/>
        <v>7.7244576464468926</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15.3247813834566</v>
      </c>
      <c r="AG69" s="306">
        <f t="shared" ref="AG69:AG132" ca="1" si="56">IF(AND(L68&lt;L_rampe,Poussee&lt;Poids*SIN(M68)),0,(-W68+Poussee)/m-Poids*SIN(M68)/m)</f>
        <v>76.537709804486283</v>
      </c>
      <c r="AH69" s="304">
        <f t="shared" ref="AH69:AH132" ca="1" si="57">IF(AND(L68&lt;L_rampe,Poussee&lt;Poids*SIN(M68)), g*SIN(M68), (-W68+Poussee)/m)</f>
        <v>86.172578667977618</v>
      </c>
    </row>
    <row r="70" spans="1:34" x14ac:dyDescent="0.2">
      <c r="A70" s="347">
        <f t="shared" ca="1" si="35"/>
        <v>0.01</v>
      </c>
      <c r="B70" s="304">
        <f t="shared" ca="1" si="36"/>
        <v>0.66000000000000036</v>
      </c>
      <c r="D70" s="306">
        <f t="shared" ca="1" si="37"/>
        <v>16.239770365110047</v>
      </c>
      <c r="E70" s="307">
        <f t="shared" ca="1" si="38"/>
        <v>74.807557440752774</v>
      </c>
      <c r="F70" s="304">
        <f t="shared" ca="1" si="39"/>
        <v>76.549988842344263</v>
      </c>
      <c r="G70" s="306">
        <f t="shared" ca="1" si="40"/>
        <v>9.4338757312725932</v>
      </c>
      <c r="H70" s="307">
        <f t="shared" ca="1" si="41"/>
        <v>49.05724540407725</v>
      </c>
      <c r="I70" s="304">
        <f t="shared" ca="1" si="42"/>
        <v>49.956094102210919</v>
      </c>
      <c r="J70" s="306">
        <f t="shared" ca="1" si="43"/>
        <v>2.9018384464067757</v>
      </c>
      <c r="K70" s="307">
        <f t="shared" ca="1" si="44"/>
        <v>15.811613459625335</v>
      </c>
      <c r="L70" s="304">
        <f t="shared" ca="1" si="29"/>
        <v>16.07568930297079</v>
      </c>
      <c r="M70" s="306">
        <f t="shared" ca="1" si="45"/>
        <v>1.3808121654215861</v>
      </c>
      <c r="N70" s="304">
        <f t="shared" ca="1" si="46"/>
        <v>79.114709378976954</v>
      </c>
      <c r="P70" s="310">
        <f t="shared" ca="1" si="47"/>
        <v>5</v>
      </c>
      <c r="Q70" s="304">
        <f t="shared" ca="1" si="48"/>
        <v>1028.8333333333333</v>
      </c>
      <c r="R70" s="306">
        <f t="shared" ca="1" si="49"/>
        <v>0.51537580773544078</v>
      </c>
      <c r="S70" s="307">
        <f t="shared" ca="1" si="50"/>
        <v>11.851058184008673</v>
      </c>
      <c r="T70" s="304">
        <f t="shared" ca="1" si="30"/>
        <v>116.25888078512509</v>
      </c>
      <c r="U70" s="311">
        <f t="shared" ca="1" si="31"/>
        <v>0</v>
      </c>
      <c r="V70" s="306">
        <f t="shared" ca="1" si="32"/>
        <v>1.2230646074351526</v>
      </c>
      <c r="W70" s="304">
        <f t="shared" ca="1" si="33"/>
        <v>7.9662839570705959</v>
      </c>
      <c r="Y70" s="314" t="str">
        <f t="shared" ca="1" si="51"/>
        <v/>
      </c>
      <c r="Z70" s="315" t="str">
        <f t="shared" ca="1" si="52"/>
        <v/>
      </c>
      <c r="AA70" s="316" t="str">
        <f t="shared" ca="1" si="53"/>
        <v/>
      </c>
      <c r="AC70" s="310" t="e">
        <f t="shared" ca="1" si="54"/>
        <v>#N/A</v>
      </c>
      <c r="AD70" s="323" t="e">
        <f t="shared" ca="1" si="55"/>
        <v>#N/A</v>
      </c>
      <c r="AE70" s="324">
        <f t="shared" ca="1" si="34"/>
        <v>15.811613459625335</v>
      </c>
      <c r="AG70" s="306">
        <f t="shared" ca="1" si="56"/>
        <v>76.527655374131655</v>
      </c>
      <c r="AH70" s="304">
        <f t="shared" ca="1" si="57"/>
        <v>86.161831275516676</v>
      </c>
    </row>
    <row r="71" spans="1:34" x14ac:dyDescent="0.2">
      <c r="A71" s="347">
        <f t="shared" ca="1" si="35"/>
        <v>0.01</v>
      </c>
      <c r="B71" s="304">
        <f t="shared" ca="1" si="36"/>
        <v>0.67000000000000037</v>
      </c>
      <c r="D71" s="306">
        <f t="shared" ca="1" si="37"/>
        <v>16.268995832421759</v>
      </c>
      <c r="E71" s="307">
        <f t="shared" ca="1" si="38"/>
        <v>74.790660827377877</v>
      </c>
      <c r="F71" s="304">
        <f t="shared" ca="1" si="39"/>
        <v>76.539683644441808</v>
      </c>
      <c r="G71" s="306">
        <f t="shared" ca="1" si="40"/>
        <v>9.5965656895968099</v>
      </c>
      <c r="H71" s="307">
        <f t="shared" ca="1" si="41"/>
        <v>49.80515201235103</v>
      </c>
      <c r="I71" s="304">
        <f t="shared" ca="1" si="42"/>
        <v>50.721270094587936</v>
      </c>
      <c r="J71" s="306">
        <f t="shared" ca="1" si="43"/>
        <v>2.9969906535111228</v>
      </c>
      <c r="K71" s="307">
        <f t="shared" ca="1" si="44"/>
        <v>16.305925446707477</v>
      </c>
      <c r="L71" s="304">
        <f t="shared" ca="1" si="29"/>
        <v>16.579057803470484</v>
      </c>
      <c r="M71" s="306">
        <f t="shared" ca="1" si="45"/>
        <v>1.3804469235385615</v>
      </c>
      <c r="N71" s="304">
        <f t="shared" ca="1" si="46"/>
        <v>79.093782560578234</v>
      </c>
      <c r="P71" s="310">
        <f t="shared" ca="1" si="47"/>
        <v>5</v>
      </c>
      <c r="Q71" s="304">
        <f t="shared" ca="1" si="48"/>
        <v>1028.5</v>
      </c>
      <c r="R71" s="306">
        <f t="shared" ca="1" si="49"/>
        <v>0.51520883031514741</v>
      </c>
      <c r="S71" s="307">
        <f t="shared" ca="1" si="50"/>
        <v>11.845906095705521</v>
      </c>
      <c r="T71" s="304">
        <f t="shared" ca="1" si="30"/>
        <v>116.20833879887117</v>
      </c>
      <c r="U71" s="311">
        <f t="shared" ca="1" si="31"/>
        <v>0</v>
      </c>
      <c r="V71" s="306">
        <f t="shared" ca="1" si="32"/>
        <v>1.2230041513407504</v>
      </c>
      <c r="W71" s="304">
        <f t="shared" ca="1" si="33"/>
        <v>8.211785658838922</v>
      </c>
      <c r="Y71" s="314" t="str">
        <f t="shared" ca="1" si="51"/>
        <v/>
      </c>
      <c r="Z71" s="315" t="str">
        <f t="shared" ca="1" si="52"/>
        <v/>
      </c>
      <c r="AA71" s="316" t="str">
        <f t="shared" ca="1" si="53"/>
        <v/>
      </c>
      <c r="AC71" s="310" t="e">
        <f t="shared" ca="1" si="54"/>
        <v>#N/A</v>
      </c>
      <c r="AD71" s="323" t="e">
        <f t="shared" ca="1" si="55"/>
        <v>#N/A</v>
      </c>
      <c r="AE71" s="324">
        <f t="shared" ca="1" si="34"/>
        <v>16.305925446707477</v>
      </c>
      <c r="AG71" s="306">
        <f t="shared" ca="1" si="56"/>
        <v>76.517260922692302</v>
      </c>
      <c r="AH71" s="304">
        <f t="shared" ca="1" si="57"/>
        <v>86.150751812299276</v>
      </c>
    </row>
    <row r="72" spans="1:34" x14ac:dyDescent="0.2">
      <c r="A72" s="347">
        <f t="shared" ca="1" si="35"/>
        <v>0.01</v>
      </c>
      <c r="B72" s="304">
        <f t="shared" ca="1" si="36"/>
        <v>0.68000000000000038</v>
      </c>
      <c r="D72" s="306">
        <f t="shared" ca="1" si="37"/>
        <v>16.297735343500626</v>
      </c>
      <c r="E72" s="307">
        <f t="shared" ca="1" si="38"/>
        <v>74.773507527078451</v>
      </c>
      <c r="F72" s="304">
        <f t="shared" ca="1" si="39"/>
        <v>76.529037660412584</v>
      </c>
      <c r="G72" s="306">
        <f t="shared" ca="1" si="40"/>
        <v>9.7595430430318153</v>
      </c>
      <c r="H72" s="307">
        <f t="shared" ca="1" si="41"/>
        <v>50.552887087621812</v>
      </c>
      <c r="I72" s="304">
        <f t="shared" ca="1" si="42"/>
        <v>51.486338705550139</v>
      </c>
      <c r="J72" s="306">
        <f t="shared" ca="1" si="43"/>
        <v>3.0937711971742661</v>
      </c>
      <c r="K72" s="307">
        <f t="shared" ca="1" si="44"/>
        <v>16.807715642207341</v>
      </c>
      <c r="L72" s="304">
        <f t="shared" ca="1" si="29"/>
        <v>17.090076808773166</v>
      </c>
      <c r="M72" s="306">
        <f t="shared" ca="1" si="45"/>
        <v>1.3800864256480025</v>
      </c>
      <c r="N72" s="304">
        <f t="shared" ca="1" si="46"/>
        <v>79.07312755292584</v>
      </c>
      <c r="P72" s="310">
        <f t="shared" ca="1" si="47"/>
        <v>5</v>
      </c>
      <c r="Q72" s="304">
        <f t="shared" ca="1" si="48"/>
        <v>1028.1666666666667</v>
      </c>
      <c r="R72" s="306">
        <f t="shared" ca="1" si="49"/>
        <v>0.51504185289485416</v>
      </c>
      <c r="S72" s="307">
        <f t="shared" ca="1" si="50"/>
        <v>11.840755677176572</v>
      </c>
      <c r="T72" s="304">
        <f t="shared" ca="1" si="30"/>
        <v>116.15781319310219</v>
      </c>
      <c r="U72" s="311">
        <f t="shared" ca="1" si="31"/>
        <v>0</v>
      </c>
      <c r="V72" s="306">
        <f t="shared" ca="1" si="32"/>
        <v>1.222942783689168</v>
      </c>
      <c r="W72" s="304">
        <f t="shared" ca="1" si="33"/>
        <v>8.4609590139861108</v>
      </c>
      <c r="Y72" s="314" t="str">
        <f t="shared" ca="1" si="51"/>
        <v/>
      </c>
      <c r="Z72" s="315" t="str">
        <f t="shared" ca="1" si="52"/>
        <v/>
      </c>
      <c r="AA72" s="316" t="str">
        <f t="shared" ca="1" si="53"/>
        <v/>
      </c>
      <c r="AC72" s="310" t="e">
        <f t="shared" ca="1" si="54"/>
        <v>#N/A</v>
      </c>
      <c r="AD72" s="323" t="e">
        <f t="shared" ca="1" si="55"/>
        <v>#N/A</v>
      </c>
      <c r="AE72" s="324">
        <f t="shared" ca="1" si="34"/>
        <v>16.807715642207341</v>
      </c>
      <c r="AG72" s="306">
        <f t="shared" ca="1" si="56"/>
        <v>76.506526541267377</v>
      </c>
      <c r="AH72" s="304">
        <f t="shared" ca="1" si="57"/>
        <v>86.139340158316315</v>
      </c>
    </row>
    <row r="73" spans="1:34" x14ac:dyDescent="0.2">
      <c r="A73" s="347">
        <f t="shared" ca="1" si="35"/>
        <v>0.01</v>
      </c>
      <c r="B73" s="304">
        <f t="shared" ca="1" si="36"/>
        <v>0.69000000000000039</v>
      </c>
      <c r="D73" s="306">
        <f t="shared" ca="1" si="37"/>
        <v>16.326000322515743</v>
      </c>
      <c r="E73" s="307">
        <f t="shared" ca="1" si="38"/>
        <v>74.75609569296256</v>
      </c>
      <c r="F73" s="304">
        <f t="shared" ca="1" si="39"/>
        <v>76.518051006191726</v>
      </c>
      <c r="G73" s="306">
        <f t="shared" ca="1" si="40"/>
        <v>9.9228030462569734</v>
      </c>
      <c r="H73" s="307">
        <f t="shared" ca="1" si="41"/>
        <v>51.300448044551437</v>
      </c>
      <c r="I73" s="304">
        <f t="shared" ca="1" si="42"/>
        <v>52.251296537660458</v>
      </c>
      <c r="J73" s="306">
        <f t="shared" ca="1" si="43"/>
        <v>3.1921829276207099</v>
      </c>
      <c r="K73" s="307">
        <f t="shared" ca="1" si="44"/>
        <v>17.316982317868209</v>
      </c>
      <c r="L73" s="304">
        <f t="shared" ca="1" si="29"/>
        <v>17.608745226186713</v>
      </c>
      <c r="M73" s="306">
        <f t="shared" ca="1" si="45"/>
        <v>1.3797305408642415</v>
      </c>
      <c r="N73" s="304">
        <f t="shared" ca="1" si="46"/>
        <v>79.052736856823401</v>
      </c>
      <c r="P73" s="310">
        <f t="shared" ca="1" si="47"/>
        <v>5</v>
      </c>
      <c r="Q73" s="304">
        <f t="shared" ca="1" si="48"/>
        <v>1027.8333333333333</v>
      </c>
      <c r="R73" s="306">
        <f t="shared" ca="1" si="49"/>
        <v>0.51487487547456068</v>
      </c>
      <c r="S73" s="307">
        <f t="shared" ca="1" si="50"/>
        <v>11.835606928421827</v>
      </c>
      <c r="T73" s="304">
        <f t="shared" ca="1" si="30"/>
        <v>116.10730396781813</v>
      </c>
      <c r="U73" s="311">
        <f t="shared" ca="1" si="31"/>
        <v>0</v>
      </c>
      <c r="V73" s="306">
        <f t="shared" ca="1" si="32"/>
        <v>1.2228805048290809</v>
      </c>
      <c r="W73" s="304">
        <f t="shared" ca="1" si="33"/>
        <v>8.7138002031467892</v>
      </c>
      <c r="Y73" s="314" t="str">
        <f t="shared" ca="1" si="51"/>
        <v/>
      </c>
      <c r="Z73" s="315" t="str">
        <f t="shared" ca="1" si="52"/>
        <v/>
      </c>
      <c r="AA73" s="316" t="str">
        <f t="shared" ca="1" si="53"/>
        <v/>
      </c>
      <c r="AC73" s="310" t="e">
        <f t="shared" ca="1" si="54"/>
        <v>#N/A</v>
      </c>
      <c r="AD73" s="323" t="e">
        <f t="shared" ca="1" si="55"/>
        <v>#N/A</v>
      </c>
      <c r="AE73" s="324">
        <f t="shared" ca="1" si="34"/>
        <v>17.316982317868209</v>
      </c>
      <c r="AG73" s="306">
        <f t="shared" ca="1" si="56"/>
        <v>76.495452319303709</v>
      </c>
      <c r="AH73" s="304">
        <f t="shared" ca="1" si="57"/>
        <v>86.127596200533119</v>
      </c>
    </row>
    <row r="74" spans="1:34" x14ac:dyDescent="0.2">
      <c r="A74" s="347">
        <f t="shared" ca="1" si="35"/>
        <v>0.01</v>
      </c>
      <c r="B74" s="304">
        <f t="shared" ca="1" si="36"/>
        <v>0.7000000000000004</v>
      </c>
      <c r="D74" s="306">
        <f t="shared" ca="1" si="37"/>
        <v>16.353801707331446</v>
      </c>
      <c r="E74" s="307">
        <f t="shared" ca="1" si="38"/>
        <v>74.738423556015334</v>
      </c>
      <c r="F74" s="304">
        <f t="shared" ca="1" si="39"/>
        <v>76.506723795500903</v>
      </c>
      <c r="G74" s="306">
        <f t="shared" ca="1" si="40"/>
        <v>10.086341063330288</v>
      </c>
      <c r="H74" s="307">
        <f t="shared" ca="1" si="41"/>
        <v>52.047832280111592</v>
      </c>
      <c r="I74" s="304">
        <f t="shared" ca="1" si="42"/>
        <v>53.016140194326191</v>
      </c>
      <c r="J74" s="306">
        <f t="shared" ca="1" si="43"/>
        <v>3.292228648168646</v>
      </c>
      <c r="K74" s="307">
        <f t="shared" ca="1" si="44"/>
        <v>17.833723719491523</v>
      </c>
      <c r="L74" s="304">
        <f t="shared" ca="1" si="29"/>
        <v>18.135061929174018</v>
      </c>
      <c r="M74" s="306">
        <f t="shared" ca="1" si="45"/>
        <v>1.3793791437340801</v>
      </c>
      <c r="N74" s="304">
        <f t="shared" ca="1" si="46"/>
        <v>79.03260328433214</v>
      </c>
      <c r="P74" s="310">
        <f t="shared" ca="1" si="47"/>
        <v>5</v>
      </c>
      <c r="Q74" s="304">
        <f t="shared" ca="1" si="48"/>
        <v>1027.5</v>
      </c>
      <c r="R74" s="306">
        <f t="shared" ca="1" si="49"/>
        <v>0.51470789805426742</v>
      </c>
      <c r="S74" s="307">
        <f t="shared" ca="1" si="50"/>
        <v>11.830459849441285</v>
      </c>
      <c r="T74" s="304">
        <f t="shared" ca="1" si="30"/>
        <v>116.056811123019</v>
      </c>
      <c r="U74" s="311">
        <f t="shared" ca="1" si="31"/>
        <v>0</v>
      </c>
      <c r="V74" s="306">
        <f t="shared" ca="1" si="32"/>
        <v>1.2228173151143236</v>
      </c>
      <c r="W74" s="304">
        <f t="shared" ca="1" si="33"/>
        <v>8.9703053254498837</v>
      </c>
      <c r="Y74" s="314" t="str">
        <f t="shared" ca="1" si="51"/>
        <v/>
      </c>
      <c r="Z74" s="315" t="str">
        <f t="shared" ca="1" si="52"/>
        <v/>
      </c>
      <c r="AA74" s="316" t="str">
        <f t="shared" ca="1" si="53"/>
        <v/>
      </c>
      <c r="AC74" s="310" t="e">
        <f t="shared" ca="1" si="54"/>
        <v>#N/A</v>
      </c>
      <c r="AD74" s="323" t="e">
        <f t="shared" ca="1" si="55"/>
        <v>#N/A</v>
      </c>
      <c r="AE74" s="324">
        <f t="shared" ca="1" si="34"/>
        <v>17.833723719491523</v>
      </c>
      <c r="AG74" s="306">
        <f t="shared" ca="1" si="56"/>
        <v>76.484038345077437</v>
      </c>
      <c r="AH74" s="304">
        <f t="shared" ca="1" si="57"/>
        <v>86.11551983289705</v>
      </c>
    </row>
    <row r="75" spans="1:34" x14ac:dyDescent="0.2">
      <c r="A75" s="347">
        <f t="shared" ca="1" si="35"/>
        <v>0.01</v>
      </c>
      <c r="B75" s="304">
        <f t="shared" ca="1" si="36"/>
        <v>0.71000000000000041</v>
      </c>
      <c r="D75" s="306">
        <f t="shared" ca="1" si="37"/>
        <v>16.381149976897209</v>
      </c>
      <c r="E75" s="307">
        <f t="shared" ca="1" si="38"/>
        <v>74.720489421243983</v>
      </c>
      <c r="F75" s="304">
        <f t="shared" ca="1" si="39"/>
        <v>76.495056140353498</v>
      </c>
      <c r="G75" s="306">
        <f t="shared" ca="1" si="40"/>
        <v>10.25015256309926</v>
      </c>
      <c r="H75" s="307">
        <f t="shared" ca="1" si="41"/>
        <v>52.79503717432403</v>
      </c>
      <c r="I75" s="304">
        <f t="shared" ca="1" si="42"/>
        <v>53.780866279793848</v>
      </c>
      <c r="J75" s="306">
        <f t="shared" ca="1" si="43"/>
        <v>3.3939111163007936</v>
      </c>
      <c r="K75" s="307">
        <f t="shared" ca="1" si="44"/>
        <v>18.357938066763701</v>
      </c>
      <c r="L75" s="304">
        <f t="shared" ca="1" si="29"/>
        <v>18.669025757346898</v>
      </c>
      <c r="M75" s="306">
        <f t="shared" ca="1" si="45"/>
        <v>1.3790321139371022</v>
      </c>
      <c r="N75" s="304">
        <f t="shared" ca="1" si="46"/>
        <v>79.012719941600025</v>
      </c>
      <c r="P75" s="310">
        <f t="shared" ca="1" si="47"/>
        <v>5</v>
      </c>
      <c r="Q75" s="304">
        <f t="shared" ca="1" si="48"/>
        <v>1027.1666666666667</v>
      </c>
      <c r="R75" s="306">
        <f t="shared" ca="1" si="49"/>
        <v>0.51454092063397405</v>
      </c>
      <c r="S75" s="307">
        <f t="shared" ca="1" si="50"/>
        <v>11.825314440234944</v>
      </c>
      <c r="T75" s="304">
        <f t="shared" ca="1" si="30"/>
        <v>116.0063346587048</v>
      </c>
      <c r="U75" s="311">
        <f t="shared" ca="1" si="31"/>
        <v>0</v>
      </c>
      <c r="V75" s="306">
        <f t="shared" ca="1" si="32"/>
        <v>1.2227532149039035</v>
      </c>
      <c r="W75" s="304">
        <f t="shared" ca="1" si="33"/>
        <v>9.230470398615422</v>
      </c>
      <c r="Y75" s="314" t="str">
        <f t="shared" ca="1" si="51"/>
        <v/>
      </c>
      <c r="Z75" s="315" t="str">
        <f t="shared" ca="1" si="52"/>
        <v/>
      </c>
      <c r="AA75" s="316" t="str">
        <f t="shared" ca="1" si="53"/>
        <v/>
      </c>
      <c r="AC75" s="310" t="e">
        <f t="shared" ca="1" si="54"/>
        <v>#N/A</v>
      </c>
      <c r="AD75" s="323" t="e">
        <f t="shared" ca="1" si="55"/>
        <v>#N/A</v>
      </c>
      <c r="AE75" s="324">
        <f t="shared" ca="1" si="34"/>
        <v>18.357938066763701</v>
      </c>
      <c r="AG75" s="306">
        <f t="shared" ca="1" si="56"/>
        <v>76.472284706143114</v>
      </c>
      <c r="AH75" s="304">
        <f t="shared" ca="1" si="57"/>
        <v>86.103110956344892</v>
      </c>
    </row>
    <row r="76" spans="1:34" x14ac:dyDescent="0.2">
      <c r="A76" s="347">
        <f t="shared" ca="1" si="35"/>
        <v>0.01</v>
      </c>
      <c r="B76" s="304">
        <f t="shared" ca="1" si="36"/>
        <v>0.72000000000000042</v>
      </c>
      <c r="D76" s="306">
        <f t="shared" ca="1" si="37"/>
        <v>16.406696761932583</v>
      </c>
      <c r="E76" s="307">
        <f t="shared" ca="1" si="38"/>
        <v>74.695294933111541</v>
      </c>
      <c r="F76" s="304">
        <f t="shared" ca="1" si="39"/>
        <v>76.475922902456873</v>
      </c>
      <c r="G76" s="306">
        <f t="shared" ca="1" si="40"/>
        <v>10.414219530718585</v>
      </c>
      <c r="H76" s="307">
        <f t="shared" ca="1" si="41"/>
        <v>53.541990123655147</v>
      </c>
      <c r="I76" s="304">
        <f t="shared" ca="1" si="42"/>
        <v>54.545400125359663</v>
      </c>
      <c r="J76" s="306">
        <f t="shared" ca="1" si="43"/>
        <v>3.4972329767698827</v>
      </c>
      <c r="K76" s="307">
        <f t="shared" ca="1" si="44"/>
        <v>18.889623203253596</v>
      </c>
      <c r="L76" s="304">
        <f t="shared" ca="1" si="29"/>
        <v>19.210635160106065</v>
      </c>
      <c r="M76" s="306">
        <f t="shared" ca="1" si="45"/>
        <v>1.3786893355585916</v>
      </c>
      <c r="N76" s="304">
        <f t="shared" ca="1" si="46"/>
        <v>78.993080187203034</v>
      </c>
      <c r="P76" s="310">
        <f t="shared" ca="1" si="47"/>
        <v>6</v>
      </c>
      <c r="Q76" s="304">
        <f t="shared" ca="1" si="48"/>
        <v>1026.7491228070176</v>
      </c>
      <c r="R76" s="306">
        <f t="shared" ca="1" si="49"/>
        <v>0.51433175944434339</v>
      </c>
      <c r="S76" s="307">
        <f t="shared" ca="1" si="50"/>
        <v>11.820171122640501</v>
      </c>
      <c r="T76" s="304">
        <f t="shared" ca="1" si="30"/>
        <v>115.95587871310332</v>
      </c>
      <c r="U76" s="311">
        <f t="shared" ca="1" si="31"/>
        <v>0</v>
      </c>
      <c r="V76" s="306">
        <f t="shared" ca="1" si="32"/>
        <v>1.2226882046047987</v>
      </c>
      <c r="W76" s="304">
        <f t="shared" ca="1" si="33"/>
        <v>9.4942665472928756</v>
      </c>
      <c r="Y76" s="314" t="str">
        <f t="shared" ca="1" si="51"/>
        <v/>
      </c>
      <c r="Z76" s="315" t="str">
        <f t="shared" ca="1" si="52"/>
        <v/>
      </c>
      <c r="AA76" s="316" t="str">
        <f t="shared" ca="1" si="53"/>
        <v/>
      </c>
      <c r="AC76" s="310" t="e">
        <f t="shared" ca="1" si="54"/>
        <v>#N/A</v>
      </c>
      <c r="AD76" s="323" t="e">
        <f t="shared" ca="1" si="55"/>
        <v>#N/A</v>
      </c>
      <c r="AE76" s="324">
        <f t="shared" ca="1" si="34"/>
        <v>18.889623203253596</v>
      </c>
      <c r="AG76" s="306">
        <f t="shared" ca="1" si="56"/>
        <v>76.453064110494992</v>
      </c>
      <c r="AH76" s="304">
        <f t="shared" ca="1" si="57"/>
        <v>86.08324209955255</v>
      </c>
    </row>
    <row r="77" spans="1:34" x14ac:dyDescent="0.2">
      <c r="A77" s="347">
        <f t="shared" ca="1" si="35"/>
        <v>0.01</v>
      </c>
      <c r="B77" s="304">
        <f t="shared" ca="1" si="36"/>
        <v>0.73000000000000043</v>
      </c>
      <c r="D77" s="306">
        <f t="shared" ca="1" si="37"/>
        <v>16.430442579519003</v>
      </c>
      <c r="E77" s="307">
        <f t="shared" ca="1" si="38"/>
        <v>74.662829838568712</v>
      </c>
      <c r="F77" s="304">
        <f t="shared" ca="1" si="39"/>
        <v>76.449313946313069</v>
      </c>
      <c r="G77" s="306">
        <f t="shared" ca="1" si="40"/>
        <v>10.578523956513775</v>
      </c>
      <c r="H77" s="307">
        <f t="shared" ca="1" si="41"/>
        <v>54.288618422040834</v>
      </c>
      <c r="I77" s="304">
        <f t="shared" ca="1" si="42"/>
        <v>55.3096669604192</v>
      </c>
      <c r="J77" s="306">
        <f t="shared" ca="1" si="43"/>
        <v>3.6021966942060444</v>
      </c>
      <c r="K77" s="307">
        <f t="shared" ca="1" si="44"/>
        <v>19.428776245982075</v>
      </c>
      <c r="L77" s="304">
        <f t="shared" ca="1" si="29"/>
        <v>19.759887839767369</v>
      </c>
      <c r="M77" s="306">
        <f t="shared" ca="1" si="45"/>
        <v>1.378350696873887</v>
      </c>
      <c r="N77" s="304">
        <f t="shared" ca="1" si="46"/>
        <v>78.973677619789598</v>
      </c>
      <c r="P77" s="310">
        <f t="shared" ca="1" si="47"/>
        <v>6</v>
      </c>
      <c r="Q77" s="304">
        <f t="shared" ca="1" si="48"/>
        <v>1026.2473684210527</v>
      </c>
      <c r="R77" s="306">
        <f t="shared" ca="1" si="49"/>
        <v>0.51408041448537556</v>
      </c>
      <c r="S77" s="307">
        <f t="shared" ca="1" si="50"/>
        <v>11.815030318495646</v>
      </c>
      <c r="T77" s="304">
        <f t="shared" ca="1" si="30"/>
        <v>115.90544742444229</v>
      </c>
      <c r="U77" s="311">
        <f t="shared" ca="1" si="31"/>
        <v>0</v>
      </c>
      <c r="V77" s="306">
        <f t="shared" ca="1" si="32"/>
        <v>1.2226222847147799</v>
      </c>
      <c r="W77" s="304">
        <f t="shared" ca="1" si="33"/>
        <v>9.7616633939865185</v>
      </c>
      <c r="Y77" s="314" t="str">
        <f t="shared" ca="1" si="51"/>
        <v/>
      </c>
      <c r="Z77" s="315" t="str">
        <f t="shared" ca="1" si="52"/>
        <v/>
      </c>
      <c r="AA77" s="316" t="str">
        <f t="shared" ca="1" si="53"/>
        <v/>
      </c>
      <c r="AC77" s="310" t="e">
        <f t="shared" ca="1" si="54"/>
        <v>#N/A</v>
      </c>
      <c r="AD77" s="323" t="e">
        <f t="shared" ca="1" si="55"/>
        <v>#N/A</v>
      </c>
      <c r="AE77" s="324">
        <f t="shared" ca="1" si="34"/>
        <v>19.428776245982075</v>
      </c>
      <c r="AG77" s="306">
        <f t="shared" ca="1" si="56"/>
        <v>76.426366370949424</v>
      </c>
      <c r="AH77" s="304">
        <f t="shared" ca="1" si="57"/>
        <v>86.055902902094147</v>
      </c>
    </row>
    <row r="78" spans="1:34" x14ac:dyDescent="0.2">
      <c r="A78" s="347">
        <f t="shared" ca="1" si="35"/>
        <v>0.01</v>
      </c>
      <c r="B78" s="304">
        <f t="shared" ca="1" si="36"/>
        <v>0.74000000000000044</v>
      </c>
      <c r="D78" s="306">
        <f t="shared" ca="1" si="37"/>
        <v>16.453752144466204</v>
      </c>
      <c r="E78" s="307">
        <f t="shared" ca="1" si="38"/>
        <v>74.63008591876735</v>
      </c>
      <c r="F78" s="304">
        <f t="shared" ca="1" si="39"/>
        <v>76.422350682729743</v>
      </c>
      <c r="G78" s="306">
        <f t="shared" ca="1" si="40"/>
        <v>10.743061477958438</v>
      </c>
      <c r="H78" s="307">
        <f t="shared" ca="1" si="41"/>
        <v>55.034919281228504</v>
      </c>
      <c r="I78" s="304">
        <f t="shared" ca="1" si="42"/>
        <v>56.073663249430489</v>
      </c>
      <c r="J78" s="306">
        <f t="shared" ca="1" si="43"/>
        <v>3.7088046213784054</v>
      </c>
      <c r="K78" s="307">
        <f t="shared" ca="1" si="44"/>
        <v>19.97539393449842</v>
      </c>
      <c r="L78" s="304">
        <f t="shared" ca="1" si="29"/>
        <v>20.316781107201852</v>
      </c>
      <c r="M78" s="306">
        <f t="shared" ca="1" si="45"/>
        <v>1.3780160905714436</v>
      </c>
      <c r="N78" s="304">
        <f t="shared" ca="1" si="46"/>
        <v>78.954506090861116</v>
      </c>
      <c r="P78" s="310">
        <f t="shared" ca="1" si="47"/>
        <v>6</v>
      </c>
      <c r="Q78" s="304">
        <f t="shared" ca="1" si="48"/>
        <v>1025.7456140350878</v>
      </c>
      <c r="R78" s="306">
        <f t="shared" ca="1" si="49"/>
        <v>0.51382906952640761</v>
      </c>
      <c r="S78" s="307">
        <f t="shared" ca="1" si="50"/>
        <v>11.809892027800382</v>
      </c>
      <c r="T78" s="304">
        <f t="shared" ca="1" si="30"/>
        <v>115.85504079272175</v>
      </c>
      <c r="U78" s="311">
        <f t="shared" ca="1" si="31"/>
        <v>0</v>
      </c>
      <c r="V78" s="306">
        <f t="shared" ca="1" si="32"/>
        <v>1.2225554557797136</v>
      </c>
      <c r="W78" s="304">
        <f t="shared" ca="1" si="33"/>
        <v>10.032654585129817</v>
      </c>
      <c r="Y78" s="314" t="str">
        <f t="shared" ca="1" si="51"/>
        <v/>
      </c>
      <c r="Z78" s="315" t="str">
        <f t="shared" ca="1" si="52"/>
        <v/>
      </c>
      <c r="AA78" s="316" t="str">
        <f t="shared" ca="1" si="53"/>
        <v/>
      </c>
      <c r="AC78" s="310" t="e">
        <f t="shared" ca="1" si="54"/>
        <v>#N/A</v>
      </c>
      <c r="AD78" s="323" t="e">
        <f t="shared" ca="1" si="55"/>
        <v>#N/A</v>
      </c>
      <c r="AE78" s="324">
        <f t="shared" ca="1" si="34"/>
        <v>19.97539393449842</v>
      </c>
      <c r="AG78" s="306">
        <f t="shared" ca="1" si="56"/>
        <v>76.399314996902902</v>
      </c>
      <c r="AH78" s="304">
        <f t="shared" ca="1" si="57"/>
        <v>86.028216705917714</v>
      </c>
    </row>
    <row r="79" spans="1:34" x14ac:dyDescent="0.2">
      <c r="A79" s="347">
        <f t="shared" ca="1" si="35"/>
        <v>0.01</v>
      </c>
      <c r="B79" s="304">
        <f t="shared" ca="1" si="36"/>
        <v>0.75000000000000044</v>
      </c>
      <c r="D79" s="306">
        <f t="shared" ca="1" si="37"/>
        <v>16.47663459348313</v>
      </c>
      <c r="E79" s="307">
        <f t="shared" ca="1" si="38"/>
        <v>74.597061873294194</v>
      </c>
      <c r="F79" s="304">
        <f t="shared" ca="1" si="39"/>
        <v>76.395033396518954</v>
      </c>
      <c r="G79" s="306">
        <f t="shared" ca="1" si="40"/>
        <v>10.907827823893269</v>
      </c>
      <c r="H79" s="307">
        <f t="shared" ca="1" si="41"/>
        <v>55.780889899961444</v>
      </c>
      <c r="I79" s="304">
        <f t="shared" ca="1" si="42"/>
        <v>56.837385459460755</v>
      </c>
      <c r="J79" s="306">
        <f t="shared" ca="1" si="43"/>
        <v>3.8170590678876639</v>
      </c>
      <c r="K79" s="307">
        <f t="shared" ca="1" si="44"/>
        <v>20.529472980404371</v>
      </c>
      <c r="L79" s="304">
        <f t="shared" ca="1" si="29"/>
        <v>20.881312238001151</v>
      </c>
      <c r="M79" s="306">
        <f t="shared" ca="1" si="45"/>
        <v>1.3776854135210153</v>
      </c>
      <c r="N79" s="304">
        <f t="shared" ca="1" si="46"/>
        <v>78.935559691489729</v>
      </c>
      <c r="P79" s="310">
        <f t="shared" ca="1" si="47"/>
        <v>6</v>
      </c>
      <c r="Q79" s="304">
        <f t="shared" ca="1" si="48"/>
        <v>1025.2438596491227</v>
      </c>
      <c r="R79" s="306">
        <f t="shared" ca="1" si="49"/>
        <v>0.51357772456743966</v>
      </c>
      <c r="S79" s="307">
        <f t="shared" ca="1" si="50"/>
        <v>11.804756250554707</v>
      </c>
      <c r="T79" s="304">
        <f t="shared" ca="1" si="30"/>
        <v>115.80465881794169</v>
      </c>
      <c r="U79" s="311">
        <f t="shared" ca="1" si="31"/>
        <v>0</v>
      </c>
      <c r="V79" s="306">
        <f t="shared" ca="1" si="32"/>
        <v>1.2224877183508123</v>
      </c>
      <c r="W79" s="304">
        <f t="shared" ca="1" si="33"/>
        <v>10.307233685997428</v>
      </c>
      <c r="Y79" s="314" t="str">
        <f t="shared" ca="1" si="51"/>
        <v/>
      </c>
      <c r="Z79" s="315" t="str">
        <f t="shared" ca="1" si="52"/>
        <v/>
      </c>
      <c r="AA79" s="316" t="str">
        <f t="shared" ca="1" si="53"/>
        <v/>
      </c>
      <c r="AC79" s="310" t="e">
        <f t="shared" ca="1" si="54"/>
        <v>#N/A</v>
      </c>
      <c r="AD79" s="323" t="e">
        <f t="shared" ca="1" si="55"/>
        <v>#N/A</v>
      </c>
      <c r="AE79" s="324">
        <f t="shared" ca="1" si="34"/>
        <v>20.529472980404371</v>
      </c>
      <c r="AG79" s="306">
        <f t="shared" ca="1" si="56"/>
        <v>76.371910252264371</v>
      </c>
      <c r="AH79" s="304">
        <f t="shared" ca="1" si="57"/>
        <v>86.00018361381143</v>
      </c>
    </row>
    <row r="80" spans="1:34" x14ac:dyDescent="0.2">
      <c r="A80" s="347">
        <f t="shared" ca="1" si="35"/>
        <v>0.01</v>
      </c>
      <c r="B80" s="304">
        <f t="shared" ca="1" si="36"/>
        <v>0.76000000000000045</v>
      </c>
      <c r="D80" s="306">
        <f t="shared" ca="1" si="37"/>
        <v>16.499098705576287</v>
      </c>
      <c r="E80" s="307">
        <f t="shared" ca="1" si="38"/>
        <v>74.563756462160313</v>
      </c>
      <c r="F80" s="304">
        <f t="shared" ca="1" si="39"/>
        <v>76.367362373233135</v>
      </c>
      <c r="G80" s="306">
        <f t="shared" ca="1" si="40"/>
        <v>11.072818810949032</v>
      </c>
      <c r="H80" s="307">
        <f t="shared" ca="1" si="41"/>
        <v>56.526527464583047</v>
      </c>
      <c r="I80" s="304">
        <f t="shared" ca="1" si="42"/>
        <v>57.600830060202846</v>
      </c>
      <c r="J80" s="306">
        <f t="shared" ca="1" si="43"/>
        <v>3.9269623010618755</v>
      </c>
      <c r="K80" s="307">
        <f t="shared" ca="1" si="44"/>
        <v>21.091010067227092</v>
      </c>
      <c r="L80" s="304">
        <f t="shared" ca="1" si="29"/>
        <v>21.453478472495686</v>
      </c>
      <c r="M80" s="306">
        <f t="shared" ca="1" si="45"/>
        <v>1.3773585665569528</v>
      </c>
      <c r="N80" s="304">
        <f t="shared" ca="1" si="46"/>
        <v>78.91683273990229</v>
      </c>
      <c r="P80" s="310">
        <f t="shared" ca="1" si="47"/>
        <v>6</v>
      </c>
      <c r="Q80" s="304">
        <f t="shared" ca="1" si="48"/>
        <v>1024.7421052631578</v>
      </c>
      <c r="R80" s="306">
        <f t="shared" ca="1" si="49"/>
        <v>0.51332637960847183</v>
      </c>
      <c r="S80" s="307">
        <f t="shared" ca="1" si="50"/>
        <v>11.799622986758623</v>
      </c>
      <c r="T80" s="304">
        <f t="shared" ca="1" si="30"/>
        <v>115.75430150010209</v>
      </c>
      <c r="U80" s="311">
        <f t="shared" ca="1" si="31"/>
        <v>0</v>
      </c>
      <c r="V80" s="306">
        <f t="shared" ca="1" si="32"/>
        <v>1.222419072984648</v>
      </c>
      <c r="W80" s="304">
        <f t="shared" ca="1" si="33"/>
        <v>10.585394180915779</v>
      </c>
      <c r="Y80" s="314" t="str">
        <f t="shared" ca="1" si="51"/>
        <v/>
      </c>
      <c r="Z80" s="315" t="str">
        <f t="shared" ca="1" si="52"/>
        <v/>
      </c>
      <c r="AA80" s="316" t="str">
        <f t="shared" ca="1" si="53"/>
        <v/>
      </c>
      <c r="AC80" s="310" t="e">
        <f t="shared" ca="1" si="54"/>
        <v>#N/A</v>
      </c>
      <c r="AD80" s="323" t="e">
        <f t="shared" ca="1" si="55"/>
        <v>#N/A</v>
      </c>
      <c r="AE80" s="324">
        <f t="shared" ca="1" si="34"/>
        <v>21.091010067227092</v>
      </c>
      <c r="AG80" s="306">
        <f t="shared" ca="1" si="56"/>
        <v>76.344152402437373</v>
      </c>
      <c r="AH80" s="304">
        <f t="shared" ca="1" si="57"/>
        <v>85.97180373606389</v>
      </c>
    </row>
    <row r="81" spans="1:34" x14ac:dyDescent="0.2">
      <c r="A81" s="347">
        <f t="shared" ca="1" si="35"/>
        <v>0.01</v>
      </c>
      <c r="B81" s="304">
        <f t="shared" ca="1" si="36"/>
        <v>0.77000000000000046</v>
      </c>
      <c r="D81" s="306">
        <f t="shared" ca="1" si="37"/>
        <v>16.5211529207266</v>
      </c>
      <c r="E81" s="307">
        <f t="shared" ca="1" si="38"/>
        <v>74.530168503126362</v>
      </c>
      <c r="F81" s="304">
        <f t="shared" ca="1" si="39"/>
        <v>76.339337899502652</v>
      </c>
      <c r="G81" s="306">
        <f t="shared" ca="1" si="40"/>
        <v>11.238030340156298</v>
      </c>
      <c r="H81" s="307">
        <f t="shared" ca="1" si="41"/>
        <v>57.271829149614312</v>
      </c>
      <c r="I81" s="304">
        <f t="shared" ca="1" si="42"/>
        <v>58.363993523994615</v>
      </c>
      <c r="J81" s="306">
        <f t="shared" ca="1" si="43"/>
        <v>4.0385165468174025</v>
      </c>
      <c r="K81" s="307">
        <f t="shared" ca="1" si="44"/>
        <v>21.66000185029808</v>
      </c>
      <c r="L81" s="304">
        <f t="shared" ca="1" si="29"/>
        <v>22.033277015773987</v>
      </c>
      <c r="M81" s="306">
        <f t="shared" ca="1" si="45"/>
        <v>1.3770354542754437</v>
      </c>
      <c r="N81" s="304">
        <f t="shared" ca="1" si="46"/>
        <v>78.898319769862979</v>
      </c>
      <c r="P81" s="310">
        <f t="shared" ca="1" si="47"/>
        <v>6</v>
      </c>
      <c r="Q81" s="304">
        <f t="shared" ca="1" si="48"/>
        <v>1024.2403508771929</v>
      </c>
      <c r="R81" s="306">
        <f t="shared" ca="1" si="49"/>
        <v>0.51307503464950388</v>
      </c>
      <c r="S81" s="307">
        <f t="shared" ca="1" si="50"/>
        <v>11.794492236412127</v>
      </c>
      <c r="T81" s="304">
        <f t="shared" ca="1" si="30"/>
        <v>115.70396883920297</v>
      </c>
      <c r="U81" s="311">
        <f t="shared" ca="1" si="31"/>
        <v>0</v>
      </c>
      <c r="V81" s="306">
        <f t="shared" ca="1" si="32"/>
        <v>1.2223495202431605</v>
      </c>
      <c r="W81" s="304">
        <f t="shared" ca="1" si="33"/>
        <v>10.867129473476822</v>
      </c>
      <c r="Y81" s="314" t="str">
        <f t="shared" ca="1" si="51"/>
        <v/>
      </c>
      <c r="Z81" s="315" t="str">
        <f t="shared" ca="1" si="52"/>
        <v/>
      </c>
      <c r="AA81" s="316" t="str">
        <f t="shared" ca="1" si="53"/>
        <v/>
      </c>
      <c r="AC81" s="310" t="e">
        <f t="shared" ca="1" si="54"/>
        <v>#N/A</v>
      </c>
      <c r="AD81" s="323" t="e">
        <f t="shared" ca="1" si="55"/>
        <v>#N/A</v>
      </c>
      <c r="AE81" s="324">
        <f t="shared" ca="1" si="34"/>
        <v>21.66000185029808</v>
      </c>
      <c r="AG81" s="306">
        <f t="shared" ca="1" si="56"/>
        <v>76.316041714619715</v>
      </c>
      <c r="AH81" s="304">
        <f t="shared" ca="1" si="57"/>
        <v>85.943077190462418</v>
      </c>
    </row>
    <row r="82" spans="1:34" x14ac:dyDescent="0.2">
      <c r="A82" s="347">
        <f t="shared" ca="1" si="35"/>
        <v>0.01</v>
      </c>
      <c r="B82" s="304">
        <f t="shared" ca="1" si="36"/>
        <v>0.78000000000000047</v>
      </c>
      <c r="D82" s="306">
        <f t="shared" ca="1" si="37"/>
        <v>16.542805357363349</v>
      </c>
      <c r="E82" s="307">
        <f t="shared" ca="1" si="38"/>
        <v>74.496296869195035</v>
      </c>
      <c r="F82" s="304">
        <f t="shared" ca="1" si="39"/>
        <v>76.310960263351731</v>
      </c>
      <c r="G82" s="306">
        <f t="shared" ca="1" si="40"/>
        <v>11.403458393729931</v>
      </c>
      <c r="H82" s="307">
        <f t="shared" ca="1" si="41"/>
        <v>58.016792118306263</v>
      </c>
      <c r="I82" s="304">
        <f t="shared" ca="1" si="42"/>
        <v>59.126872325840928</v>
      </c>
      <c r="J82" s="306">
        <f t="shared" ca="1" si="43"/>
        <v>4.1517239904868335</v>
      </c>
      <c r="K82" s="307">
        <f t="shared" ca="1" si="44"/>
        <v>22.236444956637683</v>
      </c>
      <c r="L82" s="304">
        <f t="shared" ca="1" si="29"/>
        <v>22.62070503770299</v>
      </c>
      <c r="M82" s="306">
        <f t="shared" ca="1" si="45"/>
        <v>1.3767159848446306</v>
      </c>
      <c r="N82" s="304">
        <f t="shared" ca="1" si="46"/>
        <v>78.880015519793943</v>
      </c>
      <c r="P82" s="310">
        <f t="shared" ca="1" si="47"/>
        <v>6</v>
      </c>
      <c r="Q82" s="304">
        <f t="shared" ca="1" si="48"/>
        <v>1023.738596491228</v>
      </c>
      <c r="R82" s="306">
        <f t="shared" ca="1" si="49"/>
        <v>0.51282368969053604</v>
      </c>
      <c r="S82" s="307">
        <f t="shared" ca="1" si="50"/>
        <v>11.789363999515222</v>
      </c>
      <c r="T82" s="304">
        <f t="shared" ca="1" si="30"/>
        <v>115.65366083524434</v>
      </c>
      <c r="U82" s="311">
        <f t="shared" ca="1" si="31"/>
        <v>0</v>
      </c>
      <c r="V82" s="306">
        <f t="shared" ca="1" si="32"/>
        <v>1.2222790606936678</v>
      </c>
      <c r="W82" s="304">
        <f t="shared" ca="1" si="33"/>
        <v>11.152432886754976</v>
      </c>
      <c r="Y82" s="314" t="str">
        <f t="shared" ca="1" si="51"/>
        <v/>
      </c>
      <c r="Z82" s="315" t="str">
        <f t="shared" ca="1" si="52"/>
        <v/>
      </c>
      <c r="AA82" s="316" t="str">
        <f t="shared" ca="1" si="53"/>
        <v/>
      </c>
      <c r="AC82" s="310" t="e">
        <f t="shared" ca="1" si="54"/>
        <v>#N/A</v>
      </c>
      <c r="AD82" s="323" t="e">
        <f t="shared" ca="1" si="55"/>
        <v>#N/A</v>
      </c>
      <c r="AE82" s="324">
        <f t="shared" ca="1" si="34"/>
        <v>22.236444956637683</v>
      </c>
      <c r="AG82" s="306">
        <f t="shared" ca="1" si="56"/>
        <v>76.287578458083814</v>
      </c>
      <c r="AH82" s="304">
        <f t="shared" ca="1" si="57"/>
        <v>85.914004102290875</v>
      </c>
    </row>
    <row r="83" spans="1:34" x14ac:dyDescent="0.2">
      <c r="A83" s="347">
        <f t="shared" ca="1" si="35"/>
        <v>0.01</v>
      </c>
      <c r="B83" s="304">
        <f t="shared" ca="1" si="36"/>
        <v>0.79000000000000048</v>
      </c>
      <c r="D83" s="306">
        <f t="shared" ca="1" si="37"/>
        <v>16.564063828727086</v>
      </c>
      <c r="E83" s="307">
        <f t="shared" ca="1" si="38"/>
        <v>74.462140486258789</v>
      </c>
      <c r="F83" s="304">
        <f t="shared" ca="1" si="39"/>
        <v>76.282229754494495</v>
      </c>
      <c r="G83" s="306">
        <f t="shared" ca="1" si="40"/>
        <v>11.569099032017203</v>
      </c>
      <c r="H83" s="307">
        <f t="shared" ca="1" si="41"/>
        <v>58.761413523168848</v>
      </c>
      <c r="I83" s="304">
        <f t="shared" ca="1" si="42"/>
        <v>59.889462943438325</v>
      </c>
      <c r="J83" s="306">
        <f t="shared" ca="1" si="43"/>
        <v>4.2665867776155695</v>
      </c>
      <c r="K83" s="307">
        <f t="shared" ca="1" si="44"/>
        <v>22.820335984845059</v>
      </c>
      <c r="L83" s="304">
        <f t="shared" ca="1" si="29"/>
        <v>23.215759672949286</v>
      </c>
      <c r="M83" s="306">
        <f t="shared" ca="1" si="45"/>
        <v>1.3764000698266292</v>
      </c>
      <c r="N83" s="304">
        <f t="shared" ca="1" si="46"/>
        <v>78.861914922577654</v>
      </c>
      <c r="P83" s="310">
        <f t="shared" ca="1" si="47"/>
        <v>6</v>
      </c>
      <c r="Q83" s="304">
        <f t="shared" ca="1" si="48"/>
        <v>1023.2368421052631</v>
      </c>
      <c r="R83" s="306">
        <f t="shared" ca="1" si="49"/>
        <v>0.5125723447315681</v>
      </c>
      <c r="S83" s="307">
        <f t="shared" ca="1" si="50"/>
        <v>11.784238276067907</v>
      </c>
      <c r="T83" s="304">
        <f t="shared" ca="1" si="30"/>
        <v>115.60337748822617</v>
      </c>
      <c r="U83" s="311">
        <f t="shared" ca="1" si="31"/>
        <v>0</v>
      </c>
      <c r="V83" s="306">
        <f t="shared" ca="1" si="32"/>
        <v>1.2222076949088743</v>
      </c>
      <c r="W83" s="304">
        <f t="shared" ca="1" si="33"/>
        <v>11.441297663527314</v>
      </c>
      <c r="Y83" s="314" t="str">
        <f t="shared" ca="1" si="51"/>
        <v/>
      </c>
      <c r="Z83" s="315" t="str">
        <f t="shared" ca="1" si="52"/>
        <v/>
      </c>
      <c r="AA83" s="316" t="str">
        <f t="shared" ca="1" si="53"/>
        <v/>
      </c>
      <c r="AC83" s="310" t="e">
        <f t="shared" ca="1" si="54"/>
        <v>#N/A</v>
      </c>
      <c r="AD83" s="323" t="e">
        <f t="shared" ca="1" si="55"/>
        <v>#N/A</v>
      </c>
      <c r="AE83" s="324">
        <f t="shared" ca="1" si="34"/>
        <v>22.820335984845059</v>
      </c>
      <c r="AG83" s="306">
        <f t="shared" ca="1" si="56"/>
        <v>76.258762904439507</v>
      </c>
      <c r="AH83" s="304">
        <f t="shared" ca="1" si="57"/>
        <v>85.884584604327472</v>
      </c>
    </row>
    <row r="84" spans="1:34" x14ac:dyDescent="0.2">
      <c r="A84" s="347">
        <f t="shared" ca="1" si="35"/>
        <v>0.01</v>
      </c>
      <c r="B84" s="304">
        <f t="shared" ca="1" si="36"/>
        <v>0.80000000000000049</v>
      </c>
      <c r="D84" s="306">
        <f t="shared" ca="1" si="37"/>
        <v>16.584935858205842</v>
      </c>
      <c r="E84" s="307">
        <f t="shared" ca="1" si="38"/>
        <v>74.427698330890706</v>
      </c>
      <c r="F84" s="304">
        <f t="shared" ca="1" si="39"/>
        <v>76.253146664612302</v>
      </c>
      <c r="G84" s="306">
        <f t="shared" ca="1" si="40"/>
        <v>11.734948390599261</v>
      </c>
      <c r="H84" s="307">
        <f t="shared" ca="1" si="41"/>
        <v>59.505690506477755</v>
      </c>
      <c r="I84" s="304">
        <f t="shared" ca="1" si="42"/>
        <v>60.651761857202018</v>
      </c>
      <c r="J84" s="306">
        <f t="shared" ca="1" si="43"/>
        <v>4.3831070147286519</v>
      </c>
      <c r="K84" s="307">
        <f t="shared" ca="1" si="44"/>
        <v>23.411671504993294</v>
      </c>
      <c r="L84" s="304">
        <f t="shared" ca="1" si="29"/>
        <v>23.81843802100126</v>
      </c>
      <c r="M84" s="306">
        <f t="shared" ca="1" si="45"/>
        <v>1.3760876240105648</v>
      </c>
      <c r="N84" s="304">
        <f t="shared" ca="1" si="46"/>
        <v>78.844013095990647</v>
      </c>
      <c r="P84" s="310">
        <f t="shared" ca="1" si="47"/>
        <v>6</v>
      </c>
      <c r="Q84" s="304">
        <f t="shared" ca="1" si="48"/>
        <v>1022.7350877192982</v>
      </c>
      <c r="R84" s="306">
        <f t="shared" ca="1" si="49"/>
        <v>0.51232099977260026</v>
      </c>
      <c r="S84" s="307">
        <f t="shared" ca="1" si="50"/>
        <v>11.779115066070181</v>
      </c>
      <c r="T84" s="304">
        <f t="shared" ca="1" si="30"/>
        <v>115.55311879814849</v>
      </c>
      <c r="U84" s="311">
        <f t="shared" ca="1" si="31"/>
        <v>0</v>
      </c>
      <c r="V84" s="306">
        <f t="shared" ca="1" si="32"/>
        <v>1.2221354234668782</v>
      </c>
      <c r="W84" s="304">
        <f t="shared" ca="1" si="33"/>
        <v>11.733716966497015</v>
      </c>
      <c r="Y84" s="314" t="str">
        <f t="shared" ca="1" si="51"/>
        <v/>
      </c>
      <c r="Z84" s="315" t="str">
        <f t="shared" ca="1" si="52"/>
        <v/>
      </c>
      <c r="AA84" s="316" t="str">
        <f t="shared" ca="1" si="53"/>
        <v/>
      </c>
      <c r="AC84" s="310" t="e">
        <f t="shared" ca="1" si="54"/>
        <v>#N/A</v>
      </c>
      <c r="AD84" s="323" t="e">
        <f t="shared" ca="1" si="55"/>
        <v>#N/A</v>
      </c>
      <c r="AE84" s="324">
        <f t="shared" ca="1" si="34"/>
        <v>23.411671504993294</v>
      </c>
      <c r="AG84" s="306">
        <f t="shared" ca="1" si="56"/>
        <v>76.22959532788002</v>
      </c>
      <c r="AH84" s="304">
        <f t="shared" ca="1" si="57"/>
        <v>85.854818836841943</v>
      </c>
    </row>
    <row r="85" spans="1:34" x14ac:dyDescent="0.2">
      <c r="A85" s="347">
        <f t="shared" ca="1" si="35"/>
        <v>0.01</v>
      </c>
      <c r="B85" s="304">
        <f t="shared" ca="1" si="36"/>
        <v>0.8100000000000005</v>
      </c>
      <c r="D85" s="306">
        <f t="shared" ca="1" si="37"/>
        <v>16.60542869372086</v>
      </c>
      <c r="E85" s="307">
        <f t="shared" ca="1" si="38"/>
        <v>74.392969428268515</v>
      </c>
      <c r="F85" s="304">
        <f t="shared" ca="1" si="39"/>
        <v>76.223711287614051</v>
      </c>
      <c r="G85" s="306">
        <f t="shared" ca="1" si="40"/>
        <v>11.90100267753647</v>
      </c>
      <c r="H85" s="307">
        <f t="shared" ca="1" si="41"/>
        <v>60.24962020076044</v>
      </c>
      <c r="I85" s="304">
        <f t="shared" ca="1" si="42"/>
        <v>61.413765550295075</v>
      </c>
      <c r="J85" s="306">
        <f t="shared" ca="1" si="43"/>
        <v>4.5012867700693304</v>
      </c>
      <c r="K85" s="307">
        <f t="shared" ca="1" si="44"/>
        <v>24.010448058529484</v>
      </c>
      <c r="L85" s="304">
        <f t="shared" ca="1" si="29"/>
        <v>24.428737146192056</v>
      </c>
      <c r="M85" s="306">
        <f t="shared" ca="1" si="45"/>
        <v>1.3757785652558112</v>
      </c>
      <c r="N85" s="304">
        <f t="shared" ca="1" si="46"/>
        <v>78.826305333721706</v>
      </c>
      <c r="P85" s="310">
        <f t="shared" ca="1" si="47"/>
        <v>6</v>
      </c>
      <c r="Q85" s="304">
        <f t="shared" ca="1" si="48"/>
        <v>1022.2333333333333</v>
      </c>
      <c r="R85" s="306">
        <f t="shared" ca="1" si="49"/>
        <v>0.51206965481363242</v>
      </c>
      <c r="S85" s="307">
        <f t="shared" ca="1" si="50"/>
        <v>11.773994369522045</v>
      </c>
      <c r="T85" s="304">
        <f t="shared" ca="1" si="30"/>
        <v>115.50288476501127</v>
      </c>
      <c r="U85" s="311">
        <f t="shared" ca="1" si="31"/>
        <v>0</v>
      </c>
      <c r="V85" s="306">
        <f t="shared" ca="1" si="32"/>
        <v>1.2220622469511797</v>
      </c>
      <c r="W85" s="304">
        <f t="shared" ca="1" si="33"/>
        <v>12.029683878519995</v>
      </c>
      <c r="Y85" s="314" t="str">
        <f t="shared" ca="1" si="51"/>
        <v/>
      </c>
      <c r="Z85" s="315" t="str">
        <f t="shared" ca="1" si="52"/>
        <v/>
      </c>
      <c r="AA85" s="316" t="str">
        <f t="shared" ca="1" si="53"/>
        <v/>
      </c>
      <c r="AC85" s="310" t="e">
        <f t="shared" ca="1" si="54"/>
        <v>#N/A</v>
      </c>
      <c r="AD85" s="323" t="e">
        <f t="shared" ca="1" si="55"/>
        <v>#N/A</v>
      </c>
      <c r="AE85" s="324">
        <f t="shared" ca="1" si="34"/>
        <v>24.010448058529484</v>
      </c>
      <c r="AG85" s="306">
        <f t="shared" ca="1" si="56"/>
        <v>76.200076005412939</v>
      </c>
      <c r="AH85" s="304">
        <f t="shared" ca="1" si="57"/>
        <v>85.82470694759273</v>
      </c>
    </row>
    <row r="86" spans="1:34" x14ac:dyDescent="0.2">
      <c r="A86" s="347">
        <f t="shared" ca="1" si="35"/>
        <v>0.01</v>
      </c>
      <c r="B86" s="304">
        <f t="shared" ca="1" si="36"/>
        <v>0.82000000000000051</v>
      </c>
      <c r="D86" s="306">
        <f t="shared" ca="1" si="37"/>
        <v>16.625549321232228</v>
      </c>
      <c r="E86" s="307">
        <f t="shared" ca="1" si="38"/>
        <v>74.357952850221722</v>
      </c>
      <c r="F86" s="304">
        <f t="shared" ca="1" si="39"/>
        <v>76.193923919880405</v>
      </c>
      <c r="G86" s="306">
        <f t="shared" ca="1" si="40"/>
        <v>12.067258170748792</v>
      </c>
      <c r="H86" s="307">
        <f t="shared" ca="1" si="41"/>
        <v>60.993199729262656</v>
      </c>
      <c r="I86" s="304">
        <f t="shared" ca="1" si="42"/>
        <v>62.175470508659842</v>
      </c>
      <c r="J86" s="306">
        <f t="shared" ca="1" si="43"/>
        <v>4.6211280743107563</v>
      </c>
      <c r="K86" s="307">
        <f t="shared" ca="1" si="44"/>
        <v>24.616662158179601</v>
      </c>
      <c r="L86" s="304">
        <f t="shared" ca="1" si="29"/>
        <v>25.046654077723328</v>
      </c>
      <c r="M86" s="306">
        <f t="shared" ca="1" si="45"/>
        <v>1.3754728143446917</v>
      </c>
      <c r="N86" s="304">
        <f t="shared" ca="1" si="46"/>
        <v>78.808787096932278</v>
      </c>
      <c r="P86" s="310">
        <f t="shared" ca="1" si="47"/>
        <v>6</v>
      </c>
      <c r="Q86" s="304">
        <f t="shared" ca="1" si="48"/>
        <v>1021.7315789473683</v>
      </c>
      <c r="R86" s="306">
        <f t="shared" ca="1" si="49"/>
        <v>0.51181830985466448</v>
      </c>
      <c r="S86" s="307">
        <f t="shared" ca="1" si="50"/>
        <v>11.768876186423498</v>
      </c>
      <c r="T86" s="304">
        <f t="shared" ca="1" si="30"/>
        <v>115.45267538881451</v>
      </c>
      <c r="U86" s="311">
        <f t="shared" ca="1" si="31"/>
        <v>0</v>
      </c>
      <c r="V86" s="306">
        <f t="shared" ca="1" si="32"/>
        <v>1.2219881659506864</v>
      </c>
      <c r="W86" s="304">
        <f t="shared" ca="1" si="33"/>
        <v>12.329191402834901</v>
      </c>
      <c r="Y86" s="314" t="str">
        <f t="shared" ca="1" si="51"/>
        <v/>
      </c>
      <c r="Z86" s="315" t="str">
        <f t="shared" ca="1" si="52"/>
        <v/>
      </c>
      <c r="AA86" s="316" t="str">
        <f t="shared" ca="1" si="53"/>
        <v/>
      </c>
      <c r="AC86" s="310" t="e">
        <f t="shared" ca="1" si="54"/>
        <v>#N/A</v>
      </c>
      <c r="AD86" s="323" t="e">
        <f t="shared" ca="1" si="55"/>
        <v>#N/A</v>
      </c>
      <c r="AE86" s="324">
        <f t="shared" ca="1" si="34"/>
        <v>24.616662158179601</v>
      </c>
      <c r="AG86" s="306">
        <f t="shared" ca="1" si="56"/>
        <v>76.170205217076685</v>
      </c>
      <c r="AH86" s="304">
        <f t="shared" ca="1" si="57"/>
        <v>85.794249091823588</v>
      </c>
    </row>
    <row r="87" spans="1:34" x14ac:dyDescent="0.2">
      <c r="A87" s="347">
        <f t="shared" ca="1" si="35"/>
        <v>0.01</v>
      </c>
      <c r="B87" s="304">
        <f t="shared" ca="1" si="36"/>
        <v>0.83000000000000052</v>
      </c>
      <c r="D87" s="306">
        <f t="shared" ca="1" si="37"/>
        <v>16.645304477428311</v>
      </c>
      <c r="E87" s="307">
        <f t="shared" ca="1" si="38"/>
        <v>74.322647713393351</v>
      </c>
      <c r="F87" s="304">
        <f t="shared" ca="1" si="39"/>
        <v>76.163784860493038</v>
      </c>
      <c r="G87" s="306">
        <f t="shared" ca="1" si="40"/>
        <v>12.233711215523075</v>
      </c>
      <c r="H87" s="307">
        <f t="shared" ca="1" si="41"/>
        <v>61.736426206396587</v>
      </c>
      <c r="I87" s="304">
        <f t="shared" ca="1" si="42"/>
        <v>62.936873221051158</v>
      </c>
      <c r="J87" s="306">
        <f t="shared" ca="1" si="43"/>
        <v>4.7426329212421159</v>
      </c>
      <c r="K87" s="307">
        <f t="shared" ca="1" si="44"/>
        <v>25.230310287857897</v>
      </c>
      <c r="L87" s="304">
        <f t="shared" ca="1" si="29"/>
        <v>25.672185809689786</v>
      </c>
      <c r="M87" s="306">
        <f t="shared" ca="1" si="45"/>
        <v>1.3751702948439615</v>
      </c>
      <c r="N87" s="304">
        <f t="shared" ca="1" si="46"/>
        <v>78.791454006320023</v>
      </c>
      <c r="P87" s="310">
        <f t="shared" ca="1" si="47"/>
        <v>6</v>
      </c>
      <c r="Q87" s="304">
        <f t="shared" ca="1" si="48"/>
        <v>1021.2298245614035</v>
      </c>
      <c r="R87" s="306">
        <f t="shared" ca="1" si="49"/>
        <v>0.51156696489569653</v>
      </c>
      <c r="S87" s="307">
        <f t="shared" ca="1" si="50"/>
        <v>11.763760516774541</v>
      </c>
      <c r="T87" s="304">
        <f t="shared" ca="1" si="30"/>
        <v>115.40249066955825</v>
      </c>
      <c r="U87" s="311">
        <f t="shared" ca="1" si="31"/>
        <v>0</v>
      </c>
      <c r="V87" s="306">
        <f t="shared" ca="1" si="32"/>
        <v>1.2219131810597208</v>
      </c>
      <c r="W87" s="304">
        <f t="shared" ca="1" si="33"/>
        <v>12.632232463296312</v>
      </c>
      <c r="Y87" s="314" t="str">
        <f t="shared" ca="1" si="51"/>
        <v/>
      </c>
      <c r="Z87" s="315" t="str">
        <f t="shared" ca="1" si="52"/>
        <v/>
      </c>
      <c r="AA87" s="316" t="str">
        <f t="shared" ca="1" si="53"/>
        <v/>
      </c>
      <c r="AC87" s="310" t="e">
        <f t="shared" ca="1" si="54"/>
        <v>#N/A</v>
      </c>
      <c r="AD87" s="323" t="e">
        <f t="shared" ca="1" si="55"/>
        <v>#N/A</v>
      </c>
      <c r="AE87" s="324">
        <f t="shared" ca="1" si="34"/>
        <v>25.230310287857897</v>
      </c>
      <c r="AG87" s="306">
        <f t="shared" ca="1" si="56"/>
        <v>76.139983246143913</v>
      </c>
      <c r="AH87" s="304">
        <f t="shared" ca="1" si="57"/>
        <v>85.763445432260042</v>
      </c>
    </row>
    <row r="88" spans="1:34" x14ac:dyDescent="0.2">
      <c r="A88" s="347">
        <f t="shared" ca="1" si="35"/>
        <v>0.01</v>
      </c>
      <c r="B88" s="304">
        <f t="shared" ca="1" si="36"/>
        <v>0.84000000000000052</v>
      </c>
      <c r="D88" s="306">
        <f t="shared" ca="1" si="37"/>
        <v>16.664700661657754</v>
      </c>
      <c r="E88" s="307">
        <f t="shared" ca="1" si="38"/>
        <v>74.287053177508142</v>
      </c>
      <c r="F88" s="304">
        <f t="shared" ca="1" si="39"/>
        <v>76.133294411450365</v>
      </c>
      <c r="G88" s="306">
        <f t="shared" ca="1" si="40"/>
        <v>12.400358222139651</v>
      </c>
      <c r="H88" s="307">
        <f t="shared" ca="1" si="41"/>
        <v>62.479296738171669</v>
      </c>
      <c r="I88" s="304">
        <f t="shared" ca="1" si="42"/>
        <v>63.697970179071604</v>
      </c>
      <c r="J88" s="306">
        <f t="shared" ca="1" si="43"/>
        <v>4.8658032684304295</v>
      </c>
      <c r="K88" s="307">
        <f t="shared" ca="1" si="44"/>
        <v>25.851388902580737</v>
      </c>
      <c r="L88" s="304">
        <f t="shared" ca="1" si="29"/>
        <v>26.305329301104418</v>
      </c>
      <c r="M88" s="306">
        <f t="shared" ca="1" si="45"/>
        <v>1.3748709329744511</v>
      </c>
      <c r="N88" s="304">
        <f t="shared" ca="1" si="46"/>
        <v>78.774301834649933</v>
      </c>
      <c r="P88" s="310">
        <f t="shared" ca="1" si="47"/>
        <v>6</v>
      </c>
      <c r="Q88" s="304">
        <f t="shared" ca="1" si="48"/>
        <v>1020.7280701754386</v>
      </c>
      <c r="R88" s="306">
        <f t="shared" ca="1" si="49"/>
        <v>0.51131561993672869</v>
      </c>
      <c r="S88" s="307">
        <f t="shared" ca="1" si="50"/>
        <v>11.758647360575173</v>
      </c>
      <c r="T88" s="304">
        <f t="shared" ca="1" si="30"/>
        <v>115.35233060724245</v>
      </c>
      <c r="U88" s="311">
        <f t="shared" ca="1" si="31"/>
        <v>0</v>
      </c>
      <c r="V88" s="306">
        <f t="shared" ca="1" si="32"/>
        <v>1.2218372928780237</v>
      </c>
      <c r="W88" s="304">
        <f t="shared" ca="1" si="33"/>
        <v>12.938799904611278</v>
      </c>
      <c r="Y88" s="314" t="str">
        <f t="shared" ca="1" si="51"/>
        <v/>
      </c>
      <c r="Z88" s="315" t="str">
        <f t="shared" ca="1" si="52"/>
        <v/>
      </c>
      <c r="AA88" s="316" t="str">
        <f t="shared" ca="1" si="53"/>
        <v/>
      </c>
      <c r="AC88" s="310" t="e">
        <f t="shared" ca="1" si="54"/>
        <v>#N/A</v>
      </c>
      <c r="AD88" s="323" t="e">
        <f t="shared" ca="1" si="55"/>
        <v>#N/A</v>
      </c>
      <c r="AE88" s="324">
        <f t="shared" ca="1" si="34"/>
        <v>25.851388902580737</v>
      </c>
      <c r="AG88" s="306">
        <f t="shared" ca="1" si="56"/>
        <v>76.109410379312536</v>
      </c>
      <c r="AH88" s="304">
        <f t="shared" ca="1" si="57"/>
        <v>85.732296139105529</v>
      </c>
    </row>
    <row r="89" spans="1:34" x14ac:dyDescent="0.2">
      <c r="A89" s="347">
        <f t="shared" ca="1" si="35"/>
        <v>0.01</v>
      </c>
      <c r="B89" s="304">
        <f t="shared" ca="1" si="36"/>
        <v>0.85000000000000053</v>
      </c>
      <c r="D89" s="306">
        <f t="shared" ca="1" si="37"/>
        <v>16.683744147157579</v>
      </c>
      <c r="E89" s="307">
        <f t="shared" ca="1" si="38"/>
        <v>74.251168443739616</v>
      </c>
      <c r="F89" s="304">
        <f t="shared" ca="1" si="39"/>
        <v>76.102452877869894</v>
      </c>
      <c r="G89" s="306">
        <f t="shared" ca="1" si="40"/>
        <v>12.567195663611226</v>
      </c>
      <c r="H89" s="307">
        <f t="shared" ca="1" si="41"/>
        <v>63.221808422609065</v>
      </c>
      <c r="I89" s="304">
        <f t="shared" ca="1" si="42"/>
        <v>64.458757877208356</v>
      </c>
      <c r="J89" s="306">
        <f t="shared" ca="1" si="43"/>
        <v>4.9906410378591843</v>
      </c>
      <c r="K89" s="307">
        <f t="shared" ca="1" si="44"/>
        <v>26.47989442838464</v>
      </c>
      <c r="L89" s="304">
        <f t="shared" ca="1" si="29"/>
        <v>26.946081475924473</v>
      </c>
      <c r="M89" s="306">
        <f t="shared" ca="1" si="45"/>
        <v>1.3745746574882927</v>
      </c>
      <c r="N89" s="304">
        <f t="shared" ca="1" si="46"/>
        <v>78.757326499719866</v>
      </c>
      <c r="P89" s="310">
        <f t="shared" ca="1" si="47"/>
        <v>6</v>
      </c>
      <c r="Q89" s="304">
        <f t="shared" ca="1" si="48"/>
        <v>1020.2263157894737</v>
      </c>
      <c r="R89" s="306">
        <f t="shared" ca="1" si="49"/>
        <v>0.51106427497776075</v>
      </c>
      <c r="S89" s="307">
        <f t="shared" ca="1" si="50"/>
        <v>11.753536717825396</v>
      </c>
      <c r="T89" s="304">
        <f t="shared" ca="1" si="30"/>
        <v>115.30219520186714</v>
      </c>
      <c r="U89" s="311">
        <f t="shared" ca="1" si="31"/>
        <v>0</v>
      </c>
      <c r="V89" s="306">
        <f t="shared" ca="1" si="32"/>
        <v>1.2217605020107609</v>
      </c>
      <c r="W89" s="304">
        <f t="shared" ca="1" si="33"/>
        <v>13.24888649257913</v>
      </c>
      <c r="Y89" s="314" t="str">
        <f t="shared" ca="1" si="51"/>
        <v/>
      </c>
      <c r="Z89" s="315" t="str">
        <f t="shared" ca="1" si="52"/>
        <v/>
      </c>
      <c r="AA89" s="316" t="str">
        <f t="shared" ca="1" si="53"/>
        <v/>
      </c>
      <c r="AC89" s="310" t="e">
        <f t="shared" ca="1" si="54"/>
        <v>#N/A</v>
      </c>
      <c r="AD89" s="323" t="e">
        <f t="shared" ca="1" si="55"/>
        <v>#N/A</v>
      </c>
      <c r="AE89" s="324">
        <f t="shared" ca="1" si="34"/>
        <v>26.47989442838464</v>
      </c>
      <c r="AG89" s="306">
        <f t="shared" ca="1" si="56"/>
        <v>76.07848690688509</v>
      </c>
      <c r="AH89" s="304">
        <f t="shared" ca="1" si="57"/>
        <v>85.700801390037071</v>
      </c>
    </row>
    <row r="90" spans="1:34" x14ac:dyDescent="0.2">
      <c r="A90" s="347">
        <f t="shared" ca="1" si="35"/>
        <v>0.01</v>
      </c>
      <c r="B90" s="304">
        <f t="shared" ca="1" si="36"/>
        <v>0.86000000000000054</v>
      </c>
      <c r="D90" s="306">
        <f t="shared" ca="1" si="37"/>
        <v>16.702440991627338</v>
      </c>
      <c r="E90" s="307">
        <f t="shared" ca="1" si="38"/>
        <v>74.21499275316944</v>
      </c>
      <c r="F90" s="304">
        <f t="shared" ca="1" si="39"/>
        <v>76.071260568179</v>
      </c>
      <c r="G90" s="306">
        <f t="shared" ca="1" si="40"/>
        <v>12.734220073527499</v>
      </c>
      <c r="H90" s="307">
        <f t="shared" ca="1" si="41"/>
        <v>63.963958350140757</v>
      </c>
      <c r="I90" s="304">
        <f t="shared" ca="1" si="42"/>
        <v>65.219232812871795</v>
      </c>
      <c r="J90" s="306">
        <f t="shared" ca="1" si="43"/>
        <v>5.117148116544878</v>
      </c>
      <c r="K90" s="307">
        <f t="shared" ca="1" si="44"/>
        <v>27.115823262248387</v>
      </c>
      <c r="L90" s="304">
        <f t="shared" ca="1" si="29"/>
        <v>27.594439223078069</v>
      </c>
      <c r="M90" s="306">
        <f t="shared" ca="1" si="45"/>
        <v>1.3742813995532097</v>
      </c>
      <c r="N90" s="304">
        <f t="shared" ca="1" si="46"/>
        <v>78.740524057730894</v>
      </c>
      <c r="P90" s="310">
        <f t="shared" ca="1" si="47"/>
        <v>6</v>
      </c>
      <c r="Q90" s="304">
        <f t="shared" ca="1" si="48"/>
        <v>1019.7245614035087</v>
      </c>
      <c r="R90" s="306">
        <f t="shared" ca="1" si="49"/>
        <v>0.51081293001879291</v>
      </c>
      <c r="S90" s="307">
        <f t="shared" ca="1" si="50"/>
        <v>11.748428588525208</v>
      </c>
      <c r="T90" s="304">
        <f t="shared" ca="1" si="30"/>
        <v>115.25208445343229</v>
      </c>
      <c r="U90" s="311">
        <f t="shared" ca="1" si="31"/>
        <v>0</v>
      </c>
      <c r="V90" s="306">
        <f t="shared" ca="1" si="32"/>
        <v>1.2216828090685261</v>
      </c>
      <c r="W90" s="304">
        <f t="shared" ca="1" si="33"/>
        <v>13.562484914334599</v>
      </c>
      <c r="Y90" s="314" t="str">
        <f t="shared" ca="1" si="51"/>
        <v/>
      </c>
      <c r="Z90" s="315" t="str">
        <f t="shared" ca="1" si="52"/>
        <v/>
      </c>
      <c r="AA90" s="316" t="str">
        <f t="shared" ca="1" si="53"/>
        <v/>
      </c>
      <c r="AC90" s="310" t="e">
        <f t="shared" ca="1" si="54"/>
        <v>#N/A</v>
      </c>
      <c r="AD90" s="323" t="e">
        <f t="shared" ca="1" si="55"/>
        <v>#N/A</v>
      </c>
      <c r="AE90" s="324">
        <f t="shared" ca="1" si="34"/>
        <v>27.115823262248387</v>
      </c>
      <c r="AG90" s="306">
        <f t="shared" ca="1" si="56"/>
        <v>76.047213122937634</v>
      </c>
      <c r="AH90" s="304">
        <f t="shared" ca="1" si="57"/>
        <v>85.668961370200876</v>
      </c>
    </row>
    <row r="91" spans="1:34" x14ac:dyDescent="0.2">
      <c r="A91" s="347">
        <f t="shared" ca="1" si="35"/>
        <v>0.01</v>
      </c>
      <c r="B91" s="304">
        <f t="shared" ca="1" si="36"/>
        <v>0.87000000000000055</v>
      </c>
      <c r="D91" s="306">
        <f t="shared" ca="1" si="37"/>
        <v>16.72079704719404</v>
      </c>
      <c r="E91" s="307">
        <f t="shared" ca="1" si="38"/>
        <v>74.178525385332563</v>
      </c>
      <c r="F91" s="304">
        <f t="shared" ca="1" si="39"/>
        <v>76.039717794294063</v>
      </c>
      <c r="G91" s="306">
        <f t="shared" ca="1" si="40"/>
        <v>12.90142804399944</v>
      </c>
      <c r="H91" s="307">
        <f t="shared" ca="1" si="41"/>
        <v>64.70574360399408</v>
      </c>
      <c r="I91" s="304">
        <f t="shared" ca="1" si="42"/>
        <v>65.979391486435489</v>
      </c>
      <c r="J91" s="306">
        <f t="shared" ca="1" si="43"/>
        <v>5.2453263571325124</v>
      </c>
      <c r="K91" s="307">
        <f t="shared" ca="1" si="44"/>
        <v>27.759171772019062</v>
      </c>
      <c r="L91" s="304">
        <f t="shared" ca="1" si="29"/>
        <v>28.250399396491531</v>
      </c>
      <c r="M91" s="306">
        <f t="shared" ca="1" si="45"/>
        <v>1.3739910926433825</v>
      </c>
      <c r="N91" s="304">
        <f t="shared" ca="1" si="46"/>
        <v>78.723890697034307</v>
      </c>
      <c r="P91" s="310">
        <f t="shared" ca="1" si="47"/>
        <v>6</v>
      </c>
      <c r="Q91" s="304">
        <f t="shared" ca="1" si="48"/>
        <v>1019.2228070175438</v>
      </c>
      <c r="R91" s="306">
        <f t="shared" ca="1" si="49"/>
        <v>0.51056158505982496</v>
      </c>
      <c r="S91" s="307">
        <f t="shared" ca="1" si="50"/>
        <v>11.74332297267461</v>
      </c>
      <c r="T91" s="304">
        <f t="shared" ca="1" si="30"/>
        <v>115.20199836193794</v>
      </c>
      <c r="U91" s="311">
        <f t="shared" ca="1" si="31"/>
        <v>0</v>
      </c>
      <c r="V91" s="306">
        <f t="shared" ca="1" si="32"/>
        <v>1.2216042146673449</v>
      </c>
      <c r="W91" s="304">
        <f t="shared" ca="1" si="33"/>
        <v>13.87958777859423</v>
      </c>
      <c r="Y91" s="314" t="str">
        <f t="shared" ca="1" si="51"/>
        <v/>
      </c>
      <c r="Z91" s="315" t="str">
        <f t="shared" ca="1" si="52"/>
        <v/>
      </c>
      <c r="AA91" s="316" t="str">
        <f t="shared" ca="1" si="53"/>
        <v/>
      </c>
      <c r="AC91" s="310" t="e">
        <f t="shared" ca="1" si="54"/>
        <v>#N/A</v>
      </c>
      <c r="AD91" s="323" t="e">
        <f t="shared" ca="1" si="55"/>
        <v>#N/A</v>
      </c>
      <c r="AE91" s="324">
        <f t="shared" ca="1" si="34"/>
        <v>27.759171772019062</v>
      </c>
      <c r="AG91" s="306">
        <f t="shared" ca="1" si="56"/>
        <v>76.015589325478416</v>
      </c>
      <c r="AH91" s="304">
        <f t="shared" ca="1" si="57"/>
        <v>85.636776272207399</v>
      </c>
    </row>
    <row r="92" spans="1:34" x14ac:dyDescent="0.2">
      <c r="A92" s="347">
        <f t="shared" ca="1" si="35"/>
        <v>0.01</v>
      </c>
      <c r="B92" s="304">
        <f t="shared" ca="1" si="36"/>
        <v>0.88000000000000056</v>
      </c>
      <c r="D92" s="306">
        <f t="shared" ca="1" si="37"/>
        <v>16.738817969810054</v>
      </c>
      <c r="E92" s="307">
        <f t="shared" ca="1" si="38"/>
        <v>74.141765656842566</v>
      </c>
      <c r="F92" s="304">
        <f t="shared" ca="1" si="39"/>
        <v>76.007824871789325</v>
      </c>
      <c r="G92" s="306">
        <f t="shared" ca="1" si="40"/>
        <v>13.06881622369754</v>
      </c>
      <c r="H92" s="307">
        <f t="shared" ca="1" si="41"/>
        <v>65.44716126056251</v>
      </c>
      <c r="I92" s="304">
        <f t="shared" ca="1" si="42"/>
        <v>66.739230401277894</v>
      </c>
      <c r="J92" s="306">
        <f t="shared" ca="1" si="43"/>
        <v>5.3751775784709972</v>
      </c>
      <c r="K92" s="307">
        <f t="shared" ca="1" si="44"/>
        <v>28.409936296341844</v>
      </c>
      <c r="L92" s="304">
        <f t="shared" ca="1" si="29"/>
        <v>28.913958815117294</v>
      </c>
      <c r="M92" s="306">
        <f t="shared" ca="1" si="45"/>
        <v>1.3737036724364455</v>
      </c>
      <c r="N92" s="304">
        <f t="shared" ca="1" si="46"/>
        <v>78.707422732230043</v>
      </c>
      <c r="P92" s="310">
        <f t="shared" ca="1" si="47"/>
        <v>6</v>
      </c>
      <c r="Q92" s="304">
        <f t="shared" ca="1" si="48"/>
        <v>1018.7210526315789</v>
      </c>
      <c r="R92" s="306">
        <f t="shared" ca="1" si="49"/>
        <v>0.51031024010085713</v>
      </c>
      <c r="S92" s="307">
        <f t="shared" ca="1" si="50"/>
        <v>11.738219870273602</v>
      </c>
      <c r="T92" s="304">
        <f t="shared" ca="1" si="30"/>
        <v>115.15193692738404</v>
      </c>
      <c r="U92" s="311">
        <f t="shared" ca="1" si="31"/>
        <v>0</v>
      </c>
      <c r="V92" s="306">
        <f t="shared" ca="1" si="32"/>
        <v>1.2215247194286805</v>
      </c>
      <c r="W92" s="304">
        <f t="shared" ca="1" si="33"/>
        <v>14.200187615906215</v>
      </c>
      <c r="Y92" s="314" t="str">
        <f t="shared" ca="1" si="51"/>
        <v/>
      </c>
      <c r="Z92" s="315" t="str">
        <f t="shared" ca="1" si="52"/>
        <v/>
      </c>
      <c r="AA92" s="316" t="str">
        <f t="shared" ca="1" si="53"/>
        <v/>
      </c>
      <c r="AC92" s="310" t="e">
        <f t="shared" ca="1" si="54"/>
        <v>#N/A</v>
      </c>
      <c r="AD92" s="323" t="e">
        <f t="shared" ca="1" si="55"/>
        <v>#N/A</v>
      </c>
      <c r="AE92" s="324">
        <f t="shared" ca="1" si="34"/>
        <v>28.409936296341844</v>
      </c>
      <c r="AG92" s="306">
        <f t="shared" ca="1" si="56"/>
        <v>75.983615816597194</v>
      </c>
      <c r="AH92" s="304">
        <f t="shared" ca="1" si="57"/>
        <v>85.604246296126263</v>
      </c>
    </row>
    <row r="93" spans="1:34" x14ac:dyDescent="0.2">
      <c r="A93" s="347">
        <f t="shared" ca="1" si="35"/>
        <v>0.01</v>
      </c>
      <c r="B93" s="304">
        <f t="shared" ca="1" si="36"/>
        <v>0.89000000000000057</v>
      </c>
      <c r="D93" s="306">
        <f t="shared" ca="1" si="37"/>
        <v>16.756509228122177</v>
      </c>
      <c r="E93" s="307">
        <f t="shared" ca="1" si="38"/>
        <v>74.104712920091657</v>
      </c>
      <c r="F93" s="304">
        <f t="shared" ca="1" si="39"/>
        <v>75.975582120055805</v>
      </c>
      <c r="G93" s="306">
        <f t="shared" ca="1" si="40"/>
        <v>13.236381315978763</v>
      </c>
      <c r="H93" s="307">
        <f t="shared" ca="1" si="41"/>
        <v>66.188208389763432</v>
      </c>
      <c r="I93" s="304">
        <f t="shared" ca="1" si="42"/>
        <v>67.498746063825081</v>
      </c>
      <c r="J93" s="306">
        <f t="shared" ca="1" si="43"/>
        <v>5.5067035661693788</v>
      </c>
      <c r="K93" s="307">
        <f t="shared" ca="1" si="44"/>
        <v>29.068113144593472</v>
      </c>
      <c r="L93" s="304">
        <f t="shared" ca="1" si="29"/>
        <v>29.585114262962552</v>
      </c>
      <c r="M93" s="306">
        <f t="shared" ca="1" si="45"/>
        <v>1.3734190767162064</v>
      </c>
      <c r="N93" s="304">
        <f t="shared" ca="1" si="46"/>
        <v>78.691116598592856</v>
      </c>
      <c r="P93" s="310">
        <f t="shared" ca="1" si="47"/>
        <v>6</v>
      </c>
      <c r="Q93" s="304">
        <f t="shared" ca="1" si="48"/>
        <v>1018.219298245614</v>
      </c>
      <c r="R93" s="306">
        <f t="shared" ca="1" si="49"/>
        <v>0.51005889514188918</v>
      </c>
      <c r="S93" s="307">
        <f t="shared" ca="1" si="50"/>
        <v>11.733119281322182</v>
      </c>
      <c r="T93" s="304">
        <f t="shared" ca="1" si="30"/>
        <v>115.10190014977061</v>
      </c>
      <c r="U93" s="311">
        <f t="shared" ca="1" si="31"/>
        <v>0</v>
      </c>
      <c r="V93" s="306">
        <f t="shared" ca="1" si="32"/>
        <v>1.221444323979431</v>
      </c>
      <c r="W93" s="304">
        <f t="shared" ca="1" si="33"/>
        <v>14.524276878903297</v>
      </c>
      <c r="Y93" s="314" t="str">
        <f t="shared" ca="1" si="51"/>
        <v/>
      </c>
      <c r="Z93" s="315" t="str">
        <f t="shared" ca="1" si="52"/>
        <v/>
      </c>
      <c r="AA93" s="316" t="str">
        <f t="shared" ca="1" si="53"/>
        <v/>
      </c>
      <c r="AC93" s="310" t="e">
        <f t="shared" ca="1" si="54"/>
        <v>#N/A</v>
      </c>
      <c r="AD93" s="323" t="e">
        <f t="shared" ca="1" si="55"/>
        <v>#N/A</v>
      </c>
      <c r="AE93" s="324">
        <f t="shared" ca="1" si="34"/>
        <v>29.068113144593472</v>
      </c>
      <c r="AG93" s="306">
        <f t="shared" ca="1" si="56"/>
        <v>75.951292902605786</v>
      </c>
      <c r="AH93" s="304">
        <f t="shared" ca="1" si="57"/>
        <v>85.571371649480653</v>
      </c>
    </row>
    <row r="94" spans="1:34" x14ac:dyDescent="0.2">
      <c r="A94" s="347">
        <f t="shared" ca="1" si="35"/>
        <v>0.01</v>
      </c>
      <c r="B94" s="304">
        <f t="shared" ca="1" si="36"/>
        <v>0.90000000000000058</v>
      </c>
      <c r="D94" s="306">
        <f t="shared" ca="1" si="37"/>
        <v>16.773876111847404</v>
      </c>
      <c r="E94" s="307">
        <f t="shared" ca="1" si="38"/>
        <v>74.067366562020595</v>
      </c>
      <c r="F94" s="304">
        <f t="shared" ca="1" si="39"/>
        <v>75.942989862450972</v>
      </c>
      <c r="G94" s="306">
        <f t="shared" ca="1" si="40"/>
        <v>13.404120077097238</v>
      </c>
      <c r="H94" s="307">
        <f t="shared" ca="1" si="41"/>
        <v>66.928882055383639</v>
      </c>
      <c r="I94" s="304">
        <f t="shared" ca="1" si="42"/>
        <v>68.257934983595092</v>
      </c>
      <c r="J94" s="306">
        <f t="shared" ca="1" si="43"/>
        <v>5.6399060731347586</v>
      </c>
      <c r="K94" s="307">
        <f t="shared" ca="1" si="44"/>
        <v>29.733698596819206</v>
      </c>
      <c r="L94" s="304">
        <f t="shared" ca="1" si="29"/>
        <v>30.263862489118448</v>
      </c>
      <c r="M94" s="306">
        <f t="shared" ca="1" si="45"/>
        <v>1.373137245280706</v>
      </c>
      <c r="N94" s="304">
        <f t="shared" ca="1" si="46"/>
        <v>78.674968846804575</v>
      </c>
      <c r="P94" s="310">
        <f t="shared" ca="1" si="47"/>
        <v>6</v>
      </c>
      <c r="Q94" s="304">
        <f t="shared" ca="1" si="48"/>
        <v>1017.7175438596491</v>
      </c>
      <c r="R94" s="306">
        <f t="shared" ca="1" si="49"/>
        <v>0.50980755018292134</v>
      </c>
      <c r="S94" s="307">
        <f t="shared" ca="1" si="50"/>
        <v>11.728021205820353</v>
      </c>
      <c r="T94" s="304">
        <f t="shared" ca="1" si="30"/>
        <v>115.05188802909767</v>
      </c>
      <c r="U94" s="311">
        <f t="shared" ca="1" si="31"/>
        <v>0</v>
      </c>
      <c r="V94" s="306">
        <f t="shared" ca="1" si="32"/>
        <v>1.2213630289519373</v>
      </c>
      <c r="W94" s="304">
        <f t="shared" ca="1" si="33"/>
        <v>14.851847942559296</v>
      </c>
      <c r="Y94" s="314" t="str">
        <f t="shared" ca="1" si="51"/>
        <v/>
      </c>
      <c r="Z94" s="315" t="str">
        <f t="shared" ca="1" si="52"/>
        <v/>
      </c>
      <c r="AA94" s="316" t="str">
        <f t="shared" ca="1" si="53"/>
        <v/>
      </c>
      <c r="AC94" s="310" t="e">
        <f t="shared" ca="1" si="54"/>
        <v>#N/A</v>
      </c>
      <c r="AD94" s="323" t="e">
        <f t="shared" ca="1" si="55"/>
        <v>#N/A</v>
      </c>
      <c r="AE94" s="324">
        <f t="shared" ca="1" si="34"/>
        <v>29.733698596819206</v>
      </c>
      <c r="AG94" s="306">
        <f t="shared" ca="1" si="56"/>
        <v>75.918620894170431</v>
      </c>
      <c r="AH94" s="304">
        <f t="shared" ca="1" si="57"/>
        <v>85.538152547241609</v>
      </c>
    </row>
    <row r="95" spans="1:34" x14ac:dyDescent="0.2">
      <c r="A95" s="347">
        <f t="shared" ca="1" si="35"/>
        <v>0.01</v>
      </c>
      <c r="B95" s="304">
        <f t="shared" ca="1" si="36"/>
        <v>0.91000000000000059</v>
      </c>
      <c r="D95" s="306">
        <f t="shared" ca="1" si="37"/>
        <v>16.7909237396881</v>
      </c>
      <c r="E95" s="307">
        <f t="shared" ca="1" si="38"/>
        <v>74.029726002953879</v>
      </c>
      <c r="F95" s="304">
        <f t="shared" ca="1" si="39"/>
        <v>75.910048426439886</v>
      </c>
      <c r="G95" s="306">
        <f t="shared" ca="1" si="40"/>
        <v>13.572029314494118</v>
      </c>
      <c r="H95" s="307">
        <f t="shared" ca="1" si="41"/>
        <v>67.669179315413174</v>
      </c>
      <c r="I95" s="304">
        <f t="shared" ca="1" si="42"/>
        <v>69.016793673243257</v>
      </c>
      <c r="J95" s="306">
        <f t="shared" ca="1" si="43"/>
        <v>5.7747868200927153</v>
      </c>
      <c r="K95" s="307">
        <f t="shared" ca="1" si="44"/>
        <v>30.406688903673189</v>
      </c>
      <c r="L95" s="304">
        <f t="shared" ca="1" si="29"/>
        <v>30.950200207789912</v>
      </c>
      <c r="M95" s="306">
        <f t="shared" ca="1" si="45"/>
        <v>1.3728581198552743</v>
      </c>
      <c r="N95" s="304">
        <f t="shared" ca="1" si="46"/>
        <v>78.658976137972545</v>
      </c>
      <c r="P95" s="310">
        <f t="shared" ca="1" si="47"/>
        <v>6</v>
      </c>
      <c r="Q95" s="304">
        <f t="shared" ca="1" si="48"/>
        <v>1017.2157894736841</v>
      </c>
      <c r="R95" s="306">
        <f t="shared" ca="1" si="49"/>
        <v>0.5095562052239534</v>
      </c>
      <c r="S95" s="307">
        <f t="shared" ca="1" si="50"/>
        <v>11.722925643768113</v>
      </c>
      <c r="T95" s="304">
        <f t="shared" ca="1" si="30"/>
        <v>115.00190056536519</v>
      </c>
      <c r="U95" s="311">
        <f t="shared" ca="1" si="31"/>
        <v>0</v>
      </c>
      <c r="V95" s="306">
        <f t="shared" ca="1" si="32"/>
        <v>1.2212808349839812</v>
      </c>
      <c r="W95" s="304">
        <f t="shared" ca="1" si="33"/>
        <v>15.182893104448711</v>
      </c>
      <c r="Y95" s="314" t="str">
        <f t="shared" ca="1" si="51"/>
        <v/>
      </c>
      <c r="Z95" s="315" t="str">
        <f t="shared" ca="1" si="52"/>
        <v/>
      </c>
      <c r="AA95" s="316" t="str">
        <f t="shared" ca="1" si="53"/>
        <v/>
      </c>
      <c r="AC95" s="310" t="e">
        <f t="shared" ca="1" si="54"/>
        <v>#N/A</v>
      </c>
      <c r="AD95" s="323" t="e">
        <f t="shared" ca="1" si="55"/>
        <v>#N/A</v>
      </c>
      <c r="AE95" s="324">
        <f t="shared" ca="1" si="34"/>
        <v>30.406688903673189</v>
      </c>
      <c r="AG95" s="306">
        <f t="shared" ca="1" si="56"/>
        <v>75.885600106436357</v>
      </c>
      <c r="AH95" s="304">
        <f t="shared" ca="1" si="57"/>
        <v>85.504589211821866</v>
      </c>
    </row>
    <row r="96" spans="1:34" x14ac:dyDescent="0.2">
      <c r="A96" s="347">
        <f t="shared" ca="1" si="35"/>
        <v>0.01</v>
      </c>
      <c r="B96" s="304">
        <f t="shared" ca="1" si="36"/>
        <v>0.9200000000000006</v>
      </c>
      <c r="D96" s="306">
        <f t="shared" ca="1" si="37"/>
        <v>16.807657066816432</v>
      </c>
      <c r="E96" s="307">
        <f t="shared" ca="1" si="38"/>
        <v>73.991790695496064</v>
      </c>
      <c r="F96" s="304">
        <f t="shared" ca="1" si="39"/>
        <v>75.876758143728054</v>
      </c>
      <c r="G96" s="306">
        <f t="shared" ca="1" si="40"/>
        <v>13.740105885162283</v>
      </c>
      <c r="H96" s="307">
        <f t="shared" ca="1" si="41"/>
        <v>68.409097222368132</v>
      </c>
      <c r="I96" s="304">
        <f t="shared" ca="1" si="42"/>
        <v>69.775318648608732</v>
      </c>
      <c r="J96" s="306">
        <f t="shared" ca="1" si="43"/>
        <v>5.9113474960909969</v>
      </c>
      <c r="K96" s="307">
        <f t="shared" ca="1" si="44"/>
        <v>31.087080286362095</v>
      </c>
      <c r="L96" s="304">
        <f t="shared" ca="1" si="29"/>
        <v>31.644124098326124</v>
      </c>
      <c r="M96" s="306">
        <f t="shared" ca="1" si="45"/>
        <v>1.3725816440102521</v>
      </c>
      <c r="N96" s="304">
        <f t="shared" ca="1" si="46"/>
        <v>78.643135238915448</v>
      </c>
      <c r="P96" s="310">
        <f t="shared" ca="1" si="47"/>
        <v>6</v>
      </c>
      <c r="Q96" s="304">
        <f t="shared" ca="1" si="48"/>
        <v>1016.7140350877193</v>
      </c>
      <c r="R96" s="306">
        <f t="shared" ca="1" si="49"/>
        <v>0.50930486026498556</v>
      </c>
      <c r="S96" s="307">
        <f t="shared" ca="1" si="50"/>
        <v>11.717832595165463</v>
      </c>
      <c r="T96" s="304">
        <f t="shared" ca="1" si="30"/>
        <v>114.95193775857319</v>
      </c>
      <c r="U96" s="311">
        <f t="shared" ca="1" si="31"/>
        <v>0</v>
      </c>
      <c r="V96" s="306">
        <f t="shared" ca="1" si="32"/>
        <v>1.2211977427187894</v>
      </c>
      <c r="W96" s="304">
        <f t="shared" ca="1" si="33"/>
        <v>15.517404585009764</v>
      </c>
      <c r="Y96" s="314" t="str">
        <f t="shared" ca="1" si="51"/>
        <v/>
      </c>
      <c r="Z96" s="315" t="str">
        <f t="shared" ca="1" si="52"/>
        <v/>
      </c>
      <c r="AA96" s="316" t="str">
        <f t="shared" ca="1" si="53"/>
        <v/>
      </c>
      <c r="AC96" s="310" t="e">
        <f t="shared" ca="1" si="54"/>
        <v>#N/A</v>
      </c>
      <c r="AD96" s="323" t="e">
        <f t="shared" ca="1" si="55"/>
        <v>#N/A</v>
      </c>
      <c r="AE96" s="324">
        <f t="shared" ca="1" si="34"/>
        <v>31.087080286362095</v>
      </c>
      <c r="AG96" s="306">
        <f t="shared" ca="1" si="56"/>
        <v>75.852230859145223</v>
      </c>
      <c r="AH96" s="304">
        <f t="shared" ca="1" si="57"/>
        <v>85.47068187306941</v>
      </c>
    </row>
    <row r="97" spans="1:34" x14ac:dyDescent="0.2">
      <c r="A97" s="347">
        <f t="shared" ca="1" si="35"/>
        <v>0.01</v>
      </c>
      <c r="B97" s="304">
        <f t="shared" ca="1" si="36"/>
        <v>0.9300000000000006</v>
      </c>
      <c r="D97" s="306">
        <f t="shared" ca="1" si="37"/>
        <v>16.824080891956559</v>
      </c>
      <c r="E97" s="307">
        <f t="shared" ca="1" si="38"/>
        <v>73.95356012348509</v>
      </c>
      <c r="F97" s="304">
        <f t="shared" ca="1" si="39"/>
        <v>75.843119350386829</v>
      </c>
      <c r="G97" s="306">
        <f t="shared" ca="1" si="40"/>
        <v>13.908346694081848</v>
      </c>
      <c r="H97" s="307">
        <f t="shared" ca="1" si="41"/>
        <v>69.148632823602981</v>
      </c>
      <c r="I97" s="304">
        <f t="shared" ca="1" si="42"/>
        <v>70.533506428762209</v>
      </c>
      <c r="J97" s="306">
        <f t="shared" ca="1" si="43"/>
        <v>6.0495897589872172</v>
      </c>
      <c r="K97" s="307">
        <f t="shared" ca="1" si="44"/>
        <v>31.77486893659195</v>
      </c>
      <c r="L97" s="304">
        <f t="shared" ca="1" si="29"/>
        <v>32.345630805251567</v>
      </c>
      <c r="M97" s="306">
        <f t="shared" ca="1" si="45"/>
        <v>1.3723077630830873</v>
      </c>
      <c r="N97" s="304">
        <f t="shared" ca="1" si="46"/>
        <v>78.62744301769979</v>
      </c>
      <c r="P97" s="310">
        <f t="shared" ca="1" si="47"/>
        <v>6</v>
      </c>
      <c r="Q97" s="304">
        <f t="shared" ca="1" si="48"/>
        <v>1016.2122807017544</v>
      </c>
      <c r="R97" s="306">
        <f t="shared" ca="1" si="49"/>
        <v>0.50905351530601761</v>
      </c>
      <c r="S97" s="307">
        <f t="shared" ca="1" si="50"/>
        <v>11.712742060012403</v>
      </c>
      <c r="T97" s="304">
        <f t="shared" ca="1" si="30"/>
        <v>114.90199960872168</v>
      </c>
      <c r="U97" s="311">
        <f t="shared" ca="1" si="31"/>
        <v>0</v>
      </c>
      <c r="V97" s="306">
        <f t="shared" ca="1" si="32"/>
        <v>1.2211137528050315</v>
      </c>
      <c r="W97" s="304">
        <f t="shared" ca="1" si="33"/>
        <v>15.855374527810708</v>
      </c>
      <c r="Y97" s="314" t="str">
        <f t="shared" ca="1" si="51"/>
        <v/>
      </c>
      <c r="Z97" s="315" t="str">
        <f t="shared" ca="1" si="52"/>
        <v/>
      </c>
      <c r="AA97" s="316" t="str">
        <f t="shared" ca="1" si="53"/>
        <v/>
      </c>
      <c r="AC97" s="310" t="e">
        <f t="shared" ca="1" si="54"/>
        <v>#N/A</v>
      </c>
      <c r="AD97" s="323" t="e">
        <f t="shared" ca="1" si="55"/>
        <v>#N/A</v>
      </c>
      <c r="AE97" s="324">
        <f t="shared" ca="1" si="34"/>
        <v>31.77486893659195</v>
      </c>
      <c r="AG97" s="306">
        <f t="shared" ca="1" si="56"/>
        <v>75.818513476745551</v>
      </c>
      <c r="AH97" s="304">
        <f t="shared" ca="1" si="57"/>
        <v>85.436430768260678</v>
      </c>
    </row>
    <row r="98" spans="1:34" x14ac:dyDescent="0.2">
      <c r="A98" s="347">
        <f t="shared" ca="1" si="35"/>
        <v>0.01</v>
      </c>
      <c r="B98" s="304">
        <f t="shared" ca="1" si="36"/>
        <v>0.94000000000000061</v>
      </c>
      <c r="D98" s="306">
        <f t="shared" ca="1" si="37"/>
        <v>16.840199864089623</v>
      </c>
      <c r="E98" s="307">
        <f t="shared" ca="1" si="38"/>
        <v>73.915033800999467</v>
      </c>
      <c r="F98" s="304">
        <f t="shared" ca="1" si="39"/>
        <v>75.809132386971541</v>
      </c>
      <c r="G98" s="306">
        <f t="shared" ca="1" si="40"/>
        <v>14.076748692722743</v>
      </c>
      <c r="H98" s="307">
        <f t="shared" ca="1" si="41"/>
        <v>69.887783161612973</v>
      </c>
      <c r="I98" s="304">
        <f t="shared" ca="1" si="42"/>
        <v>71.291353536054459</v>
      </c>
      <c r="J98" s="306">
        <f t="shared" ca="1" si="43"/>
        <v>6.18951523592124</v>
      </c>
      <c r="K98" s="307">
        <f t="shared" ca="1" si="44"/>
        <v>32.470051016518028</v>
      </c>
      <c r="L98" s="304">
        <f t="shared" ca="1" si="29"/>
        <v>33.054716938297695</v>
      </c>
      <c r="M98" s="306">
        <f t="shared" ca="1" si="45"/>
        <v>1.3720364241045229</v>
      </c>
      <c r="N98" s="304">
        <f t="shared" ca="1" si="46"/>
        <v>78.611896439410657</v>
      </c>
      <c r="P98" s="310">
        <f t="shared" ca="1" si="47"/>
        <v>6</v>
      </c>
      <c r="Q98" s="304">
        <f t="shared" ca="1" si="48"/>
        <v>1015.7105263157895</v>
      </c>
      <c r="R98" s="306">
        <f t="shared" ca="1" si="49"/>
        <v>0.50880217034704978</v>
      </c>
      <c r="S98" s="307">
        <f t="shared" ca="1" si="50"/>
        <v>11.707654038308933</v>
      </c>
      <c r="T98" s="304">
        <f t="shared" ca="1" si="30"/>
        <v>114.85208611581064</v>
      </c>
      <c r="U98" s="311">
        <f t="shared" ca="1" si="31"/>
        <v>0</v>
      </c>
      <c r="V98" s="306">
        <f t="shared" ca="1" si="32"/>
        <v>1.2210288658968229</v>
      </c>
      <c r="W98" s="304">
        <f t="shared" ca="1" si="33"/>
        <v>16.19679499981947</v>
      </c>
      <c r="Y98" s="314" t="str">
        <f t="shared" ca="1" si="51"/>
        <v/>
      </c>
      <c r="Z98" s="315" t="str">
        <f t="shared" ca="1" si="52"/>
        <v/>
      </c>
      <c r="AA98" s="316" t="str">
        <f t="shared" ca="1" si="53"/>
        <v/>
      </c>
      <c r="AC98" s="310" t="e">
        <f t="shared" ca="1" si="54"/>
        <v>#N/A</v>
      </c>
      <c r="AD98" s="323" t="e">
        <f t="shared" ca="1" si="55"/>
        <v>#N/A</v>
      </c>
      <c r="AE98" s="324">
        <f t="shared" ca="1" si="34"/>
        <v>32.470051016518028</v>
      </c>
      <c r="AG98" s="306">
        <f t="shared" ca="1" si="56"/>
        <v>75.784448288497046</v>
      </c>
      <c r="AH98" s="304">
        <f t="shared" ca="1" si="57"/>
        <v>85.401836142093501</v>
      </c>
    </row>
    <row r="99" spans="1:34" x14ac:dyDescent="0.2">
      <c r="A99" s="347">
        <f t="shared" ca="1" si="35"/>
        <v>0.01</v>
      </c>
      <c r="B99" s="304">
        <f t="shared" ca="1" si="36"/>
        <v>0.95000000000000062</v>
      </c>
      <c r="D99" s="306">
        <f t="shared" ca="1" si="37"/>
        <v>16.856018488806065</v>
      </c>
      <c r="E99" s="307">
        <f t="shared" ca="1" si="38"/>
        <v>73.876211271415471</v>
      </c>
      <c r="F99" s="304">
        <f t="shared" ca="1" si="39"/>
        <v>75.774797598632915</v>
      </c>
      <c r="G99" s="306">
        <f t="shared" ca="1" si="40"/>
        <v>14.245308877610803</v>
      </c>
      <c r="H99" s="307">
        <f t="shared" ca="1" si="41"/>
        <v>70.626545274327128</v>
      </c>
      <c r="I99" s="304">
        <f t="shared" ca="1" si="42"/>
        <v>72.048856496165968</v>
      </c>
      <c r="J99" s="306">
        <f t="shared" ca="1" si="43"/>
        <v>6.3311255237729078</v>
      </c>
      <c r="K99" s="307">
        <f t="shared" ca="1" si="44"/>
        <v>33.172622658697726</v>
      </c>
      <c r="L99" s="304">
        <f t="shared" ca="1" si="29"/>
        <v>33.771379072435202</v>
      </c>
      <c r="M99" s="306">
        <f t="shared" ca="1" si="45"/>
        <v>1.3717675757286227</v>
      </c>
      <c r="N99" s="304">
        <f t="shared" ca="1" si="46"/>
        <v>78.596492562142629</v>
      </c>
      <c r="P99" s="310">
        <f t="shared" ca="1" si="47"/>
        <v>6</v>
      </c>
      <c r="Q99" s="304">
        <f t="shared" ca="1" si="48"/>
        <v>1015.2087719298245</v>
      </c>
      <c r="R99" s="306">
        <f t="shared" ca="1" si="49"/>
        <v>0.50855082538808183</v>
      </c>
      <c r="S99" s="307">
        <f t="shared" ca="1" si="50"/>
        <v>11.702568530055052</v>
      </c>
      <c r="T99" s="304">
        <f t="shared" ca="1" si="30"/>
        <v>114.80219727984006</v>
      </c>
      <c r="U99" s="311">
        <f t="shared" ca="1" si="31"/>
        <v>0</v>
      </c>
      <c r="V99" s="306">
        <f t="shared" ca="1" si="32"/>
        <v>1.220943082653724</v>
      </c>
      <c r="W99" s="304">
        <f t="shared" ca="1" si="33"/>
        <v>16.541657991676576</v>
      </c>
      <c r="Y99" s="314" t="str">
        <f t="shared" ca="1" si="51"/>
        <v/>
      </c>
      <c r="Z99" s="315" t="str">
        <f t="shared" ca="1" si="52"/>
        <v/>
      </c>
      <c r="AA99" s="316" t="str">
        <f t="shared" ca="1" si="53"/>
        <v/>
      </c>
      <c r="AC99" s="310" t="e">
        <f t="shared" ca="1" si="54"/>
        <v>#N/A</v>
      </c>
      <c r="AD99" s="323" t="e">
        <f t="shared" ca="1" si="55"/>
        <v>#N/A</v>
      </c>
      <c r="AE99" s="324">
        <f t="shared" ca="1" si="34"/>
        <v>33.172622658697726</v>
      </c>
      <c r="AG99" s="306">
        <f t="shared" ca="1" si="56"/>
        <v>75.750035628568583</v>
      </c>
      <c r="AH99" s="304">
        <f t="shared" ca="1" si="57"/>
        <v>85.366898246679654</v>
      </c>
    </row>
    <row r="100" spans="1:34" x14ac:dyDescent="0.2">
      <c r="A100" s="347">
        <f t="shared" ca="1" si="35"/>
        <v>0.01</v>
      </c>
      <c r="B100" s="304">
        <f t="shared" ca="1" si="36"/>
        <v>0.96000000000000063</v>
      </c>
      <c r="D100" s="306">
        <f t="shared" ca="1" si="37"/>
        <v>16.871541134326975</v>
      </c>
      <c r="E100" s="307">
        <f t="shared" ca="1" si="38"/>
        <v>73.83709210651152</v>
      </c>
      <c r="F100" s="304">
        <f t="shared" ca="1" si="39"/>
        <v>75.740115335222143</v>
      </c>
      <c r="G100" s="306">
        <f t="shared" ca="1" si="40"/>
        <v>14.414024288954073</v>
      </c>
      <c r="H100" s="307">
        <f t="shared" ca="1" si="41"/>
        <v>71.36491619539224</v>
      </c>
      <c r="I100" s="304">
        <f t="shared" ca="1" si="42"/>
        <v>72.806011838157403</v>
      </c>
      <c r="J100" s="306">
        <f t="shared" ca="1" si="43"/>
        <v>6.4744221896057326</v>
      </c>
      <c r="K100" s="307">
        <f t="shared" ca="1" si="44"/>
        <v>33.882579966046322</v>
      </c>
      <c r="L100" s="304">
        <f t="shared" ca="1" si="29"/>
        <v>34.495613747906887</v>
      </c>
      <c r="M100" s="306">
        <f t="shared" ca="1" si="45"/>
        <v>1.3715011681663971</v>
      </c>
      <c r="N100" s="304">
        <f t="shared" ca="1" si="46"/>
        <v>78.581228533196736</v>
      </c>
      <c r="P100" s="310">
        <f t="shared" ca="1" si="47"/>
        <v>6</v>
      </c>
      <c r="Q100" s="304">
        <f t="shared" ca="1" si="48"/>
        <v>1014.7070175438596</v>
      </c>
      <c r="R100" s="306">
        <f t="shared" ca="1" si="49"/>
        <v>0.50829948042911399</v>
      </c>
      <c r="S100" s="307">
        <f t="shared" ca="1" si="50"/>
        <v>11.697485535250761</v>
      </c>
      <c r="T100" s="304">
        <f t="shared" ca="1" si="30"/>
        <v>114.75233310080998</v>
      </c>
      <c r="U100" s="311">
        <f t="shared" ca="1" si="31"/>
        <v>0</v>
      </c>
      <c r="V100" s="306">
        <f t="shared" ca="1" si="32"/>
        <v>1.2208564037407392</v>
      </c>
      <c r="W100" s="304">
        <f t="shared" ca="1" si="33"/>
        <v>16.889955417971379</v>
      </c>
      <c r="Y100" s="314" t="str">
        <f t="shared" ca="1" si="51"/>
        <v/>
      </c>
      <c r="Z100" s="315" t="str">
        <f t="shared" ca="1" si="52"/>
        <v/>
      </c>
      <c r="AA100" s="316" t="str">
        <f t="shared" ca="1" si="53"/>
        <v/>
      </c>
      <c r="AC100" s="310" t="e">
        <f t="shared" ca="1" si="54"/>
        <v>#N/A</v>
      </c>
      <c r="AD100" s="323" t="e">
        <f t="shared" ca="1" si="55"/>
        <v>#N/A</v>
      </c>
      <c r="AE100" s="324">
        <f t="shared" ca="1" si="34"/>
        <v>33.882579966046322</v>
      </c>
      <c r="AG100" s="306">
        <f t="shared" ca="1" si="56"/>
        <v>75.715275836130687</v>
      </c>
      <c r="AH100" s="304">
        <f t="shared" ca="1" si="57"/>
        <v>85.331617341537068</v>
      </c>
    </row>
    <row r="101" spans="1:34" x14ac:dyDescent="0.2">
      <c r="A101" s="347">
        <f t="shared" ca="1" si="35"/>
        <v>0.01</v>
      </c>
      <c r="B101" s="304">
        <f t="shared" ca="1" si="36"/>
        <v>0.97000000000000064</v>
      </c>
      <c r="D101" s="306">
        <f t="shared" ca="1" si="37"/>
        <v>16.886772037215298</v>
      </c>
      <c r="E101" s="307">
        <f t="shared" ca="1" si="38"/>
        <v>73.79767590561697</v>
      </c>
      <c r="F101" s="304">
        <f t="shared" ca="1" si="39"/>
        <v>75.70508595139006</v>
      </c>
      <c r="G101" s="306">
        <f t="shared" ca="1" si="40"/>
        <v>14.582892009326226</v>
      </c>
      <c r="H101" s="307">
        <f t="shared" ca="1" si="41"/>
        <v>72.102892954448407</v>
      </c>
      <c r="I101" s="304">
        <f t="shared" ca="1" si="42"/>
        <v>73.562816094520983</v>
      </c>
      <c r="J101" s="306">
        <f t="shared" ca="1" si="43"/>
        <v>6.6194067710971343</v>
      </c>
      <c r="K101" s="307">
        <f t="shared" ca="1" si="44"/>
        <v>34.599919011795528</v>
      </c>
      <c r="L101" s="304">
        <f t="shared" ca="1" si="29"/>
        <v>35.227417470261088</v>
      </c>
      <c r="M101" s="306">
        <f t="shared" ca="1" si="45"/>
        <v>1.3712371531228078</v>
      </c>
      <c r="N101" s="304">
        <f t="shared" ca="1" si="46"/>
        <v>78.566101585471102</v>
      </c>
      <c r="P101" s="310">
        <f t="shared" ca="1" si="47"/>
        <v>6</v>
      </c>
      <c r="Q101" s="304">
        <f t="shared" ca="1" si="48"/>
        <v>1014.2052631578947</v>
      </c>
      <c r="R101" s="306">
        <f t="shared" ca="1" si="49"/>
        <v>0.50804813547014605</v>
      </c>
      <c r="S101" s="307">
        <f t="shared" ca="1" si="50"/>
        <v>11.69240505389606</v>
      </c>
      <c r="T101" s="304">
        <f t="shared" ca="1" si="30"/>
        <v>114.70249357872035</v>
      </c>
      <c r="U101" s="311">
        <f t="shared" ca="1" si="31"/>
        <v>0</v>
      </c>
      <c r="V101" s="306">
        <f t="shared" ca="1" si="32"/>
        <v>1.2207688298283186</v>
      </c>
      <c r="W101" s="304">
        <f t="shared" ca="1" si="33"/>
        <v>17.241679117521631</v>
      </c>
      <c r="Y101" s="314" t="str">
        <f t="shared" ca="1" si="51"/>
        <v/>
      </c>
      <c r="Z101" s="315" t="str">
        <f t="shared" ca="1" si="52"/>
        <v/>
      </c>
      <c r="AA101" s="316" t="str">
        <f t="shared" ca="1" si="53"/>
        <v/>
      </c>
      <c r="AC101" s="310" t="e">
        <f t="shared" ca="1" si="54"/>
        <v>#N/A</v>
      </c>
      <c r="AD101" s="323" t="e">
        <f t="shared" ca="1" si="55"/>
        <v>#N/A</v>
      </c>
      <c r="AE101" s="324">
        <f t="shared" ca="1" si="34"/>
        <v>34.599919011795528</v>
      </c>
      <c r="AG101" s="306">
        <f t="shared" ca="1" si="56"/>
        <v>75.680169255442806</v>
      </c>
      <c r="AH101" s="304">
        <f t="shared" ca="1" si="57"/>
        <v>85.295993693581892</v>
      </c>
    </row>
    <row r="102" spans="1:34" x14ac:dyDescent="0.2">
      <c r="A102" s="347">
        <f t="shared" ca="1" si="35"/>
        <v>0.01</v>
      </c>
      <c r="B102" s="304">
        <f t="shared" ca="1" si="36"/>
        <v>0.98000000000000065</v>
      </c>
      <c r="D102" s="306">
        <f t="shared" ca="1" si="37"/>
        <v>16.901715307795552</v>
      </c>
      <c r="E102" s="307">
        <f t="shared" ca="1" si="38"/>
        <v>73.757962294802127</v>
      </c>
      <c r="F102" s="304">
        <f t="shared" ca="1" si="39"/>
        <v>75.669709806680387</v>
      </c>
      <c r="G102" s="306">
        <f t="shared" ca="1" si="40"/>
        <v>14.751909162404182</v>
      </c>
      <c r="H102" s="307">
        <f t="shared" ca="1" si="41"/>
        <v>72.840472577396426</v>
      </c>
      <c r="I102" s="304">
        <f t="shared" ca="1" si="42"/>
        <v>74.319265801232618</v>
      </c>
      <c r="J102" s="306">
        <f t="shared" ca="1" si="43"/>
        <v>6.7660807769557865</v>
      </c>
      <c r="K102" s="307">
        <f t="shared" ca="1" si="44"/>
        <v>35.32463583945475</v>
      </c>
      <c r="L102" s="304">
        <f t="shared" ca="1" si="29"/>
        <v>35.966786710385762</v>
      </c>
      <c r="M102" s="306">
        <f t="shared" ca="1" si="45"/>
        <v>1.3709754837369454</v>
      </c>
      <c r="N102" s="304">
        <f t="shared" ca="1" si="46"/>
        <v>78.551109034033402</v>
      </c>
      <c r="P102" s="310">
        <f t="shared" ca="1" si="47"/>
        <v>6</v>
      </c>
      <c r="Q102" s="304">
        <f t="shared" ca="1" si="48"/>
        <v>1013.7035087719298</v>
      </c>
      <c r="R102" s="306">
        <f t="shared" ca="1" si="49"/>
        <v>0.50779679051117821</v>
      </c>
      <c r="S102" s="307">
        <f t="shared" ca="1" si="50"/>
        <v>11.687327085990947</v>
      </c>
      <c r="T102" s="304">
        <f t="shared" ca="1" si="30"/>
        <v>114.65267871357121</v>
      </c>
      <c r="U102" s="311">
        <f t="shared" ca="1" si="31"/>
        <v>0</v>
      </c>
      <c r="V102" s="306">
        <f t="shared" ca="1" si="32"/>
        <v>1.2206803615923525</v>
      </c>
      <c r="W102" s="304">
        <f t="shared" ca="1" si="33"/>
        <v>17.596820853656283</v>
      </c>
      <c r="Y102" s="314" t="str">
        <f t="shared" ca="1" si="51"/>
        <v/>
      </c>
      <c r="Z102" s="315" t="str">
        <f t="shared" ca="1" si="52"/>
        <v/>
      </c>
      <c r="AA102" s="316" t="str">
        <f t="shared" ca="1" si="53"/>
        <v/>
      </c>
      <c r="AC102" s="310" t="e">
        <f t="shared" ca="1" si="54"/>
        <v>#N/A</v>
      </c>
      <c r="AD102" s="323" t="e">
        <f t="shared" ca="1" si="55"/>
        <v>#N/A</v>
      </c>
      <c r="AE102" s="324">
        <f t="shared" ca="1" si="34"/>
        <v>35.32463583945475</v>
      </c>
      <c r="AG102" s="306">
        <f t="shared" ca="1" si="56"/>
        <v>75.644716235935078</v>
      </c>
      <c r="AH102" s="304">
        <f t="shared" ca="1" si="57"/>
        <v>85.260027577119871</v>
      </c>
    </row>
    <row r="103" spans="1:34" x14ac:dyDescent="0.2">
      <c r="A103" s="347">
        <f t="shared" ca="1" si="35"/>
        <v>0.01</v>
      </c>
      <c r="B103" s="304">
        <f t="shared" ca="1" si="36"/>
        <v>0.99000000000000066</v>
      </c>
      <c r="D103" s="306">
        <f t="shared" ca="1" si="37"/>
        <v>16.916374935300258</v>
      </c>
      <c r="E103" s="307">
        <f t="shared" ca="1" si="38"/>
        <v>73.71795092610769</v>
      </c>
      <c r="F103" s="304">
        <f t="shared" ca="1" si="39"/>
        <v>75.633987265618075</v>
      </c>
      <c r="G103" s="306">
        <f t="shared" ca="1" si="40"/>
        <v>14.921072911757184</v>
      </c>
      <c r="H103" s="307">
        <f t="shared" ca="1" si="41"/>
        <v>73.577652086657508</v>
      </c>
      <c r="I103" s="304">
        <f t="shared" ca="1" si="42"/>
        <v>75.07535749780476</v>
      </c>
      <c r="J103" s="306">
        <f t="shared" ca="1" si="43"/>
        <v>6.9144456873265936</v>
      </c>
      <c r="K103" s="307">
        <f t="shared" ca="1" si="44"/>
        <v>36.056726462775018</v>
      </c>
      <c r="L103" s="304">
        <f t="shared" ca="1" si="29"/>
        <v>36.71371790454311</v>
      </c>
      <c r="M103" s="306">
        <f t="shared" ca="1" si="45"/>
        <v>1.3707161145251907</v>
      </c>
      <c r="N103" s="304">
        <f t="shared" ca="1" si="46"/>
        <v>78.536248272864228</v>
      </c>
      <c r="P103" s="310">
        <f t="shared" ca="1" si="47"/>
        <v>6</v>
      </c>
      <c r="Q103" s="304">
        <f t="shared" ca="1" si="48"/>
        <v>1013.2017543859648</v>
      </c>
      <c r="R103" s="306">
        <f t="shared" ca="1" si="49"/>
        <v>0.50754544555221026</v>
      </c>
      <c r="S103" s="307">
        <f t="shared" ca="1" si="50"/>
        <v>11.682251631535426</v>
      </c>
      <c r="T103" s="304">
        <f t="shared" ca="1" si="30"/>
        <v>114.60288850536253</v>
      </c>
      <c r="U103" s="311">
        <f t="shared" ca="1" si="31"/>
        <v>0</v>
      </c>
      <c r="V103" s="306">
        <f t="shared" ca="1" si="32"/>
        <v>1.2205909997141742</v>
      </c>
      <c r="W103" s="304">
        <f t="shared" ca="1" si="33"/>
        <v>17.955372314501563</v>
      </c>
      <c r="Y103" s="314" t="str">
        <f t="shared" ca="1" si="51"/>
        <v/>
      </c>
      <c r="Z103" s="315" t="str">
        <f t="shared" ca="1" si="52"/>
        <v/>
      </c>
      <c r="AA103" s="316" t="str">
        <f t="shared" ca="1" si="53"/>
        <v/>
      </c>
      <c r="AC103" s="310" t="e">
        <f t="shared" ca="1" si="54"/>
        <v>#N/A</v>
      </c>
      <c r="AD103" s="323" t="e">
        <f t="shared" ca="1" si="55"/>
        <v>#N/A</v>
      </c>
      <c r="AE103" s="324">
        <f t="shared" ca="1" si="34"/>
        <v>36.056726462775018</v>
      </c>
      <c r="AG103" s="306">
        <f t="shared" ca="1" si="56"/>
        <v>75.608917132285853</v>
      </c>
      <c r="AH103" s="304">
        <f t="shared" ca="1" si="57"/>
        <v>85.223719273837787</v>
      </c>
    </row>
    <row r="104" spans="1:34" x14ac:dyDescent="0.2">
      <c r="A104" s="347">
        <f t="shared" ca="1" si="35"/>
        <v>0.01</v>
      </c>
      <c r="B104" s="304">
        <f t="shared" ca="1" si="36"/>
        <v>1.0000000000000007</v>
      </c>
      <c r="D104" s="306">
        <f t="shared" ca="1" si="37"/>
        <v>16.930754792759089</v>
      </c>
      <c r="E104" s="307">
        <f t="shared" ca="1" si="38"/>
        <v>73.677641476810834</v>
      </c>
      <c r="F104" s="304">
        <f t="shared" ca="1" si="39"/>
        <v>75.597918697792281</v>
      </c>
      <c r="G104" s="306">
        <f t="shared" ca="1" si="40"/>
        <v>15.090380459684775</v>
      </c>
      <c r="H104" s="307">
        <f t="shared" ca="1" si="41"/>
        <v>74.31442850142561</v>
      </c>
      <c r="I104" s="304">
        <f t="shared" ca="1" si="42"/>
        <v>75.831087727340005</v>
      </c>
      <c r="J104" s="306">
        <f t="shared" ca="1" si="43"/>
        <v>7.0645029541838031</v>
      </c>
      <c r="K104" s="307">
        <f t="shared" ca="1" si="44"/>
        <v>36.796186865715434</v>
      </c>
      <c r="L104" s="304">
        <f t="shared" ca="1" si="29"/>
        <v>37.468207454404869</v>
      </c>
      <c r="M104" s="306">
        <f t="shared" ca="1" si="45"/>
        <v>1.3704590013271802</v>
      </c>
      <c r="N104" s="304">
        <f t="shared" ca="1" si="46"/>
        <v>78.521516771761114</v>
      </c>
      <c r="P104" s="310">
        <f t="shared" ca="1" si="47"/>
        <v>6</v>
      </c>
      <c r="Q104" s="304">
        <f t="shared" ca="1" si="48"/>
        <v>1012.6999999999999</v>
      </c>
      <c r="R104" s="306">
        <f t="shared" ca="1" si="49"/>
        <v>0.50729410059324243</v>
      </c>
      <c r="S104" s="307">
        <f t="shared" ca="1" si="50"/>
        <v>11.677178690529493</v>
      </c>
      <c r="T104" s="304">
        <f t="shared" ca="1" si="30"/>
        <v>114.55312295409433</v>
      </c>
      <c r="U104" s="311">
        <f t="shared" ca="1" si="31"/>
        <v>0</v>
      </c>
      <c r="V104" s="306">
        <f t="shared" ca="1" si="32"/>
        <v>1.2205007448805567</v>
      </c>
      <c r="W104" s="304">
        <f t="shared" ca="1" si="33"/>
        <v>18.317325113270421</v>
      </c>
      <c r="Y104" s="314" t="str">
        <f t="shared" ca="1" si="51"/>
        <v/>
      </c>
      <c r="Z104" s="315" t="str">
        <f t="shared" ca="1" si="52"/>
        <v/>
      </c>
      <c r="AA104" s="316" t="str">
        <f t="shared" ca="1" si="53"/>
        <v/>
      </c>
      <c r="AC104" s="310">
        <f t="shared" ca="1" si="54"/>
        <v>1.0000000000000007</v>
      </c>
      <c r="AD104" s="323">
        <f t="shared" ca="1" si="55"/>
        <v>7.0645029541838031</v>
      </c>
      <c r="AE104" s="324">
        <f t="shared" ca="1" si="34"/>
        <v>36.796186865715434</v>
      </c>
      <c r="AG104" s="306">
        <f t="shared" ca="1" si="56"/>
        <v>75.572772304494393</v>
      </c>
      <c r="AH104" s="304">
        <f t="shared" ca="1" si="57"/>
        <v>85.187069072794372</v>
      </c>
    </row>
    <row r="105" spans="1:34" x14ac:dyDescent="0.2">
      <c r="A105" s="347">
        <f t="shared" ca="1" si="35"/>
        <v>0.01</v>
      </c>
      <c r="B105" s="304">
        <f t="shared" ca="1" si="36"/>
        <v>1.0100000000000007</v>
      </c>
      <c r="D105" s="306">
        <f t="shared" ca="1" si="37"/>
        <v>16.944858641646313</v>
      </c>
      <c r="E105" s="307">
        <f t="shared" ca="1" si="38"/>
        <v>73.637033648725719</v>
      </c>
      <c r="F105" s="304">
        <f t="shared" ca="1" si="39"/>
        <v>75.561504477934648</v>
      </c>
      <c r="G105" s="306">
        <f t="shared" ca="1" si="40"/>
        <v>15.259829046101238</v>
      </c>
      <c r="H105" s="307">
        <f t="shared" ca="1" si="41"/>
        <v>75.050798837912865</v>
      </c>
      <c r="I105" s="304">
        <f t="shared" ca="1" si="42"/>
        <v>76.586453036585382</v>
      </c>
      <c r="J105" s="306">
        <f t="shared" ca="1" si="43"/>
        <v>7.2162540017127332</v>
      </c>
      <c r="K105" s="307">
        <f t="shared" ca="1" si="44"/>
        <v>37.543013002412124</v>
      </c>
      <c r="L105" s="304">
        <f t="shared" ca="1" si="29"/>
        <v>38.230251727088074</v>
      </c>
      <c r="M105" s="306">
        <f t="shared" ca="1" si="45"/>
        <v>1.3702041012544142</v>
      </c>
      <c r="N105" s="304">
        <f t="shared" ca="1" si="46"/>
        <v>78.506912073394034</v>
      </c>
      <c r="P105" s="310">
        <f t="shared" ca="1" si="47"/>
        <v>6</v>
      </c>
      <c r="Q105" s="304">
        <f t="shared" ca="1" si="48"/>
        <v>1012.198245614035</v>
      </c>
      <c r="R105" s="306">
        <f t="shared" ca="1" si="49"/>
        <v>0.50704275563427448</v>
      </c>
      <c r="S105" s="307">
        <f t="shared" ca="1" si="50"/>
        <v>11.672108262973151</v>
      </c>
      <c r="T105" s="304">
        <f t="shared" ca="1" si="30"/>
        <v>114.50338205976661</v>
      </c>
      <c r="U105" s="311">
        <f t="shared" ca="1" si="31"/>
        <v>0</v>
      </c>
      <c r="V105" s="306">
        <f t="shared" ca="1" si="32"/>
        <v>1.2204095977837095</v>
      </c>
      <c r="W105" s="304">
        <f t="shared" ca="1" si="33"/>
        <v>18.682670788555097</v>
      </c>
      <c r="Y105" s="314" t="str">
        <f t="shared" ca="1" si="51"/>
        <v/>
      </c>
      <c r="Z105" s="315" t="str">
        <f t="shared" ca="1" si="52"/>
        <v/>
      </c>
      <c r="AA105" s="316" t="str">
        <f t="shared" ca="1" si="53"/>
        <v/>
      </c>
      <c r="AC105" s="310" t="e">
        <f t="shared" ca="1" si="54"/>
        <v>#N/A</v>
      </c>
      <c r="AD105" s="323" t="e">
        <f t="shared" ca="1" si="55"/>
        <v>#N/A</v>
      </c>
      <c r="AE105" s="324">
        <f t="shared" ca="1" si="34"/>
        <v>37.543013002412124</v>
      </c>
      <c r="AG105" s="306">
        <f t="shared" ca="1" si="56"/>
        <v>75.536282117949327</v>
      </c>
      <c r="AH105" s="304">
        <f t="shared" ca="1" si="57"/>
        <v>85.150077270410847</v>
      </c>
    </row>
    <row r="106" spans="1:34" x14ac:dyDescent="0.2">
      <c r="A106" s="347">
        <f t="shared" ca="1" si="35"/>
        <v>0.01</v>
      </c>
      <c r="B106" s="304">
        <f t="shared" ca="1" si="36"/>
        <v>1.0200000000000007</v>
      </c>
      <c r="D106" s="306">
        <f t="shared" ca="1" si="37"/>
        <v>16.958690136300586</v>
      </c>
      <c r="E106" s="307">
        <f t="shared" ca="1" si="38"/>
        <v>73.596127167536864</v>
      </c>
      <c r="F106" s="304">
        <f t="shared" ca="1" si="39"/>
        <v>75.524744985993266</v>
      </c>
      <c r="G106" s="306">
        <f t="shared" ca="1" si="40"/>
        <v>15.429415947464244</v>
      </c>
      <c r="H106" s="307">
        <f t="shared" ca="1" si="41"/>
        <v>75.786760109588229</v>
      </c>
      <c r="I106" s="304">
        <f t="shared" ca="1" si="42"/>
        <v>77.341449975987246</v>
      </c>
      <c r="J106" s="306">
        <f t="shared" ca="1" si="43"/>
        <v>7.3697002266805605</v>
      </c>
      <c r="K106" s="307">
        <f t="shared" ca="1" si="44"/>
        <v>38.297200797149628</v>
      </c>
      <c r="L106" s="304">
        <f t="shared" ca="1" si="29"/>
        <v>38.999847055191559</v>
      </c>
      <c r="M106" s="306">
        <f t="shared" ca="1" si="45"/>
        <v>1.3699513726413477</v>
      </c>
      <c r="N106" s="304">
        <f t="shared" ca="1" si="46"/>
        <v>78.492431790503133</v>
      </c>
      <c r="P106" s="310">
        <f t="shared" ca="1" si="47"/>
        <v>6</v>
      </c>
      <c r="Q106" s="304">
        <f t="shared" ca="1" si="48"/>
        <v>1011.6964912280702</v>
      </c>
      <c r="R106" s="306">
        <f t="shared" ca="1" si="49"/>
        <v>0.50679141067530664</v>
      </c>
      <c r="S106" s="307">
        <f t="shared" ca="1" si="50"/>
        <v>11.667040348866397</v>
      </c>
      <c r="T106" s="304">
        <f t="shared" ca="1" si="30"/>
        <v>114.45366582237936</v>
      </c>
      <c r="U106" s="311">
        <f t="shared" ca="1" si="31"/>
        <v>0</v>
      </c>
      <c r="V106" s="306">
        <f t="shared" ca="1" si="32"/>
        <v>1.2203175591212767</v>
      </c>
      <c r="W106" s="304">
        <f t="shared" ca="1" si="33"/>
        <v>19.051400804623071</v>
      </c>
      <c r="Y106" s="314" t="str">
        <f t="shared" ca="1" si="51"/>
        <v/>
      </c>
      <c r="Z106" s="315" t="str">
        <f t="shared" ca="1" si="52"/>
        <v/>
      </c>
      <c r="AA106" s="316" t="str">
        <f t="shared" ca="1" si="53"/>
        <v/>
      </c>
      <c r="AC106" s="310" t="e">
        <f t="shared" ca="1" si="54"/>
        <v>#N/A</v>
      </c>
      <c r="AD106" s="323" t="e">
        <f t="shared" ca="1" si="55"/>
        <v>#N/A</v>
      </c>
      <c r="AE106" s="324">
        <f t="shared" ca="1" si="34"/>
        <v>38.297200797149628</v>
      </c>
      <c r="AG106" s="306">
        <f t="shared" ca="1" si="56"/>
        <v>75.499446943493226</v>
      </c>
      <c r="AH106" s="304">
        <f t="shared" ca="1" si="57"/>
        <v>85.112744170461283</v>
      </c>
    </row>
    <row r="107" spans="1:34" x14ac:dyDescent="0.2">
      <c r="A107" s="347">
        <f t="shared" ca="1" si="35"/>
        <v>0.01</v>
      </c>
      <c r="B107" s="304">
        <f t="shared" ca="1" si="36"/>
        <v>1.0300000000000007</v>
      </c>
      <c r="D107" s="306">
        <f t="shared" ca="1" si="37"/>
        <v>16.972252828130628</v>
      </c>
      <c r="E107" s="307">
        <f t="shared" ca="1" si="38"/>
        <v>73.554921782163049</v>
      </c>
      <c r="F107" s="304">
        <f t="shared" ca="1" si="39"/>
        <v>75.487640607202138</v>
      </c>
      <c r="G107" s="306">
        <f t="shared" ca="1" si="40"/>
        <v>15.599138475745551</v>
      </c>
      <c r="H107" s="307">
        <f t="shared" ca="1" si="41"/>
        <v>76.522309327409857</v>
      </c>
      <c r="I107" s="304">
        <f t="shared" ca="1" si="42"/>
        <v>78.096075099746741</v>
      </c>
      <c r="J107" s="306">
        <f t="shared" ca="1" si="43"/>
        <v>7.5248429987966095</v>
      </c>
      <c r="K107" s="307">
        <f t="shared" ca="1" si="44"/>
        <v>39.05874614433462</v>
      </c>
      <c r="L107" s="304">
        <f t="shared" ca="1" si="29"/>
        <v>39.776989736832938</v>
      </c>
      <c r="M107" s="306">
        <f t="shared" ca="1" si="45"/>
        <v>1.3697007749988286</v>
      </c>
      <c r="N107" s="304">
        <f t="shared" ca="1" si="46"/>
        <v>78.478073603230868</v>
      </c>
      <c r="P107" s="310">
        <f t="shared" ca="1" si="47"/>
        <v>6</v>
      </c>
      <c r="Q107" s="304">
        <f t="shared" ca="1" si="48"/>
        <v>1011.1947368421052</v>
      </c>
      <c r="R107" s="306">
        <f t="shared" ca="1" si="49"/>
        <v>0.50654006571633869</v>
      </c>
      <c r="S107" s="307">
        <f t="shared" ca="1" si="50"/>
        <v>11.661974948209235</v>
      </c>
      <c r="T107" s="304">
        <f t="shared" ca="1" si="30"/>
        <v>114.4039742419326</v>
      </c>
      <c r="U107" s="311">
        <f t="shared" ca="1" si="31"/>
        <v>0</v>
      </c>
      <c r="V107" s="306">
        <f t="shared" ca="1" si="32"/>
        <v>1.2202246295963362</v>
      </c>
      <c r="W107" s="304">
        <f t="shared" ca="1" si="33"/>
        <v>19.423506551716212</v>
      </c>
      <c r="Y107" s="314" t="str">
        <f t="shared" ca="1" si="51"/>
        <v/>
      </c>
      <c r="Z107" s="315" t="str">
        <f t="shared" ca="1" si="52"/>
        <v/>
      </c>
      <c r="AA107" s="316" t="str">
        <f t="shared" ca="1" si="53"/>
        <v/>
      </c>
      <c r="AC107" s="310" t="e">
        <f t="shared" ca="1" si="54"/>
        <v>#N/A</v>
      </c>
      <c r="AD107" s="323" t="e">
        <f t="shared" ca="1" si="55"/>
        <v>#N/A</v>
      </c>
      <c r="AE107" s="324">
        <f t="shared" ca="1" si="34"/>
        <v>39.05874614433462</v>
      </c>
      <c r="AG107" s="306">
        <f t="shared" ca="1" si="56"/>
        <v>75.462267157483183</v>
      </c>
      <c r="AH107" s="304">
        <f t="shared" ca="1" si="57"/>
        <v>85.075070084062531</v>
      </c>
    </row>
    <row r="108" spans="1:34" x14ac:dyDescent="0.2">
      <c r="A108" s="347">
        <f t="shared" ca="1" si="35"/>
        <v>0.01</v>
      </c>
      <c r="B108" s="304">
        <f t="shared" ca="1" si="36"/>
        <v>1.0400000000000007</v>
      </c>
      <c r="D108" s="306">
        <f t="shared" ca="1" si="37"/>
        <v>16.985550169618765</v>
      </c>
      <c r="E108" s="307">
        <f t="shared" ca="1" si="38"/>
        <v>73.513417264150149</v>
      </c>
      <c r="F108" s="304">
        <f t="shared" ca="1" si="39"/>
        <v>75.450191732146607</v>
      </c>
      <c r="G108" s="306">
        <f t="shared" ca="1" si="40"/>
        <v>15.768993977441738</v>
      </c>
      <c r="H108" s="307">
        <f t="shared" ca="1" si="41"/>
        <v>77.257443500051352</v>
      </c>
      <c r="I108" s="304">
        <f t="shared" ca="1" si="42"/>
        <v>78.850324965875828</v>
      </c>
      <c r="J108" s="306">
        <f t="shared" ca="1" si="43"/>
        <v>7.6816836610625456</v>
      </c>
      <c r="K108" s="307">
        <f t="shared" ca="1" si="44"/>
        <v>39.827644908471925</v>
      </c>
      <c r="L108" s="304">
        <f t="shared" ca="1" si="29"/>
        <v>40.561676035686261</v>
      </c>
      <c r="M108" s="306">
        <f t="shared" ca="1" si="45"/>
        <v>1.3694522689697404</v>
      </c>
      <c r="N108" s="304">
        <f t="shared" ca="1" si="46"/>
        <v>78.463835256580552</v>
      </c>
      <c r="P108" s="310">
        <f t="shared" ca="1" si="47"/>
        <v>6</v>
      </c>
      <c r="Q108" s="304">
        <f t="shared" ca="1" si="48"/>
        <v>1010.6929824561403</v>
      </c>
      <c r="R108" s="306">
        <f t="shared" ca="1" si="49"/>
        <v>0.50628872075737075</v>
      </c>
      <c r="S108" s="307">
        <f t="shared" ca="1" si="50"/>
        <v>11.656912061001661</v>
      </c>
      <c r="T108" s="304">
        <f t="shared" ca="1" si="30"/>
        <v>114.35430731842629</v>
      </c>
      <c r="U108" s="311">
        <f t="shared" ca="1" si="31"/>
        <v>0</v>
      </c>
      <c r="V108" s="306">
        <f t="shared" ca="1" si="32"/>
        <v>1.2201308099173922</v>
      </c>
      <c r="W108" s="304">
        <f t="shared" ca="1" si="33"/>
        <v>19.798979346353104</v>
      </c>
      <c r="Y108" s="314" t="str">
        <f t="shared" ca="1" si="51"/>
        <v/>
      </c>
      <c r="Z108" s="315" t="str">
        <f t="shared" ca="1" si="52"/>
        <v/>
      </c>
      <c r="AA108" s="316" t="str">
        <f t="shared" ca="1" si="53"/>
        <v/>
      </c>
      <c r="AC108" s="310" t="e">
        <f t="shared" ca="1" si="54"/>
        <v>#N/A</v>
      </c>
      <c r="AD108" s="323" t="e">
        <f t="shared" ca="1" si="55"/>
        <v>#N/A</v>
      </c>
      <c r="AE108" s="324">
        <f t="shared" ca="1" si="34"/>
        <v>39.827644908471925</v>
      </c>
      <c r="AG108" s="306">
        <f t="shared" ca="1" si="56"/>
        <v>75.424743141847841</v>
      </c>
      <c r="AH108" s="304">
        <f t="shared" ca="1" si="57"/>
        <v>85.037055329663858</v>
      </c>
    </row>
    <row r="109" spans="1:34" x14ac:dyDescent="0.2">
      <c r="A109" s="347">
        <f t="shared" ca="1" si="35"/>
        <v>0.01</v>
      </c>
      <c r="B109" s="304">
        <f t="shared" ca="1" si="36"/>
        <v>1.0500000000000007</v>
      </c>
      <c r="D109" s="306">
        <f t="shared" ca="1" si="37"/>
        <v>16.998585518134345</v>
      </c>
      <c r="E109" s="307">
        <f t="shared" ca="1" si="38"/>
        <v>73.471613407091368</v>
      </c>
      <c r="F109" s="304">
        <f t="shared" ca="1" si="39"/>
        <v>75.412398756825226</v>
      </c>
      <c r="G109" s="306">
        <f t="shared" ca="1" si="40"/>
        <v>15.938979832623081</v>
      </c>
      <c r="H109" s="307">
        <f t="shared" ca="1" si="41"/>
        <v>77.99215963412226</v>
      </c>
      <c r="I109" s="304">
        <f t="shared" ca="1" si="42"/>
        <v>79.604196136253861</v>
      </c>
      <c r="J109" s="306">
        <f t="shared" ca="1" si="43"/>
        <v>7.84022353011287</v>
      </c>
      <c r="K109" s="307">
        <f t="shared" ca="1" si="44"/>
        <v>40.603892924142791</v>
      </c>
      <c r="L109" s="304">
        <f t="shared" ca="1" si="29"/>
        <v>41.353902181020217</v>
      </c>
      <c r="M109" s="306">
        <f t="shared" ca="1" si="45"/>
        <v>1.3692058162867315</v>
      </c>
      <c r="N109" s="304">
        <f t="shared" ca="1" si="46"/>
        <v>78.449714557994469</v>
      </c>
      <c r="P109" s="310">
        <f t="shared" ca="1" si="47"/>
        <v>6</v>
      </c>
      <c r="Q109" s="304">
        <f t="shared" ca="1" si="48"/>
        <v>1010.1912280701754</v>
      </c>
      <c r="R109" s="306">
        <f t="shared" ca="1" si="49"/>
        <v>0.50603737579840291</v>
      </c>
      <c r="S109" s="307">
        <f t="shared" ca="1" si="50"/>
        <v>11.651851687243676</v>
      </c>
      <c r="T109" s="304">
        <f t="shared" ca="1" si="30"/>
        <v>114.30466505186047</v>
      </c>
      <c r="U109" s="311">
        <f t="shared" ca="1" si="31"/>
        <v>0</v>
      </c>
      <c r="V109" s="306">
        <f t="shared" ca="1" si="32"/>
        <v>1.220036100798376</v>
      </c>
      <c r="W109" s="304">
        <f t="shared" ca="1" si="33"/>
        <v>20.177810431634683</v>
      </c>
      <c r="Y109" s="314" t="str">
        <f t="shared" ca="1" si="51"/>
        <v/>
      </c>
      <c r="Z109" s="315" t="str">
        <f t="shared" ca="1" si="52"/>
        <v/>
      </c>
      <c r="AA109" s="316" t="str">
        <f t="shared" ca="1" si="53"/>
        <v/>
      </c>
      <c r="AC109" s="310" t="e">
        <f t="shared" ca="1" si="54"/>
        <v>#N/A</v>
      </c>
      <c r="AD109" s="323" t="e">
        <f t="shared" ca="1" si="55"/>
        <v>#N/A</v>
      </c>
      <c r="AE109" s="324">
        <f t="shared" ca="1" si="34"/>
        <v>40.603892924142791</v>
      </c>
      <c r="AG109" s="306">
        <f t="shared" ca="1" si="56"/>
        <v>75.386875284140942</v>
      </c>
      <c r="AH109" s="304">
        <f t="shared" ca="1" si="57"/>
        <v>84.998700233036203</v>
      </c>
    </row>
    <row r="110" spans="1:34" x14ac:dyDescent="0.2">
      <c r="A110" s="347">
        <f t="shared" ca="1" si="35"/>
        <v>0.01</v>
      </c>
      <c r="B110" s="304">
        <f t="shared" ca="1" si="36"/>
        <v>1.0600000000000007</v>
      </c>
      <c r="D110" s="306">
        <f t="shared" ca="1" si="37"/>
        <v>17.011362139567446</v>
      </c>
      <c r="E110" s="307">
        <f t="shared" ca="1" si="38"/>
        <v>73.429510026073217</v>
      </c>
      <c r="F110" s="304">
        <f t="shared" ca="1" si="39"/>
        <v>75.374262082707617</v>
      </c>
      <c r="G110" s="306">
        <f t="shared" ca="1" si="40"/>
        <v>16.109093454018755</v>
      </c>
      <c r="H110" s="307">
        <f t="shared" ca="1" si="41"/>
        <v>78.726454734382997</v>
      </c>
      <c r="I110" s="304">
        <f t="shared" ca="1" si="42"/>
        <v>80.357685176684654</v>
      </c>
      <c r="J110" s="306">
        <f t="shared" ca="1" si="43"/>
        <v>8.0004638965460799</v>
      </c>
      <c r="K110" s="307">
        <f t="shared" ca="1" si="44"/>
        <v>41.387485995985315</v>
      </c>
      <c r="L110" s="304">
        <f t="shared" ca="1" si="29"/>
        <v>42.15366436773698</v>
      </c>
      <c r="M110" s="306">
        <f t="shared" ca="1" si="45"/>
        <v>1.3689613797319107</v>
      </c>
      <c r="N110" s="304">
        <f t="shared" ca="1" si="46"/>
        <v>78.435709375044524</v>
      </c>
      <c r="P110" s="310">
        <f t="shared" ca="1" si="47"/>
        <v>6</v>
      </c>
      <c r="Q110" s="304">
        <f t="shared" ca="1" si="48"/>
        <v>1009.6894736842105</v>
      </c>
      <c r="R110" s="306">
        <f t="shared" ca="1" si="49"/>
        <v>0.50578603083943507</v>
      </c>
      <c r="S110" s="307">
        <f t="shared" ca="1" si="50"/>
        <v>11.646793826935282</v>
      </c>
      <c r="T110" s="304">
        <f t="shared" ca="1" si="30"/>
        <v>114.25504744223512</v>
      </c>
      <c r="U110" s="311">
        <f t="shared" ca="1" si="31"/>
        <v>0</v>
      </c>
      <c r="V110" s="306">
        <f t="shared" ca="1" si="32"/>
        <v>1.219940502958639</v>
      </c>
      <c r="W110" s="304">
        <f t="shared" ca="1" si="33"/>
        <v>20.559990977553049</v>
      </c>
      <c r="Y110" s="314" t="str">
        <f t="shared" ca="1" si="51"/>
        <v/>
      </c>
      <c r="Z110" s="315" t="str">
        <f t="shared" ca="1" si="52"/>
        <v/>
      </c>
      <c r="AA110" s="316" t="str">
        <f t="shared" ca="1" si="53"/>
        <v/>
      </c>
      <c r="AC110" s="310" t="e">
        <f t="shared" ca="1" si="54"/>
        <v>#N/A</v>
      </c>
      <c r="AD110" s="323" t="e">
        <f t="shared" ca="1" si="55"/>
        <v>#N/A</v>
      </c>
      <c r="AE110" s="324">
        <f t="shared" ca="1" si="34"/>
        <v>41.387485995985315</v>
      </c>
      <c r="AG110" s="306">
        <f t="shared" ca="1" si="56"/>
        <v>75.348663977591698</v>
      </c>
      <c r="AH110" s="304">
        <f t="shared" ca="1" si="57"/>
        <v>84.960005127261212</v>
      </c>
    </row>
    <row r="111" spans="1:34" x14ac:dyDescent="0.2">
      <c r="A111" s="347">
        <f t="shared" ca="1" si="35"/>
        <v>0.01</v>
      </c>
      <c r="B111" s="304">
        <f t="shared" ca="1" si="36"/>
        <v>1.0700000000000007</v>
      </c>
      <c r="D111" s="306">
        <f t="shared" ca="1" si="37"/>
        <v>17.023883211793144</v>
      </c>
      <c r="E111" s="307">
        <f t="shared" ca="1" si="38"/>
        <v>73.387106957145789</v>
      </c>
      <c r="F111" s="304">
        <f t="shared" ca="1" si="39"/>
        <v>75.335782116789161</v>
      </c>
      <c r="G111" s="306">
        <f t="shared" ca="1" si="40"/>
        <v>16.279332286136686</v>
      </c>
      <c r="H111" s="307">
        <f t="shared" ca="1" si="41"/>
        <v>79.460325803954461</v>
      </c>
      <c r="I111" s="304">
        <f t="shared" ca="1" si="42"/>
        <v>81.110788656953915</v>
      </c>
      <c r="J111" s="306">
        <f t="shared" ca="1" si="43"/>
        <v>8.1624060252468578</v>
      </c>
      <c r="K111" s="307">
        <f t="shared" ca="1" si="44"/>
        <v>42.178419898676999</v>
      </c>
      <c r="L111" s="304">
        <f t="shared" ca="1" si="29"/>
        <v>42.9609587564116</v>
      </c>
      <c r="M111" s="306">
        <f t="shared" ca="1" si="45"/>
        <v>1.3687189230983998</v>
      </c>
      <c r="N111" s="304">
        <f t="shared" ca="1" si="46"/>
        <v>78.421817633229395</v>
      </c>
      <c r="P111" s="310">
        <f t="shared" ca="1" si="47"/>
        <v>6</v>
      </c>
      <c r="Q111" s="304">
        <f t="shared" ca="1" si="48"/>
        <v>1009.1877192982456</v>
      </c>
      <c r="R111" s="306">
        <f t="shared" ca="1" si="49"/>
        <v>0.50553468588046713</v>
      </c>
      <c r="S111" s="307">
        <f t="shared" ca="1" si="50"/>
        <v>11.641738480076476</v>
      </c>
      <c r="T111" s="304">
        <f t="shared" ca="1" si="30"/>
        <v>114.20545448955023</v>
      </c>
      <c r="U111" s="311">
        <f t="shared" ca="1" si="31"/>
        <v>0</v>
      </c>
      <c r="V111" s="306">
        <f t="shared" ca="1" si="32"/>
        <v>1.2198440171229512</v>
      </c>
      <c r="W111" s="304">
        <f t="shared" ca="1" si="33"/>
        <v>20.945512081303473</v>
      </c>
      <c r="Y111" s="314" t="str">
        <f t="shared" ca="1" si="51"/>
        <v/>
      </c>
      <c r="Z111" s="315" t="str">
        <f t="shared" ca="1" si="52"/>
        <v/>
      </c>
      <c r="AA111" s="316" t="str">
        <f t="shared" ca="1" si="53"/>
        <v/>
      </c>
      <c r="AC111" s="310" t="e">
        <f t="shared" ca="1" si="54"/>
        <v>#N/A</v>
      </c>
      <c r="AD111" s="323" t="e">
        <f t="shared" ca="1" si="55"/>
        <v>#N/A</v>
      </c>
      <c r="AE111" s="324">
        <f t="shared" ca="1" si="34"/>
        <v>42.178419898676999</v>
      </c>
      <c r="AG111" s="306">
        <f t="shared" ca="1" si="56"/>
        <v>75.310109621151938</v>
      </c>
      <c r="AH111" s="304">
        <f t="shared" ca="1" si="57"/>
        <v>84.920970352719877</v>
      </c>
    </row>
    <row r="112" spans="1:34" x14ac:dyDescent="0.2">
      <c r="A112" s="347">
        <f t="shared" ca="1" si="35"/>
        <v>0.01</v>
      </c>
      <c r="B112" s="304">
        <f t="shared" ca="1" si="36"/>
        <v>1.0800000000000007</v>
      </c>
      <c r="D112" s="306">
        <f t="shared" ca="1" si="37"/>
        <v>17.036151827975672</v>
      </c>
      <c r="E112" s="307">
        <f t="shared" ca="1" si="38"/>
        <v>73.344404056816046</v>
      </c>
      <c r="F112" s="304">
        <f t="shared" ca="1" si="39"/>
        <v>75.296959271642123</v>
      </c>
      <c r="G112" s="306">
        <f t="shared" ca="1" si="40"/>
        <v>16.449693804416444</v>
      </c>
      <c r="H112" s="307">
        <f t="shared" ca="1" si="41"/>
        <v>80.19376984452262</v>
      </c>
      <c r="I112" s="304">
        <f t="shared" ca="1" si="42"/>
        <v>81.863503150887226</v>
      </c>
      <c r="J112" s="306">
        <f t="shared" ca="1" si="43"/>
        <v>8.3260511556996235</v>
      </c>
      <c r="K112" s="307">
        <f t="shared" ca="1" si="44"/>
        <v>42.976690376919386</v>
      </c>
      <c r="L112" s="304">
        <f t="shared" ca="1" si="29"/>
        <v>43.77578147333206</v>
      </c>
      <c r="M112" s="306">
        <f t="shared" ca="1" si="45"/>
        <v>1.3684784111536428</v>
      </c>
      <c r="N112" s="304">
        <f t="shared" ca="1" si="46"/>
        <v>78.408037313872327</v>
      </c>
      <c r="P112" s="310">
        <f t="shared" ca="1" si="47"/>
        <v>6</v>
      </c>
      <c r="Q112" s="304">
        <f t="shared" ca="1" si="48"/>
        <v>1008.6859649122806</v>
      </c>
      <c r="R112" s="306">
        <f t="shared" ca="1" si="49"/>
        <v>0.50528334092149918</v>
      </c>
      <c r="S112" s="307">
        <f t="shared" ca="1" si="50"/>
        <v>11.636685646667262</v>
      </c>
      <c r="T112" s="304">
        <f t="shared" ca="1" si="30"/>
        <v>114.15588619380584</v>
      </c>
      <c r="U112" s="311">
        <f t="shared" ca="1" si="31"/>
        <v>0</v>
      </c>
      <c r="V112" s="306">
        <f t="shared" ca="1" si="32"/>
        <v>1.2197466440214939</v>
      </c>
      <c r="W112" s="304">
        <f t="shared" ca="1" si="33"/>
        <v>21.334364767599531</v>
      </c>
      <c r="Y112" s="314" t="str">
        <f t="shared" ca="1" si="51"/>
        <v/>
      </c>
      <c r="Z112" s="315" t="str">
        <f t="shared" ca="1" si="52"/>
        <v/>
      </c>
      <c r="AA112" s="316" t="str">
        <f t="shared" ca="1" si="53"/>
        <v/>
      </c>
      <c r="AC112" s="310" t="e">
        <f t="shared" ca="1" si="54"/>
        <v>#N/A</v>
      </c>
      <c r="AD112" s="323" t="e">
        <f t="shared" ca="1" si="55"/>
        <v>#N/A</v>
      </c>
      <c r="AE112" s="324">
        <f t="shared" ca="1" si="34"/>
        <v>42.976690376919386</v>
      </c>
      <c r="AG112" s="306">
        <f t="shared" ca="1" si="56"/>
        <v>75.271212619540279</v>
      </c>
      <c r="AH112" s="304">
        <f t="shared" ca="1" si="57"/>
        <v>84.881596257080744</v>
      </c>
    </row>
    <row r="113" spans="1:34" x14ac:dyDescent="0.2">
      <c r="A113" s="347">
        <f t="shared" ca="1" si="35"/>
        <v>0.01</v>
      </c>
      <c r="B113" s="304">
        <f t="shared" ca="1" si="36"/>
        <v>1.0900000000000007</v>
      </c>
      <c r="D113" s="306">
        <f t="shared" ca="1" si="37"/>
        <v>17.048170999721371</v>
      </c>
      <c r="E113" s="307">
        <f t="shared" ca="1" si="38"/>
        <v>73.301401201563024</v>
      </c>
      <c r="F113" s="304">
        <f t="shared" ca="1" si="39"/>
        <v>75.257793965464117</v>
      </c>
      <c r="G113" s="306">
        <f t="shared" ca="1" si="40"/>
        <v>16.62017551441366</v>
      </c>
      <c r="H113" s="307">
        <f t="shared" ca="1" si="41"/>
        <v>80.92678385653825</v>
      </c>
      <c r="I113" s="304">
        <f t="shared" ca="1" si="42"/>
        <v>82.615825236408398</v>
      </c>
      <c r="J113" s="306">
        <f t="shared" ca="1" si="43"/>
        <v>8.4914005022937733</v>
      </c>
      <c r="K113" s="307">
        <f t="shared" ca="1" si="44"/>
        <v>43.782293145424688</v>
      </c>
      <c r="L113" s="304">
        <f t="shared" ca="1" si="29"/>
        <v>44.598128610539888</v>
      </c>
      <c r="M113" s="306">
        <f t="shared" ca="1" si="45"/>
        <v>1.3682398096043735</v>
      </c>
      <c r="N113" s="304">
        <f t="shared" ca="1" si="46"/>
        <v>78.394366452113928</v>
      </c>
      <c r="P113" s="310">
        <f t="shared" ca="1" si="47"/>
        <v>6</v>
      </c>
      <c r="Q113" s="304">
        <f t="shared" ca="1" si="48"/>
        <v>1008.1842105263157</v>
      </c>
      <c r="R113" s="306">
        <f t="shared" ca="1" si="49"/>
        <v>0.50503199596253134</v>
      </c>
      <c r="S113" s="307">
        <f t="shared" ca="1" si="50"/>
        <v>11.631635326707636</v>
      </c>
      <c r="T113" s="304">
        <f t="shared" ca="1" si="30"/>
        <v>114.10634255500192</v>
      </c>
      <c r="U113" s="311">
        <f t="shared" ca="1" si="31"/>
        <v>0</v>
      </c>
      <c r="V113" s="306">
        <f t="shared" ca="1" si="32"/>
        <v>1.2196483843898578</v>
      </c>
      <c r="W113" s="304">
        <f t="shared" ca="1" si="33"/>
        <v>21.726539988991572</v>
      </c>
      <c r="Y113" s="314" t="str">
        <f t="shared" ca="1" si="51"/>
        <v/>
      </c>
      <c r="Z113" s="315" t="str">
        <f t="shared" ca="1" si="52"/>
        <v/>
      </c>
      <c r="AA113" s="316" t="str">
        <f t="shared" ca="1" si="53"/>
        <v/>
      </c>
      <c r="AC113" s="310" t="e">
        <f t="shared" ca="1" si="54"/>
        <v>#N/A</v>
      </c>
      <c r="AD113" s="323" t="e">
        <f t="shared" ca="1" si="55"/>
        <v>#N/A</v>
      </c>
      <c r="AE113" s="324">
        <f t="shared" ca="1" si="34"/>
        <v>43.782293145424688</v>
      </c>
      <c r="AG113" s="306">
        <f t="shared" ca="1" si="56"/>
        <v>75.231973383283687</v>
      </c>
      <c r="AH113" s="304">
        <f t="shared" ca="1" si="57"/>
        <v>84.841883195288119</v>
      </c>
    </row>
    <row r="114" spans="1:34" x14ac:dyDescent="0.2">
      <c r="A114" s="347">
        <f t="shared" ca="1" si="35"/>
        <v>0.01</v>
      </c>
      <c r="B114" s="304">
        <f t="shared" ca="1" si="36"/>
        <v>1.1000000000000008</v>
      </c>
      <c r="D114" s="306">
        <f t="shared" ca="1" si="37"/>
        <v>17.059943660088567</v>
      </c>
      <c r="E114" s="307">
        <f t="shared" ca="1" si="38"/>
        <v>73.258098287373187</v>
      </c>
      <c r="F114" s="304">
        <f t="shared" ca="1" si="39"/>
        <v>75.218286622122861</v>
      </c>
      <c r="G114" s="306">
        <f t="shared" ca="1" si="40"/>
        <v>16.790774951014544</v>
      </c>
      <c r="H114" s="307">
        <f t="shared" ca="1" si="41"/>
        <v>81.659364839411978</v>
      </c>
      <c r="I114" s="304">
        <f t="shared" ca="1" si="42"/>
        <v>83.367751495598171</v>
      </c>
      <c r="J114" s="306">
        <f t="shared" ca="1" si="43"/>
        <v>8.6584552546209146</v>
      </c>
      <c r="K114" s="307">
        <f t="shared" ca="1" si="44"/>
        <v>44.595223888904442</v>
      </c>
      <c r="L114" s="304">
        <f t="shared" ca="1" si="29"/>
        <v>45.427996225871397</v>
      </c>
      <c r="M114" s="306">
        <f t="shared" ca="1" si="45"/>
        <v>1.3680030850631553</v>
      </c>
      <c r="N114" s="304">
        <f t="shared" ca="1" si="46"/>
        <v>78.380803134994949</v>
      </c>
      <c r="P114" s="310">
        <f t="shared" ca="1" si="47"/>
        <v>6</v>
      </c>
      <c r="Q114" s="304">
        <f t="shared" ca="1" si="48"/>
        <v>1007.6824561403508</v>
      </c>
      <c r="R114" s="306">
        <f t="shared" ca="1" si="49"/>
        <v>0.50478065100356351</v>
      </c>
      <c r="S114" s="307">
        <f t="shared" ca="1" si="50"/>
        <v>11.626587520197601</v>
      </c>
      <c r="T114" s="304">
        <f t="shared" ca="1" si="30"/>
        <v>114.05682357313847</v>
      </c>
      <c r="U114" s="311">
        <f t="shared" ca="1" si="31"/>
        <v>0</v>
      </c>
      <c r="V114" s="306">
        <f t="shared" ca="1" si="32"/>
        <v>1.2195492389690363</v>
      </c>
      <c r="W114" s="304">
        <f t="shared" ca="1" si="33"/>
        <v>22.122028626188161</v>
      </c>
      <c r="Y114" s="314" t="str">
        <f t="shared" ca="1" si="51"/>
        <v/>
      </c>
      <c r="Z114" s="315" t="str">
        <f t="shared" ca="1" si="52"/>
        <v/>
      </c>
      <c r="AA114" s="316" t="str">
        <f t="shared" ca="1" si="53"/>
        <v/>
      </c>
      <c r="AC114" s="310" t="e">
        <f t="shared" ca="1" si="54"/>
        <v>#N/A</v>
      </c>
      <c r="AD114" s="323" t="e">
        <f t="shared" ca="1" si="55"/>
        <v>#N/A</v>
      </c>
      <c r="AE114" s="324">
        <f t="shared" ca="1" si="34"/>
        <v>44.595223888904442</v>
      </c>
      <c r="AG114" s="306">
        <f t="shared" ca="1" si="56"/>
        <v>75.192392328756057</v>
      </c>
      <c r="AH114" s="304">
        <f t="shared" ca="1" si="57"/>
        <v>84.80183152954946</v>
      </c>
    </row>
    <row r="115" spans="1:34" x14ac:dyDescent="0.2">
      <c r="A115" s="347">
        <f t="shared" ca="1" si="35"/>
        <v>0.01</v>
      </c>
      <c r="B115" s="304">
        <f t="shared" ca="1" si="36"/>
        <v>1.1100000000000008</v>
      </c>
      <c r="D115" s="306">
        <f t="shared" ca="1" si="37"/>
        <v>17.071472666462199</v>
      </c>
      <c r="E115" s="307">
        <f t="shared" ca="1" si="38"/>
        <v>73.214495229295764</v>
      </c>
      <c r="F115" s="304">
        <f t="shared" ca="1" si="39"/>
        <v>75.178437671198907</v>
      </c>
      <c r="G115" s="306">
        <f t="shared" ca="1" si="40"/>
        <v>16.961489677679165</v>
      </c>
      <c r="H115" s="307">
        <f t="shared" ca="1" si="41"/>
        <v>82.391509791704934</v>
      </c>
      <c r="I115" s="304">
        <f t="shared" ca="1" si="42"/>
        <v>84.119278514753233</v>
      </c>
      <c r="J115" s="306">
        <f t="shared" ca="1" si="43"/>
        <v>8.8272165777643838</v>
      </c>
      <c r="K115" s="307">
        <f t="shared" ca="1" si="44"/>
        <v>45.415478262060027</v>
      </c>
      <c r="L115" s="304">
        <f t="shared" ca="1" si="29"/>
        <v>46.265380342999507</v>
      </c>
      <c r="M115" s="306">
        <f t="shared" ca="1" si="45"/>
        <v>1.3677682050164039</v>
      </c>
      <c r="N115" s="304">
        <f t="shared" ca="1" si="46"/>
        <v>78.367345499624264</v>
      </c>
      <c r="P115" s="310">
        <f t="shared" ca="1" si="47"/>
        <v>6</v>
      </c>
      <c r="Q115" s="304">
        <f t="shared" ca="1" si="48"/>
        <v>1007.180701754386</v>
      </c>
      <c r="R115" s="306">
        <f t="shared" ca="1" si="49"/>
        <v>0.50452930604459556</v>
      </c>
      <c r="S115" s="307">
        <f t="shared" ca="1" si="50"/>
        <v>11.621542227137155</v>
      </c>
      <c r="T115" s="304">
        <f t="shared" ca="1" si="30"/>
        <v>114.0073292482155</v>
      </c>
      <c r="U115" s="311">
        <f t="shared" ca="1" si="31"/>
        <v>0</v>
      </c>
      <c r="V115" s="306">
        <f t="shared" ca="1" si="32"/>
        <v>1.2194492085054207</v>
      </c>
      <c r="W115" s="304">
        <f t="shared" ca="1" si="33"/>
        <v>22.52082148838074</v>
      </c>
      <c r="Y115" s="314" t="str">
        <f t="shared" ca="1" si="51"/>
        <v/>
      </c>
      <c r="Z115" s="315" t="str">
        <f t="shared" ca="1" si="52"/>
        <v/>
      </c>
      <c r="AA115" s="316" t="str">
        <f t="shared" ca="1" si="53"/>
        <v/>
      </c>
      <c r="AC115" s="310" t="e">
        <f t="shared" ca="1" si="54"/>
        <v>#N/A</v>
      </c>
      <c r="AD115" s="323" t="e">
        <f t="shared" ca="1" si="55"/>
        <v>#N/A</v>
      </c>
      <c r="AE115" s="324">
        <f t="shared" ca="1" si="34"/>
        <v>45.415478262060027</v>
      </c>
      <c r="AG115" s="306">
        <f t="shared" ca="1" si="56"/>
        <v>75.152469878214504</v>
      </c>
      <c r="AH115" s="304">
        <f t="shared" ca="1" si="57"/>
        <v>84.761441629322945</v>
      </c>
    </row>
    <row r="116" spans="1:34" x14ac:dyDescent="0.2">
      <c r="A116" s="347">
        <f t="shared" ca="1" si="35"/>
        <v>0.01</v>
      </c>
      <c r="B116" s="304">
        <f t="shared" ca="1" si="36"/>
        <v>1.1200000000000008</v>
      </c>
      <c r="D116" s="306">
        <f t="shared" ca="1" si="37"/>
        <v>17.082760803300427</v>
      </c>
      <c r="E116" s="307">
        <f t="shared" ca="1" si="38"/>
        <v>73.170591961016029</v>
      </c>
      <c r="F116" s="304">
        <f t="shared" ca="1" si="39"/>
        <v>75.138247548024964</v>
      </c>
      <c r="G116" s="306">
        <f t="shared" ca="1" si="40"/>
        <v>17.132317285712169</v>
      </c>
      <c r="H116" s="307">
        <f t="shared" ca="1" si="41"/>
        <v>83.123215711315098</v>
      </c>
      <c r="I116" s="304">
        <f t="shared" ca="1" si="42"/>
        <v>84.870402884445724</v>
      </c>
      <c r="J116" s="306">
        <f t="shared" ca="1" si="43"/>
        <v>8.9976856125813409</v>
      </c>
      <c r="K116" s="307">
        <f t="shared" ca="1" si="44"/>
        <v>46.243051889575128</v>
      </c>
      <c r="L116" s="304">
        <f t="shared" ca="1" si="29"/>
        <v>47.110276951476216</v>
      </c>
      <c r="M116" s="306">
        <f t="shared" ca="1" si="45"/>
        <v>1.3675351377938212</v>
      </c>
      <c r="N116" s="304">
        <f t="shared" ca="1" si="46"/>
        <v>78.353991731427428</v>
      </c>
      <c r="P116" s="310">
        <f t="shared" ca="1" si="47"/>
        <v>6</v>
      </c>
      <c r="Q116" s="304">
        <f t="shared" ca="1" si="48"/>
        <v>1006.6789473684209</v>
      </c>
      <c r="R116" s="306">
        <f t="shared" ca="1" si="49"/>
        <v>0.50427796108562761</v>
      </c>
      <c r="S116" s="307">
        <f t="shared" ca="1" si="50"/>
        <v>11.6164994475263</v>
      </c>
      <c r="T116" s="304">
        <f t="shared" ca="1" si="30"/>
        <v>113.95785958023301</v>
      </c>
      <c r="U116" s="311">
        <f t="shared" ca="1" si="31"/>
        <v>0</v>
      </c>
      <c r="V116" s="306">
        <f t="shared" ca="1" si="32"/>
        <v>1.2193482937507945</v>
      </c>
      <c r="W116" s="304">
        <f t="shared" ca="1" si="33"/>
        <v>22.922909313571473</v>
      </c>
      <c r="Y116" s="314" t="str">
        <f t="shared" ca="1" si="51"/>
        <v/>
      </c>
      <c r="Z116" s="315" t="str">
        <f t="shared" ca="1" si="52"/>
        <v/>
      </c>
      <c r="AA116" s="316" t="str">
        <f t="shared" ca="1" si="53"/>
        <v/>
      </c>
      <c r="AC116" s="310" t="e">
        <f t="shared" ca="1" si="54"/>
        <v>#N/A</v>
      </c>
      <c r="AD116" s="323" t="e">
        <f t="shared" ca="1" si="55"/>
        <v>#N/A</v>
      </c>
      <c r="AE116" s="324">
        <f t="shared" ca="1" si="34"/>
        <v>46.243051889575128</v>
      </c>
      <c r="AG116" s="306">
        <f t="shared" ca="1" si="56"/>
        <v>75.112206459833004</v>
      </c>
      <c r="AH116" s="304">
        <f t="shared" ca="1" si="57"/>
        <v>84.720713871304312</v>
      </c>
    </row>
    <row r="117" spans="1:34" x14ac:dyDescent="0.2">
      <c r="A117" s="347">
        <f t="shared" ca="1" si="35"/>
        <v>0.01</v>
      </c>
      <c r="B117" s="304">
        <f t="shared" ca="1" si="36"/>
        <v>1.1300000000000008</v>
      </c>
      <c r="D117" s="306">
        <f t="shared" ca="1" si="37"/>
        <v>17.093810784759935</v>
      </c>
      <c r="E117" s="307">
        <f t="shared" ca="1" si="38"/>
        <v>73.126388434446397</v>
      </c>
      <c r="F117" s="304">
        <f t="shared" ca="1" si="39"/>
        <v>75.097716693723186</v>
      </c>
      <c r="G117" s="306">
        <f t="shared" ca="1" si="40"/>
        <v>17.30325539355977</v>
      </c>
      <c r="H117" s="307">
        <f t="shared" ca="1" si="41"/>
        <v>83.854479595659555</v>
      </c>
      <c r="I117" s="304">
        <f t="shared" ca="1" si="42"/>
        <v>85.62112119958276</v>
      </c>
      <c r="J117" s="306">
        <f t="shared" ca="1" si="43"/>
        <v>9.1698634759777011</v>
      </c>
      <c r="K117" s="307">
        <f t="shared" ca="1" si="44"/>
        <v>47.077940366109999</v>
      </c>
      <c r="L117" s="304">
        <f t="shared" ca="1" si="29"/>
        <v>47.96268200677563</v>
      </c>
      <c r="M117" s="306">
        <f t="shared" ca="1" si="45"/>
        <v>1.3673038525391585</v>
      </c>
      <c r="N117" s="304">
        <f t="shared" ca="1" si="46"/>
        <v>78.340740062471653</v>
      </c>
      <c r="P117" s="310">
        <f t="shared" ca="1" si="47"/>
        <v>6</v>
      </c>
      <c r="Q117" s="304">
        <f t="shared" ca="1" si="48"/>
        <v>1006.1771929824561</v>
      </c>
      <c r="R117" s="306">
        <f t="shared" ca="1" si="49"/>
        <v>0.50402661612665978</v>
      </c>
      <c r="S117" s="307">
        <f t="shared" ca="1" si="50"/>
        <v>11.611459181365033</v>
      </c>
      <c r="T117" s="304">
        <f t="shared" ca="1" si="30"/>
        <v>113.90841456919098</v>
      </c>
      <c r="U117" s="311">
        <f t="shared" ca="1" si="31"/>
        <v>0</v>
      </c>
      <c r="V117" s="306">
        <f t="shared" ca="1" si="32"/>
        <v>1.2192464954623277</v>
      </c>
      <c r="W117" s="304">
        <f t="shared" ca="1" si="33"/>
        <v>23.328282768904042</v>
      </c>
      <c r="Y117" s="314" t="str">
        <f t="shared" ca="1" si="51"/>
        <v/>
      </c>
      <c r="Z117" s="315" t="str">
        <f t="shared" ca="1" si="52"/>
        <v/>
      </c>
      <c r="AA117" s="316" t="str">
        <f t="shared" ca="1" si="53"/>
        <v/>
      </c>
      <c r="AC117" s="310" t="e">
        <f t="shared" ca="1" si="54"/>
        <v>#N/A</v>
      </c>
      <c r="AD117" s="323" t="e">
        <f t="shared" ca="1" si="55"/>
        <v>#N/A</v>
      </c>
      <c r="AE117" s="324">
        <f t="shared" ca="1" si="34"/>
        <v>47.077940366109999</v>
      </c>
      <c r="AG117" s="306">
        <f t="shared" ca="1" si="56"/>
        <v>75.071602507733886</v>
      </c>
      <c r="AH117" s="304">
        <f t="shared" ca="1" si="57"/>
        <v>84.679648639413642</v>
      </c>
    </row>
    <row r="118" spans="1:34" x14ac:dyDescent="0.2">
      <c r="A118" s="347">
        <f t="shared" ca="1" si="35"/>
        <v>0.01</v>
      </c>
      <c r="B118" s="304">
        <f t="shared" ca="1" si="36"/>
        <v>1.1400000000000008</v>
      </c>
      <c r="D118" s="306">
        <f t="shared" ca="1" si="37"/>
        <v>17.104625257206454</v>
      </c>
      <c r="E118" s="307">
        <f t="shared" ca="1" si="38"/>
        <v>73.081884619333835</v>
      </c>
      <c r="F118" s="304">
        <f t="shared" ca="1" si="39"/>
        <v>75.05684555523959</v>
      </c>
      <c r="G118" s="306">
        <f t="shared" ca="1" si="40"/>
        <v>17.474301646131835</v>
      </c>
      <c r="H118" s="307">
        <f t="shared" ca="1" si="41"/>
        <v>84.585298441852899</v>
      </c>
      <c r="I118" s="304">
        <f t="shared" ca="1" si="42"/>
        <v>86.37143005946659</v>
      </c>
      <c r="J118" s="306">
        <f t="shared" ca="1" si="43"/>
        <v>9.3437512611761591</v>
      </c>
      <c r="K118" s="307">
        <f t="shared" ca="1" si="44"/>
        <v>47.92013925629756</v>
      </c>
      <c r="L118" s="304">
        <f t="shared" ca="1" si="29"/>
        <v>48.822591430337674</v>
      </c>
      <c r="M118" s="306">
        <f t="shared" ca="1" si="45"/>
        <v>1.367074319182247</v>
      </c>
      <c r="N118" s="304">
        <f t="shared" ca="1" si="46"/>
        <v>78.327588769863155</v>
      </c>
      <c r="P118" s="310">
        <f t="shared" ca="1" si="47"/>
        <v>6</v>
      </c>
      <c r="Q118" s="304">
        <f t="shared" ca="1" si="48"/>
        <v>1005.6754385964912</v>
      </c>
      <c r="R118" s="306">
        <f t="shared" ca="1" si="49"/>
        <v>0.50377527116769194</v>
      </c>
      <c r="S118" s="307">
        <f t="shared" ca="1" si="50"/>
        <v>11.606421428653356</v>
      </c>
      <c r="T118" s="304">
        <f t="shared" ca="1" si="30"/>
        <v>113.85899421508942</v>
      </c>
      <c r="U118" s="311">
        <f t="shared" ca="1" si="31"/>
        <v>0</v>
      </c>
      <c r="V118" s="306">
        <f t="shared" ca="1" si="32"/>
        <v>1.2191438144025706</v>
      </c>
      <c r="W118" s="304">
        <f t="shared" ca="1" si="33"/>
        <v>23.736932450997752</v>
      </c>
      <c r="Y118" s="314" t="str">
        <f t="shared" ca="1" si="51"/>
        <v/>
      </c>
      <c r="Z118" s="315" t="str">
        <f t="shared" ca="1" si="52"/>
        <v/>
      </c>
      <c r="AA118" s="316" t="str">
        <f t="shared" ca="1" si="53"/>
        <v/>
      </c>
      <c r="AC118" s="310" t="e">
        <f t="shared" ca="1" si="54"/>
        <v>#N/A</v>
      </c>
      <c r="AD118" s="323" t="e">
        <f t="shared" ca="1" si="55"/>
        <v>#N/A</v>
      </c>
      <c r="AE118" s="324">
        <f t="shared" ca="1" si="34"/>
        <v>47.92013925629756</v>
      </c>
      <c r="AG118" s="306">
        <f t="shared" ca="1" si="56"/>
        <v>75.03065846201693</v>
      </c>
      <c r="AH118" s="304">
        <f t="shared" ca="1" si="57"/>
        <v>84.638246324781676</v>
      </c>
    </row>
    <row r="119" spans="1:34" x14ac:dyDescent="0.2">
      <c r="A119" s="347">
        <f t="shared" ca="1" si="35"/>
        <v>0.01</v>
      </c>
      <c r="B119" s="304">
        <f t="shared" ca="1" si="36"/>
        <v>1.1500000000000008</v>
      </c>
      <c r="D119" s="306">
        <f t="shared" ca="1" si="37"/>
        <v>17.115206801616303</v>
      </c>
      <c r="E119" s="307">
        <f t="shared" ca="1" si="38"/>
        <v>73.037080502883015</v>
      </c>
      <c r="F119" s="304">
        <f t="shared" ca="1" si="39"/>
        <v>75.015634585376318</v>
      </c>
      <c r="G119" s="306">
        <f t="shared" ca="1" si="40"/>
        <v>17.645453714147997</v>
      </c>
      <c r="H119" s="307">
        <f t="shared" ca="1" si="41"/>
        <v>85.315669246881725</v>
      </c>
      <c r="I119" s="304">
        <f t="shared" ca="1" si="42"/>
        <v>87.12132606785471</v>
      </c>
      <c r="J119" s="306">
        <f t="shared" ca="1" si="43"/>
        <v>9.5193500379775582</v>
      </c>
      <c r="K119" s="307">
        <f t="shared" ca="1" si="44"/>
        <v>48.769644094741231</v>
      </c>
      <c r="L119" s="304">
        <f t="shared" ca="1" si="29"/>
        <v>49.690001109612304</v>
      </c>
      <c r="M119" s="306">
        <f t="shared" ca="1" si="45"/>
        <v>1.3668465084122248</v>
      </c>
      <c r="N119" s="304">
        <f t="shared" ca="1" si="46"/>
        <v>78.314536174213259</v>
      </c>
      <c r="P119" s="310">
        <f t="shared" ca="1" si="47"/>
        <v>6</v>
      </c>
      <c r="Q119" s="304">
        <f t="shared" ca="1" si="48"/>
        <v>1005.1736842105263</v>
      </c>
      <c r="R119" s="306">
        <f t="shared" ca="1" si="49"/>
        <v>0.50352392620872399</v>
      </c>
      <c r="S119" s="307">
        <f t="shared" ca="1" si="50"/>
        <v>11.601386189391269</v>
      </c>
      <c r="T119" s="304">
        <f t="shared" ca="1" si="30"/>
        <v>113.80959851792835</v>
      </c>
      <c r="U119" s="311">
        <f t="shared" ca="1" si="31"/>
        <v>0</v>
      </c>
      <c r="V119" s="306">
        <f t="shared" ca="1" si="32"/>
        <v>1.2190402513394478</v>
      </c>
      <c r="W119" s="304">
        <f t="shared" ca="1" si="33"/>
        <v>24.148848886284494</v>
      </c>
      <c r="Y119" s="314" t="str">
        <f t="shared" ca="1" si="51"/>
        <v/>
      </c>
      <c r="Z119" s="315" t="str">
        <f t="shared" ca="1" si="52"/>
        <v/>
      </c>
      <c r="AA119" s="316" t="str">
        <f t="shared" ca="1" si="53"/>
        <v/>
      </c>
      <c r="AC119" s="310" t="e">
        <f t="shared" ca="1" si="54"/>
        <v>#N/A</v>
      </c>
      <c r="AD119" s="323" t="e">
        <f t="shared" ca="1" si="55"/>
        <v>#N/A</v>
      </c>
      <c r="AE119" s="324">
        <f t="shared" ca="1" si="34"/>
        <v>48.769644094741231</v>
      </c>
      <c r="AG119" s="306">
        <f t="shared" ca="1" si="56"/>
        <v>74.989374768786433</v>
      </c>
      <c r="AH119" s="304">
        <f t="shared" ca="1" si="57"/>
        <v>84.5965073257358</v>
      </c>
    </row>
    <row r="120" spans="1:34" x14ac:dyDescent="0.2">
      <c r="A120" s="347">
        <f t="shared" ca="1" si="35"/>
        <v>0.01</v>
      </c>
      <c r="B120" s="304">
        <f t="shared" ca="1" si="36"/>
        <v>1.1600000000000008</v>
      </c>
      <c r="D120" s="306">
        <f t="shared" ca="1" si="37"/>
        <v>17.125557935874706</v>
      </c>
      <c r="E120" s="307">
        <f t="shared" ca="1" si="38"/>
        <v>72.991976089394299</v>
      </c>
      <c r="F120" s="304">
        <f t="shared" ca="1" si="39"/>
        <v>74.974084242821604</v>
      </c>
      <c r="G120" s="306">
        <f t="shared" ca="1" si="40"/>
        <v>17.816709293506744</v>
      </c>
      <c r="H120" s="307">
        <f t="shared" ca="1" si="41"/>
        <v>86.045589007775675</v>
      </c>
      <c r="I120" s="304">
        <f t="shared" ca="1" si="42"/>
        <v>87.870805833020427</v>
      </c>
      <c r="J120" s="306">
        <f t="shared" ca="1" si="43"/>
        <v>9.6966608530158318</v>
      </c>
      <c r="K120" s="307">
        <f t="shared" ca="1" si="44"/>
        <v>49.626450386014518</v>
      </c>
      <c r="L120" s="304">
        <f t="shared" ca="1" si="29"/>
        <v>50.564906898104439</v>
      </c>
      <c r="M120" s="306">
        <f t="shared" ca="1" si="45"/>
        <v>1.3666203916519015</v>
      </c>
      <c r="N120" s="304">
        <f t="shared" ca="1" si="46"/>
        <v>78.301580638169554</v>
      </c>
      <c r="P120" s="310">
        <f t="shared" ca="1" si="47"/>
        <v>6</v>
      </c>
      <c r="Q120" s="304">
        <f t="shared" ca="1" si="48"/>
        <v>1004.6719298245613</v>
      </c>
      <c r="R120" s="306">
        <f t="shared" ca="1" si="49"/>
        <v>0.50327258124975605</v>
      </c>
      <c r="S120" s="307">
        <f t="shared" ca="1" si="50"/>
        <v>11.596353463578771</v>
      </c>
      <c r="T120" s="304">
        <f t="shared" ca="1" si="30"/>
        <v>113.76022747770774</v>
      </c>
      <c r="U120" s="311">
        <f t="shared" ca="1" si="31"/>
        <v>0</v>
      </c>
      <c r="V120" s="306">
        <f t="shared" ca="1" si="32"/>
        <v>1.2189358070462508</v>
      </c>
      <c r="W120" s="304">
        <f t="shared" ca="1" si="33"/>
        <v>24.56402253134894</v>
      </c>
      <c r="Y120" s="314" t="str">
        <f t="shared" ca="1" si="51"/>
        <v/>
      </c>
      <c r="Z120" s="315" t="str">
        <f t="shared" ca="1" si="52"/>
        <v/>
      </c>
      <c r="AA120" s="316" t="str">
        <f t="shared" ca="1" si="53"/>
        <v/>
      </c>
      <c r="AC120" s="310" t="e">
        <f t="shared" ca="1" si="54"/>
        <v>#N/A</v>
      </c>
      <c r="AD120" s="323" t="e">
        <f t="shared" ca="1" si="55"/>
        <v>#N/A</v>
      </c>
      <c r="AE120" s="324">
        <f t="shared" ca="1" si="34"/>
        <v>49.626450386014518</v>
      </c>
      <c r="AG120" s="306">
        <f t="shared" ca="1" si="56"/>
        <v>74.947751880176199</v>
      </c>
      <c r="AH120" s="304">
        <f t="shared" ca="1" si="57"/>
        <v>84.554432047785809</v>
      </c>
    </row>
    <row r="121" spans="1:34" x14ac:dyDescent="0.2">
      <c r="A121" s="347">
        <f t="shared" ca="1" si="35"/>
        <v>0.01</v>
      </c>
      <c r="B121" s="304">
        <f t="shared" ca="1" si="36"/>
        <v>1.1700000000000008</v>
      </c>
      <c r="D121" s="306">
        <f t="shared" ca="1" si="37"/>
        <v>17.135681116976212</v>
      </c>
      <c r="E121" s="307">
        <f t="shared" ca="1" si="38"/>
        <v>72.94657139991601</v>
      </c>
      <c r="F121" s="304">
        <f t="shared" ca="1" si="39"/>
        <v>74.932194992177685</v>
      </c>
      <c r="G121" s="306">
        <f t="shared" ca="1" si="40"/>
        <v>17.988066104676506</v>
      </c>
      <c r="H121" s="307">
        <f t="shared" ca="1" si="41"/>
        <v>86.775054721774836</v>
      </c>
      <c r="I121" s="304">
        <f t="shared" ca="1" si="42"/>
        <v>88.619865967813496</v>
      </c>
      <c r="J121" s="306">
        <f t="shared" ca="1" si="43"/>
        <v>9.8756847300067481</v>
      </c>
      <c r="K121" s="307">
        <f t="shared" ca="1" si="44"/>
        <v>50.490553604662274</v>
      </c>
      <c r="L121" s="304">
        <f t="shared" ca="1" si="29"/>
        <v>51.447304615419483</v>
      </c>
      <c r="M121" s="306">
        <f t="shared" ca="1" si="45"/>
        <v>1.3663959410332023</v>
      </c>
      <c r="N121" s="304">
        <f t="shared" ca="1" si="46"/>
        <v>78.288720565008987</v>
      </c>
      <c r="P121" s="310">
        <f t="shared" ca="1" si="47"/>
        <v>6</v>
      </c>
      <c r="Q121" s="304">
        <f t="shared" ca="1" si="48"/>
        <v>1004.1701754385964</v>
      </c>
      <c r="R121" s="306">
        <f t="shared" ca="1" si="49"/>
        <v>0.50302123629078821</v>
      </c>
      <c r="S121" s="307">
        <f t="shared" ca="1" si="50"/>
        <v>11.591323251215863</v>
      </c>
      <c r="T121" s="304">
        <f t="shared" ca="1" si="30"/>
        <v>113.71088109442762</v>
      </c>
      <c r="U121" s="311">
        <f t="shared" ca="1" si="31"/>
        <v>0</v>
      </c>
      <c r="V121" s="306">
        <f t="shared" ca="1" si="32"/>
        <v>1.2188304823016325</v>
      </c>
      <c r="W121" s="304">
        <f t="shared" ca="1" si="33"/>
        <v>24.982443773271676</v>
      </c>
      <c r="Y121" s="314" t="str">
        <f t="shared" ca="1" si="51"/>
        <v/>
      </c>
      <c r="Z121" s="315" t="str">
        <f t="shared" ca="1" si="52"/>
        <v/>
      </c>
      <c r="AA121" s="316" t="str">
        <f t="shared" ca="1" si="53"/>
        <v/>
      </c>
      <c r="AC121" s="310" t="e">
        <f t="shared" ca="1" si="54"/>
        <v>#N/A</v>
      </c>
      <c r="AD121" s="323" t="e">
        <f t="shared" ca="1" si="55"/>
        <v>#N/A</v>
      </c>
      <c r="AE121" s="324">
        <f t="shared" ca="1" si="34"/>
        <v>50.490553604662274</v>
      </c>
      <c r="AG121" s="306">
        <f t="shared" ca="1" si="56"/>
        <v>74.905790254372675</v>
      </c>
      <c r="AH121" s="304">
        <f t="shared" ca="1" si="57"/>
        <v>84.512020903609283</v>
      </c>
    </row>
    <row r="122" spans="1:34" x14ac:dyDescent="0.2">
      <c r="A122" s="347">
        <f t="shared" ca="1" si="35"/>
        <v>0.01</v>
      </c>
      <c r="B122" s="304">
        <f t="shared" ca="1" si="36"/>
        <v>1.1800000000000008</v>
      </c>
      <c r="D122" s="306">
        <f t="shared" ca="1" si="37"/>
        <v>17.14557874313207</v>
      </c>
      <c r="E122" s="307">
        <f t="shared" ca="1" si="38"/>
        <v>72.900866471909751</v>
      </c>
      <c r="F122" s="304">
        <f t="shared" ca="1" si="39"/>
        <v>74.889967303986438</v>
      </c>
      <c r="G122" s="306">
        <f t="shared" ca="1" si="40"/>
        <v>18.159521892107826</v>
      </c>
      <c r="H122" s="307">
        <f t="shared" ca="1" si="41"/>
        <v>87.504063386493939</v>
      </c>
      <c r="I122" s="304">
        <f t="shared" ca="1" si="42"/>
        <v>89.368503089721116</v>
      </c>
      <c r="J122" s="306">
        <f t="shared" ca="1" si="43"/>
        <v>10.05642266999067</v>
      </c>
      <c r="K122" s="307">
        <f t="shared" ca="1" si="44"/>
        <v>51.361949195203621</v>
      </c>
      <c r="L122" s="304">
        <f t="shared" ca="1" si="29"/>
        <v>52.337190047309385</v>
      </c>
      <c r="M122" s="306">
        <f t="shared" ca="1" si="45"/>
        <v>1.3661731293736383</v>
      </c>
      <c r="N122" s="304">
        <f t="shared" ca="1" si="46"/>
        <v>78.275954397289667</v>
      </c>
      <c r="P122" s="310">
        <f t="shared" ca="1" si="47"/>
        <v>6</v>
      </c>
      <c r="Q122" s="304">
        <f t="shared" ca="1" si="48"/>
        <v>1003.6684210526315</v>
      </c>
      <c r="R122" s="306">
        <f t="shared" ca="1" si="49"/>
        <v>0.50276989133182026</v>
      </c>
      <c r="S122" s="307">
        <f t="shared" ca="1" si="50"/>
        <v>11.586295552302545</v>
      </c>
      <c r="T122" s="304">
        <f t="shared" ca="1" si="30"/>
        <v>113.66155936808796</v>
      </c>
      <c r="U122" s="311">
        <f t="shared" ca="1" si="31"/>
        <v>0</v>
      </c>
      <c r="V122" s="306">
        <f t="shared" ca="1" si="32"/>
        <v>1.2187242778895975</v>
      </c>
      <c r="W122" s="304">
        <f t="shared" ca="1" si="33"/>
        <v>25.404102929975394</v>
      </c>
      <c r="Y122" s="314" t="str">
        <f t="shared" ca="1" si="51"/>
        <v/>
      </c>
      <c r="Z122" s="315" t="str">
        <f t="shared" ca="1" si="52"/>
        <v/>
      </c>
      <c r="AA122" s="316" t="str">
        <f t="shared" ca="1" si="53"/>
        <v/>
      </c>
      <c r="AC122" s="310" t="e">
        <f t="shared" ca="1" si="54"/>
        <v>#N/A</v>
      </c>
      <c r="AD122" s="323" t="e">
        <f t="shared" ca="1" si="55"/>
        <v>#N/A</v>
      </c>
      <c r="AE122" s="324">
        <f t="shared" ca="1" si="34"/>
        <v>51.361949195203621</v>
      </c>
      <c r="AG122" s="306">
        <f t="shared" ca="1" si="56"/>
        <v>74.86349035563606</v>
      </c>
      <c r="AH122" s="304">
        <f t="shared" ca="1" si="57"/>
        <v>84.469274313036621</v>
      </c>
    </row>
    <row r="123" spans="1:34" x14ac:dyDescent="0.2">
      <c r="A123" s="347">
        <f t="shared" ca="1" si="35"/>
        <v>0.01</v>
      </c>
      <c r="B123" s="304">
        <f t="shared" ca="1" si="36"/>
        <v>1.1900000000000008</v>
      </c>
      <c r="D123" s="306">
        <f t="shared" ca="1" si="37"/>
        <v>17.155253155789158</v>
      </c>
      <c r="E123" s="307">
        <f t="shared" ca="1" si="38"/>
        <v>72.85486135892873</v>
      </c>
      <c r="F123" s="304">
        <f t="shared" ca="1" si="39"/>
        <v>74.847401654753114</v>
      </c>
      <c r="G123" s="306">
        <f t="shared" ca="1" si="40"/>
        <v>18.331074423665719</v>
      </c>
      <c r="H123" s="307">
        <f t="shared" ca="1" si="41"/>
        <v>88.232612000083222</v>
      </c>
      <c r="I123" s="304">
        <f t="shared" ca="1" si="42"/>
        <v>90.116713820928922</v>
      </c>
      <c r="J123" s="306">
        <f t="shared" ca="1" si="43"/>
        <v>10.238875651569538</v>
      </c>
      <c r="K123" s="307">
        <f t="shared" ca="1" si="44"/>
        <v>52.240632572136505</v>
      </c>
      <c r="L123" s="304">
        <f t="shared" ca="1" si="29"/>
        <v>53.2345589457194</v>
      </c>
      <c r="M123" s="306">
        <f t="shared" ca="1" si="45"/>
        <v>1.365951930153749</v>
      </c>
      <c r="N123" s="304">
        <f t="shared" ca="1" si="46"/>
        <v>78.263280615558429</v>
      </c>
      <c r="P123" s="310">
        <f t="shared" ca="1" si="47"/>
        <v>6</v>
      </c>
      <c r="Q123" s="304">
        <f t="shared" ca="1" si="48"/>
        <v>1003.1666666666666</v>
      </c>
      <c r="R123" s="306">
        <f t="shared" ca="1" si="49"/>
        <v>0.50251854637285243</v>
      </c>
      <c r="S123" s="307">
        <f t="shared" ca="1" si="50"/>
        <v>11.581270366838817</v>
      </c>
      <c r="T123" s="304">
        <f t="shared" ca="1" si="30"/>
        <v>113.6122622986888</v>
      </c>
      <c r="U123" s="311">
        <f t="shared" ca="1" si="31"/>
        <v>0</v>
      </c>
      <c r="V123" s="306">
        <f t="shared" ca="1" si="32"/>
        <v>1.2186171945994988</v>
      </c>
      <c r="W123" s="304">
        <f t="shared" ca="1" si="33"/>
        <v>25.828990250574112</v>
      </c>
      <c r="Y123" s="314" t="str">
        <f t="shared" ca="1" si="51"/>
        <v/>
      </c>
      <c r="Z123" s="315" t="str">
        <f t="shared" ca="1" si="52"/>
        <v/>
      </c>
      <c r="AA123" s="316" t="str">
        <f t="shared" ca="1" si="53"/>
        <v/>
      </c>
      <c r="AC123" s="310" t="e">
        <f t="shared" ca="1" si="54"/>
        <v>#N/A</v>
      </c>
      <c r="AD123" s="323" t="e">
        <f t="shared" ca="1" si="55"/>
        <v>#N/A</v>
      </c>
      <c r="AE123" s="324">
        <f t="shared" ca="1" si="34"/>
        <v>52.240632572136505</v>
      </c>
      <c r="AG123" s="306">
        <f t="shared" ca="1" si="56"/>
        <v>74.820852654319637</v>
      </c>
      <c r="AH123" s="304">
        <f t="shared" ca="1" si="57"/>
        <v>84.426192703035724</v>
      </c>
    </row>
    <row r="124" spans="1:34" x14ac:dyDescent="0.2">
      <c r="A124" s="347">
        <f t="shared" ca="1" si="35"/>
        <v>0.01</v>
      </c>
      <c r="B124" s="304">
        <f t="shared" ca="1" si="36"/>
        <v>1.2000000000000008</v>
      </c>
      <c r="D124" s="306">
        <f t="shared" ca="1" si="37"/>
        <v>17.164706641565278</v>
      </c>
      <c r="E124" s="307">
        <f t="shared" ca="1" si="38"/>
        <v>72.808556130308048</v>
      </c>
      <c r="F124" s="304">
        <f t="shared" ca="1" si="39"/>
        <v>74.804498526968374</v>
      </c>
      <c r="G124" s="306">
        <f t="shared" ca="1" si="40"/>
        <v>18.50272149008137</v>
      </c>
      <c r="H124" s="307">
        <f t="shared" ca="1" si="41"/>
        <v>88.960697561386297</v>
      </c>
      <c r="I124" s="304">
        <f t="shared" ca="1" si="42"/>
        <v>90.864494788382345</v>
      </c>
      <c r="J124" s="306">
        <f t="shared" ca="1" si="43"/>
        <v>10.423044631138273</v>
      </c>
      <c r="K124" s="307">
        <f t="shared" ca="1" si="44"/>
        <v>53.126599119943855</v>
      </c>
      <c r="L124" s="304">
        <f t="shared" ca="1" si="29"/>
        <v>54.139407028835471</v>
      </c>
      <c r="M124" s="306">
        <f t="shared" ca="1" si="45"/>
        <v>1.3657323174954725</v>
      </c>
      <c r="N124" s="304">
        <f t="shared" ca="1" si="46"/>
        <v>78.250697737111537</v>
      </c>
      <c r="P124" s="310">
        <f t="shared" ca="1" si="47"/>
        <v>6</v>
      </c>
      <c r="Q124" s="304">
        <f t="shared" ca="1" si="48"/>
        <v>1002.6649122807017</v>
      </c>
      <c r="R124" s="306">
        <f t="shared" ca="1" si="49"/>
        <v>0.50226720141388459</v>
      </c>
      <c r="S124" s="307">
        <f t="shared" ca="1" si="50"/>
        <v>11.576247694824678</v>
      </c>
      <c r="T124" s="304">
        <f t="shared" ca="1" si="30"/>
        <v>113.5629898862301</v>
      </c>
      <c r="U124" s="311">
        <f t="shared" ca="1" si="31"/>
        <v>0</v>
      </c>
      <c r="V124" s="306">
        <f t="shared" ca="1" si="32"/>
        <v>1.2185092332260261</v>
      </c>
      <c r="W124" s="304">
        <f t="shared" ca="1" si="33"/>
        <v>26.257095915725323</v>
      </c>
      <c r="Y124" s="314" t="str">
        <f t="shared" ca="1" si="51"/>
        <v/>
      </c>
      <c r="Z124" s="315" t="str">
        <f t="shared" ca="1" si="52"/>
        <v/>
      </c>
      <c r="AA124" s="316" t="str">
        <f t="shared" ca="1" si="53"/>
        <v/>
      </c>
      <c r="AC124" s="310" t="e">
        <f t="shared" ca="1" si="54"/>
        <v>#N/A</v>
      </c>
      <c r="AD124" s="323" t="e">
        <f t="shared" ca="1" si="55"/>
        <v>#N/A</v>
      </c>
      <c r="AE124" s="324">
        <f t="shared" ca="1" si="34"/>
        <v>53.126599119943855</v>
      </c>
      <c r="AG124" s="306">
        <f t="shared" ca="1" si="56"/>
        <v>74.777877626887602</v>
      </c>
      <c r="AH124" s="304">
        <f t="shared" ca="1" si="57"/>
        <v>84.382776507696505</v>
      </c>
    </row>
    <row r="125" spans="1:34" x14ac:dyDescent="0.2">
      <c r="A125" s="347">
        <f t="shared" ca="1" si="35"/>
        <v>0.01</v>
      </c>
      <c r="B125" s="304">
        <f t="shared" ca="1" si="36"/>
        <v>1.2100000000000009</v>
      </c>
      <c r="D125" s="306">
        <f t="shared" ca="1" si="37"/>
        <v>17.173941434104421</v>
      </c>
      <c r="E125" s="307">
        <f t="shared" ca="1" si="38"/>
        <v>72.761950870866457</v>
      </c>
      <c r="F125" s="304">
        <f t="shared" ca="1" si="39"/>
        <v>74.761258409128132</v>
      </c>
      <c r="G125" s="306">
        <f t="shared" ca="1" si="40"/>
        <v>18.674460904422414</v>
      </c>
      <c r="H125" s="307">
        <f t="shared" ca="1" si="41"/>
        <v>89.688317070094968</v>
      </c>
      <c r="I125" s="304">
        <f t="shared" ca="1" si="42"/>
        <v>91.611842623847977</v>
      </c>
      <c r="J125" s="306">
        <f t="shared" ca="1" si="43"/>
        <v>10.608930543110793</v>
      </c>
      <c r="K125" s="307">
        <f t="shared" ca="1" si="44"/>
        <v>54.019844193101264</v>
      </c>
      <c r="L125" s="304">
        <f t="shared" ca="1" si="29"/>
        <v>55.051729981132162</v>
      </c>
      <c r="M125" s="306">
        <f t="shared" ca="1" si="45"/>
        <v>1.3655142661413946</v>
      </c>
      <c r="N125" s="304">
        <f t="shared" ca="1" si="46"/>
        <v>78.238204314805756</v>
      </c>
      <c r="P125" s="310">
        <f t="shared" ca="1" si="47"/>
        <v>6</v>
      </c>
      <c r="Q125" s="304">
        <f t="shared" ca="1" si="48"/>
        <v>1002.1631578947367</v>
      </c>
      <c r="R125" s="306">
        <f t="shared" ca="1" si="49"/>
        <v>0.50201585645491664</v>
      </c>
      <c r="S125" s="307">
        <f t="shared" ca="1" si="50"/>
        <v>11.571227536260128</v>
      </c>
      <c r="T125" s="304">
        <f t="shared" ca="1" si="30"/>
        <v>113.51374213071186</v>
      </c>
      <c r="U125" s="311">
        <f t="shared" ca="1" si="31"/>
        <v>0</v>
      </c>
      <c r="V125" s="306">
        <f t="shared" ca="1" si="32"/>
        <v>1.2184003945692004</v>
      </c>
      <c r="W125" s="304">
        <f t="shared" ca="1" si="33"/>
        <v>26.688410037985168</v>
      </c>
      <c r="Y125" s="314" t="str">
        <f t="shared" ca="1" si="51"/>
        <v/>
      </c>
      <c r="Z125" s="315" t="str">
        <f t="shared" ca="1" si="52"/>
        <v/>
      </c>
      <c r="AA125" s="316" t="str">
        <f t="shared" ca="1" si="53"/>
        <v/>
      </c>
      <c r="AC125" s="310" t="e">
        <f t="shared" ca="1" si="54"/>
        <v>#N/A</v>
      </c>
      <c r="AD125" s="323" t="e">
        <f t="shared" ca="1" si="55"/>
        <v>#N/A</v>
      </c>
      <c r="AE125" s="324">
        <f t="shared" ca="1" si="34"/>
        <v>54.019844193101264</v>
      </c>
      <c r="AG125" s="306">
        <f t="shared" ca="1" si="56"/>
        <v>74.734565755930916</v>
      </c>
      <c r="AH125" s="304">
        <f t="shared" ca="1" si="57"/>
        <v>84.339026168214872</v>
      </c>
    </row>
    <row r="126" spans="1:34" x14ac:dyDescent="0.2">
      <c r="A126" s="347">
        <f t="shared" ca="1" si="35"/>
        <v>0.01</v>
      </c>
      <c r="B126" s="304">
        <f t="shared" ca="1" si="36"/>
        <v>1.2200000000000009</v>
      </c>
      <c r="D126" s="306">
        <f t="shared" ca="1" si="37"/>
        <v>17.182959715856377</v>
      </c>
      <c r="E126" s="307">
        <f t="shared" ca="1" si="38"/>
        <v>72.715045680619085</v>
      </c>
      <c r="F126" s="304">
        <f t="shared" ca="1" si="39"/>
        <v>74.717681795752085</v>
      </c>
      <c r="G126" s="306">
        <f t="shared" ca="1" si="40"/>
        <v>18.846290501580977</v>
      </c>
      <c r="H126" s="307">
        <f t="shared" ca="1" si="41"/>
        <v>90.415467526901153</v>
      </c>
      <c r="I126" s="304">
        <f t="shared" ca="1" si="42"/>
        <v>92.358753963975161</v>
      </c>
      <c r="J126" s="306">
        <f t="shared" ca="1" si="43"/>
        <v>10.796534300140809</v>
      </c>
      <c r="K126" s="307">
        <f t="shared" ca="1" si="44"/>
        <v>54.920363116086243</v>
      </c>
      <c r="L126" s="304">
        <f t="shared" ca="1" si="29"/>
        <v>55.971523453421234</v>
      </c>
      <c r="M126" s="306">
        <f t="shared" ca="1" si="45"/>
        <v>1.3652977514348368</v>
      </c>
      <c r="N126" s="304">
        <f t="shared" ca="1" si="46"/>
        <v>78.225798935917481</v>
      </c>
      <c r="P126" s="310">
        <f t="shared" ca="1" si="47"/>
        <v>6</v>
      </c>
      <c r="Q126" s="304">
        <f t="shared" ca="1" si="48"/>
        <v>1001.6614035087719</v>
      </c>
      <c r="R126" s="306">
        <f t="shared" ca="1" si="49"/>
        <v>0.5017645114959487</v>
      </c>
      <c r="S126" s="307">
        <f t="shared" ca="1" si="50"/>
        <v>11.566209891145169</v>
      </c>
      <c r="T126" s="304">
        <f t="shared" ca="1" si="30"/>
        <v>113.46451903213411</v>
      </c>
      <c r="U126" s="311">
        <f t="shared" ca="1" si="31"/>
        <v>0</v>
      </c>
      <c r="V126" s="306">
        <f t="shared" ca="1" si="32"/>
        <v>1.218290679434366</v>
      </c>
      <c r="W126" s="304">
        <f t="shared" ca="1" si="33"/>
        <v>27.12292266216653</v>
      </c>
      <c r="Y126" s="314" t="str">
        <f t="shared" ca="1" si="51"/>
        <v/>
      </c>
      <c r="Z126" s="315" t="str">
        <f t="shared" ca="1" si="52"/>
        <v/>
      </c>
      <c r="AA126" s="316" t="str">
        <f t="shared" ca="1" si="53"/>
        <v/>
      </c>
      <c r="AC126" s="310" t="e">
        <f t="shared" ca="1" si="54"/>
        <v>#N/A</v>
      </c>
      <c r="AD126" s="323" t="e">
        <f t="shared" ca="1" si="55"/>
        <v>#N/A</v>
      </c>
      <c r="AE126" s="324">
        <f t="shared" ca="1" si="34"/>
        <v>54.920363116086243</v>
      </c>
      <c r="AG126" s="306">
        <f t="shared" ca="1" si="56"/>
        <v>74.690917530181864</v>
      </c>
      <c r="AH126" s="304">
        <f t="shared" ca="1" si="57"/>
        <v>84.294942132876571</v>
      </c>
    </row>
    <row r="127" spans="1:34" x14ac:dyDescent="0.2">
      <c r="A127" s="347">
        <f t="shared" ca="1" si="35"/>
        <v>0.01</v>
      </c>
      <c r="B127" s="304">
        <f t="shared" ca="1" si="36"/>
        <v>1.2300000000000009</v>
      </c>
      <c r="D127" s="306">
        <f t="shared" ca="1" si="37"/>
        <v>17.19176361978408</v>
      </c>
      <c r="E127" s="307">
        <f t="shared" ca="1" si="38"/>
        <v>72.667840674500482</v>
      </c>
      <c r="F127" s="304">
        <f t="shared" ca="1" si="39"/>
        <v>74.673769187400183</v>
      </c>
      <c r="G127" s="306">
        <f t="shared" ca="1" si="40"/>
        <v>19.018208137778817</v>
      </c>
      <c r="H127" s="307">
        <f t="shared" ca="1" si="41"/>
        <v>91.142145933646162</v>
      </c>
      <c r="I127" s="304">
        <f t="shared" ca="1" si="42"/>
        <v>93.105225450357665</v>
      </c>
      <c r="J127" s="306">
        <f t="shared" ca="1" si="43"/>
        <v>10.985856793337609</v>
      </c>
      <c r="K127" s="307">
        <f t="shared" ca="1" si="44"/>
        <v>55.828151183388982</v>
      </c>
      <c r="L127" s="304">
        <f t="shared" ca="1" si="29"/>
        <v>56.898783062900904</v>
      </c>
      <c r="M127" s="306">
        <f t="shared" ca="1" si="45"/>
        <v>1.3650827493007405</v>
      </c>
      <c r="N127" s="304">
        <f t="shared" ca="1" si="46"/>
        <v>78.213480221047462</v>
      </c>
      <c r="P127" s="310">
        <f t="shared" ca="1" si="47"/>
        <v>6</v>
      </c>
      <c r="Q127" s="304">
        <f t="shared" ca="1" si="48"/>
        <v>1001.159649122807</v>
      </c>
      <c r="R127" s="306">
        <f t="shared" ca="1" si="49"/>
        <v>0.50151316653698086</v>
      </c>
      <c r="S127" s="307">
        <f t="shared" ca="1" si="50"/>
        <v>11.561194759479799</v>
      </c>
      <c r="T127" s="304">
        <f t="shared" ca="1" si="30"/>
        <v>113.41532059049683</v>
      </c>
      <c r="U127" s="311">
        <f t="shared" ca="1" si="31"/>
        <v>0</v>
      </c>
      <c r="V127" s="306">
        <f t="shared" ca="1" si="32"/>
        <v>1.2181800886321801</v>
      </c>
      <c r="W127" s="304">
        <f t="shared" ca="1" si="33"/>
        <v>27.560623765700036</v>
      </c>
      <c r="Y127" s="314" t="str">
        <f t="shared" ca="1" si="51"/>
        <v/>
      </c>
      <c r="Z127" s="315" t="str">
        <f t="shared" ca="1" si="52"/>
        <v/>
      </c>
      <c r="AA127" s="316" t="str">
        <f t="shared" ca="1" si="53"/>
        <v/>
      </c>
      <c r="AC127" s="310" t="e">
        <f t="shared" ca="1" si="54"/>
        <v>#N/A</v>
      </c>
      <c r="AD127" s="323" t="e">
        <f t="shared" ca="1" si="55"/>
        <v>#N/A</v>
      </c>
      <c r="AE127" s="324">
        <f t="shared" ca="1" si="34"/>
        <v>55.828151183388982</v>
      </c>
      <c r="AG127" s="306">
        <f t="shared" ca="1" si="56"/>
        <v>74.646933444526894</v>
      </c>
      <c r="AH127" s="304">
        <f t="shared" ca="1" si="57"/>
        <v>84.250524857040617</v>
      </c>
    </row>
    <row r="128" spans="1:34" x14ac:dyDescent="0.2">
      <c r="A128" s="347">
        <f t="shared" ca="1" si="35"/>
        <v>0.01</v>
      </c>
      <c r="B128" s="304">
        <f t="shared" ca="1" si="36"/>
        <v>1.2400000000000009</v>
      </c>
      <c r="D128" s="306">
        <f t="shared" ca="1" si="37"/>
        <v>17.200355231002341</v>
      </c>
      <c r="E128" s="307">
        <f t="shared" ca="1" si="38"/>
        <v>72.620335982097529</v>
      </c>
      <c r="F128" s="304">
        <f t="shared" ca="1" si="39"/>
        <v>74.629521090687689</v>
      </c>
      <c r="G128" s="306">
        <f t="shared" ca="1" si="40"/>
        <v>19.190211690088841</v>
      </c>
      <c r="H128" s="307">
        <f t="shared" ca="1" si="41"/>
        <v>91.868349293467134</v>
      </c>
      <c r="I128" s="304">
        <f t="shared" ca="1" si="42"/>
        <v>93.85125372959547</v>
      </c>
      <c r="J128" s="306">
        <f t="shared" ca="1" si="43"/>
        <v>11.176898892476947</v>
      </c>
      <c r="K128" s="307">
        <f t="shared" ca="1" si="44"/>
        <v>56.743203659524546</v>
      </c>
      <c r="L128" s="304">
        <f t="shared" ca="1" si="29"/>
        <v>57.833504393205608</v>
      </c>
      <c r="M128" s="306">
        <f t="shared" ca="1" si="45"/>
        <v>1.3648692362273107</v>
      </c>
      <c r="N128" s="304">
        <f t="shared" ca="1" si="46"/>
        <v>78.20124682306907</v>
      </c>
      <c r="P128" s="310">
        <f t="shared" ca="1" si="47"/>
        <v>6</v>
      </c>
      <c r="Q128" s="304">
        <f t="shared" ca="1" si="48"/>
        <v>1000.6578947368421</v>
      </c>
      <c r="R128" s="306">
        <f t="shared" ca="1" si="49"/>
        <v>0.50126182157801302</v>
      </c>
      <c r="S128" s="307">
        <f t="shared" ca="1" si="50"/>
        <v>11.556182141264019</v>
      </c>
      <c r="T128" s="304">
        <f t="shared" ca="1" si="30"/>
        <v>113.36614680580003</v>
      </c>
      <c r="U128" s="311">
        <f t="shared" ca="1" si="31"/>
        <v>0</v>
      </c>
      <c r="V128" s="306">
        <f t="shared" ca="1" si="32"/>
        <v>1.2180686229786066</v>
      </c>
      <c r="W128" s="304">
        <f t="shared" ca="1" si="33"/>
        <v>28.00150325899801</v>
      </c>
      <c r="Y128" s="314" t="str">
        <f t="shared" ca="1" si="51"/>
        <v/>
      </c>
      <c r="Z128" s="315" t="str">
        <f t="shared" ca="1" si="52"/>
        <v/>
      </c>
      <c r="AA128" s="316" t="str">
        <f t="shared" ca="1" si="53"/>
        <v/>
      </c>
      <c r="AC128" s="310" t="e">
        <f t="shared" ca="1" si="54"/>
        <v>#N/A</v>
      </c>
      <c r="AD128" s="323" t="e">
        <f t="shared" ca="1" si="55"/>
        <v>#N/A</v>
      </c>
      <c r="AE128" s="324">
        <f t="shared" ca="1" si="34"/>
        <v>56.743203659524546</v>
      </c>
      <c r="AG128" s="306">
        <f t="shared" ca="1" si="56"/>
        <v>74.602614000017979</v>
      </c>
      <c r="AH128" s="304">
        <f t="shared" ca="1" si="57"/>
        <v>84.205774803122338</v>
      </c>
    </row>
    <row r="129" spans="1:34" x14ac:dyDescent="0.2">
      <c r="A129" s="347">
        <f t="shared" ca="1" si="35"/>
        <v>0.01</v>
      </c>
      <c r="B129" s="304">
        <f t="shared" ca="1" si="36"/>
        <v>1.2500000000000009</v>
      </c>
      <c r="D129" s="306">
        <f t="shared" ca="1" si="37"/>
        <v>17.208736588351179</v>
      </c>
      <c r="E129" s="307">
        <f t="shared" ca="1" si="38"/>
        <v>72.572531747391807</v>
      </c>
      <c r="F129" s="304">
        <f t="shared" ca="1" si="39"/>
        <v>74.584938018298629</v>
      </c>
      <c r="G129" s="306">
        <f t="shared" ca="1" si="40"/>
        <v>19.362299055972354</v>
      </c>
      <c r="H129" s="307">
        <f t="shared" ca="1" si="41"/>
        <v>92.59407461094105</v>
      </c>
      <c r="I129" s="304">
        <f t="shared" ca="1" si="42"/>
        <v>94.596835453356604</v>
      </c>
      <c r="J129" s="306">
        <f t="shared" ca="1" si="43"/>
        <v>11.369661446207253</v>
      </c>
      <c r="K129" s="307">
        <f t="shared" ca="1" si="44"/>
        <v>57.665515779046586</v>
      </c>
      <c r="L129" s="304">
        <f t="shared" ca="1" si="29"/>
        <v>58.775682994456496</v>
      </c>
      <c r="M129" s="306">
        <f t="shared" ca="1" si="45"/>
        <v>1.3646571892483834</v>
      </c>
      <c r="N129" s="304">
        <f t="shared" ca="1" si="46"/>
        <v>78.189097426118039</v>
      </c>
      <c r="P129" s="310">
        <f t="shared" ca="1" si="47"/>
        <v>6</v>
      </c>
      <c r="Q129" s="304">
        <f t="shared" ca="1" si="48"/>
        <v>1000.1561403508771</v>
      </c>
      <c r="R129" s="306">
        <f t="shared" ca="1" si="49"/>
        <v>0.50101047661904508</v>
      </c>
      <c r="S129" s="307">
        <f t="shared" ca="1" si="50"/>
        <v>11.551172036497828</v>
      </c>
      <c r="T129" s="304">
        <f t="shared" ca="1" si="30"/>
        <v>113.31699767804371</v>
      </c>
      <c r="U129" s="311">
        <f t="shared" ca="1" si="31"/>
        <v>0</v>
      </c>
      <c r="V129" s="306">
        <f t="shared" ca="1" si="32"/>
        <v>1.2179562832949069</v>
      </c>
      <c r="W129" s="304">
        <f t="shared" ca="1" si="33"/>
        <v>28.445550985821267</v>
      </c>
      <c r="Y129" s="314" t="str">
        <f t="shared" ca="1" si="51"/>
        <v/>
      </c>
      <c r="Z129" s="315" t="str">
        <f t="shared" ca="1" si="52"/>
        <v/>
      </c>
      <c r="AA129" s="316" t="str">
        <f t="shared" ca="1" si="53"/>
        <v/>
      </c>
      <c r="AC129" s="310" t="e">
        <f t="shared" ca="1" si="54"/>
        <v>#N/A</v>
      </c>
      <c r="AD129" s="323" t="e">
        <f t="shared" ca="1" si="55"/>
        <v>#N/A</v>
      </c>
      <c r="AE129" s="324">
        <f t="shared" ca="1" si="34"/>
        <v>57.665515779046586</v>
      </c>
      <c r="AG129" s="306">
        <f t="shared" ca="1" si="56"/>
        <v>74.557959703882815</v>
      </c>
      <c r="AH129" s="304">
        <f t="shared" ca="1" si="57"/>
        <v>84.160692440576298</v>
      </c>
    </row>
    <row r="130" spans="1:34" x14ac:dyDescent="0.2">
      <c r="A130" s="347">
        <f t="shared" ca="1" si="35"/>
        <v>0.01</v>
      </c>
      <c r="B130" s="304">
        <f t="shared" ca="1" si="36"/>
        <v>1.2600000000000009</v>
      </c>
      <c r="D130" s="306">
        <f t="shared" ca="1" si="37"/>
        <v>17.216909685906824</v>
      </c>
      <c r="E130" s="307">
        <f t="shared" ca="1" si="38"/>
        <v>72.524428128510905</v>
      </c>
      <c r="F130" s="304">
        <f t="shared" ca="1" si="39"/>
        <v>74.540020488997826</v>
      </c>
      <c r="G130" s="306">
        <f t="shared" ca="1" si="40"/>
        <v>19.534468152831423</v>
      </c>
      <c r="H130" s="307">
        <f t="shared" ca="1" si="41"/>
        <v>93.319318892226164</v>
      </c>
      <c r="I130" s="304">
        <f t="shared" ca="1" si="42"/>
        <v>95.34196727843927</v>
      </c>
      <c r="J130" s="306">
        <f t="shared" ca="1" si="43"/>
        <v>11.564145282251273</v>
      </c>
      <c r="K130" s="307">
        <f t="shared" ca="1" si="44"/>
        <v>58.595082746562426</v>
      </c>
      <c r="L130" s="304">
        <f t="shared" ca="1" si="29"/>
        <v>59.725314383312472</v>
      </c>
      <c r="M130" s="306">
        <f t="shared" ca="1" si="45"/>
        <v>1.3644465859264803</v>
      </c>
      <c r="N130" s="304">
        <f t="shared" ca="1" si="46"/>
        <v>78.177030744621547</v>
      </c>
      <c r="P130" s="310">
        <f t="shared" ca="1" si="47"/>
        <v>6</v>
      </c>
      <c r="Q130" s="304">
        <f t="shared" ca="1" si="48"/>
        <v>999.65438596491219</v>
      </c>
      <c r="R130" s="306">
        <f t="shared" ca="1" si="49"/>
        <v>0.50075913166007713</v>
      </c>
      <c r="S130" s="307">
        <f t="shared" ca="1" si="50"/>
        <v>11.546164445181228</v>
      </c>
      <c r="T130" s="304">
        <f t="shared" ca="1" si="30"/>
        <v>113.26787320722785</v>
      </c>
      <c r="U130" s="311">
        <f t="shared" ca="1" si="31"/>
        <v>0</v>
      </c>
      <c r="V130" s="306">
        <f t="shared" ca="1" si="32"/>
        <v>1.21784307040763</v>
      </c>
      <c r="W130" s="304">
        <f t="shared" ca="1" si="33"/>
        <v>28.892756723648823</v>
      </c>
      <c r="Y130" s="314" t="str">
        <f t="shared" ca="1" si="51"/>
        <v/>
      </c>
      <c r="Z130" s="315" t="str">
        <f t="shared" ca="1" si="52"/>
        <v/>
      </c>
      <c r="AA130" s="316" t="str">
        <f t="shared" ca="1" si="53"/>
        <v/>
      </c>
      <c r="AC130" s="310" t="e">
        <f t="shared" ca="1" si="54"/>
        <v>#N/A</v>
      </c>
      <c r="AD130" s="323" t="e">
        <f t="shared" ca="1" si="55"/>
        <v>#N/A</v>
      </c>
      <c r="AE130" s="324">
        <f t="shared" ca="1" si="34"/>
        <v>58.595082746562426</v>
      </c>
      <c r="AG130" s="306">
        <f t="shared" ca="1" si="56"/>
        <v>74.512971069533322</v>
      </c>
      <c r="AH130" s="304">
        <f t="shared" ca="1" si="57"/>
        <v>84.115278245878727</v>
      </c>
    </row>
    <row r="131" spans="1:34" x14ac:dyDescent="0.2">
      <c r="A131" s="347">
        <f t="shared" ca="1" si="35"/>
        <v>0.01</v>
      </c>
      <c r="B131" s="304">
        <f t="shared" ca="1" si="36"/>
        <v>1.2700000000000009</v>
      </c>
      <c r="D131" s="306">
        <f t="shared" ca="1" si="37"/>
        <v>17.224876474433472</v>
      </c>
      <c r="E131" s="307">
        <f t="shared" ca="1" si="38"/>
        <v>72.476025297488093</v>
      </c>
      <c r="F131" s="304">
        <f t="shared" ca="1" si="39"/>
        <v>74.494769027641297</v>
      </c>
      <c r="G131" s="306">
        <f t="shared" ca="1" si="40"/>
        <v>19.706716917575758</v>
      </c>
      <c r="H131" s="307">
        <f t="shared" ca="1" si="41"/>
        <v>94.044079145201039</v>
      </c>
      <c r="I131" s="304">
        <f t="shared" ca="1" si="42"/>
        <v>96.086645866833663</v>
      </c>
      <c r="J131" s="306">
        <f t="shared" ca="1" si="43"/>
        <v>11.760351207603309</v>
      </c>
      <c r="K131" s="307">
        <f t="shared" ca="1" si="44"/>
        <v>59.531899736749558</v>
      </c>
      <c r="L131" s="304">
        <f t="shared" ca="1" si="29"/>
        <v>60.682394043021894</v>
      </c>
      <c r="M131" s="306">
        <f t="shared" ca="1" si="45"/>
        <v>1.3642374043365215</v>
      </c>
      <c r="N131" s="304">
        <f t="shared" ca="1" si="46"/>
        <v>78.165045522365077</v>
      </c>
      <c r="P131" s="310">
        <f t="shared" ca="1" si="47"/>
        <v>6</v>
      </c>
      <c r="Q131" s="304">
        <f t="shared" ca="1" si="48"/>
        <v>999.15263157894731</v>
      </c>
      <c r="R131" s="306">
        <f t="shared" ca="1" si="49"/>
        <v>0.50050778670110929</v>
      </c>
      <c r="S131" s="307">
        <f t="shared" ca="1" si="50"/>
        <v>11.541159367314217</v>
      </c>
      <c r="T131" s="304">
        <f t="shared" ca="1" si="30"/>
        <v>113.21877339335248</v>
      </c>
      <c r="U131" s="311">
        <f t="shared" ca="1" si="31"/>
        <v>0</v>
      </c>
      <c r="V131" s="306">
        <f t="shared" ca="1" si="32"/>
        <v>1.2177289851486042</v>
      </c>
      <c r="W131" s="304">
        <f t="shared" ca="1" si="33"/>
        <v>29.343110184050371</v>
      </c>
      <c r="Y131" s="314" t="str">
        <f t="shared" ca="1" si="51"/>
        <v/>
      </c>
      <c r="Z131" s="315" t="str">
        <f t="shared" ca="1" si="52"/>
        <v/>
      </c>
      <c r="AA131" s="316" t="str">
        <f t="shared" ca="1" si="53"/>
        <v/>
      </c>
      <c r="AC131" s="310" t="e">
        <f t="shared" ca="1" si="54"/>
        <v>#N/A</v>
      </c>
      <c r="AD131" s="323" t="e">
        <f t="shared" ca="1" si="55"/>
        <v>#N/A</v>
      </c>
      <c r="AE131" s="324">
        <f t="shared" ca="1" si="34"/>
        <v>59.531899736749558</v>
      </c>
      <c r="AG131" s="306">
        <f t="shared" ca="1" si="56"/>
        <v>74.46764861657303</v>
      </c>
      <c r="AH131" s="304">
        <f t="shared" ca="1" si="57"/>
        <v>84.069532702509676</v>
      </c>
    </row>
    <row r="132" spans="1:34" x14ac:dyDescent="0.2">
      <c r="A132" s="347">
        <f t="shared" ca="1" si="35"/>
        <v>0.01</v>
      </c>
      <c r="B132" s="304">
        <f t="shared" ca="1" si="36"/>
        <v>1.2800000000000009</v>
      </c>
      <c r="D132" s="306">
        <f t="shared" ca="1" si="37"/>
        <v>17.232638862778376</v>
      </c>
      <c r="E132" s="307">
        <f t="shared" ca="1" si="38"/>
        <v>72.427323440030435</v>
      </c>
      <c r="F132" s="304">
        <f t="shared" ca="1" si="39"/>
        <v>74.449184165185599</v>
      </c>
      <c r="G132" s="306">
        <f t="shared" ca="1" si="40"/>
        <v>19.879043306203542</v>
      </c>
      <c r="H132" s="307">
        <f t="shared" ca="1" si="41"/>
        <v>94.768352379601339</v>
      </c>
      <c r="I132" s="304">
        <f t="shared" ca="1" si="42"/>
        <v>96.830867885784272</v>
      </c>
      <c r="J132" s="306">
        <f t="shared" ca="1" si="43"/>
        <v>11.958280008722205</v>
      </c>
      <c r="K132" s="307">
        <f t="shared" ca="1" si="44"/>
        <v>60.475961894373569</v>
      </c>
      <c r="L132" s="304">
        <f t="shared" ref="L132:L195" ca="1" si="58">SQRT(pos_x^2+pos_z^2)</f>
        <v>61.646917423474868</v>
      </c>
      <c r="M132" s="306">
        <f t="shared" ca="1" si="45"/>
        <v>1.364029623050165</v>
      </c>
      <c r="N132" s="304">
        <f t="shared" ca="1" si="46"/>
        <v>78.153140531595042</v>
      </c>
      <c r="P132" s="310">
        <f t="shared" ca="1" si="47"/>
        <v>6</v>
      </c>
      <c r="Q132" s="304">
        <f t="shared" ca="1" si="48"/>
        <v>998.65087719298242</v>
      </c>
      <c r="R132" s="306">
        <f t="shared" ca="1" si="49"/>
        <v>0.50025644174214146</v>
      </c>
      <c r="S132" s="307">
        <f t="shared" ca="1" si="50"/>
        <v>11.536156802896796</v>
      </c>
      <c r="T132" s="304">
        <f t="shared" ref="T132:T195" ca="1" si="59">m*g</f>
        <v>113.16969823641757</v>
      </c>
      <c r="U132" s="311">
        <f t="shared" ref="U132:U195" ca="1" si="60">IF(pos_xz&lt;L_rampe,Poids*COS(Beta),0)</f>
        <v>0</v>
      </c>
      <c r="V132" s="306">
        <f t="shared" ref="V132:V195" ca="1" si="61">Rho_moyen*(20000-Alt_rampe-pos_z)/(20000+Alt_rampe+pos_z)</f>
        <v>1.2176140283549273</v>
      </c>
      <c r="W132" s="304">
        <f t="shared" ref="W132:W195" ca="1" si="62">1/2*Rho*Sref*Cx*vit_xz^2</f>
        <v>29.796601013061679</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60.475961894373569</v>
      </c>
      <c r="AG132" s="306">
        <f t="shared" ca="1" si="56"/>
        <v>74.421992870803194</v>
      </c>
      <c r="AH132" s="304">
        <f t="shared" ca="1" si="57"/>
        <v>84.023456300934924</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17.233448428455219</v>
      </c>
      <c r="E133" s="307">
        <f t="shared" ref="E133:E196" ca="1" si="67">IF(AND(L132&lt;L_rampe,Poussee&lt;Poids*SIN(M132)),0,(-W132+Poussee)/m*SIN(M132)+U132/m*COS(M132)-Poids/m)</f>
        <v>72.346142437391407</v>
      </c>
      <c r="F133" s="304">
        <f t="shared" ref="F133:F196" ca="1" si="68">SQRT(acc_x^2+acc_z^2)</f>
        <v>74.370397809259785</v>
      </c>
      <c r="G133" s="306">
        <f t="shared" ref="G133:G196" ca="1" si="69">G132+acc_x*pas</f>
        <v>20.051377790488093</v>
      </c>
      <c r="H133" s="307">
        <f t="shared" ref="H133:H196" ca="1" si="70">H132+acc_z*pas</f>
        <v>95.491813803975248</v>
      </c>
      <c r="I133" s="304">
        <f t="shared" ref="I133:I196" ca="1" si="71">SQRT(vit_x^2+vit_z^2)</f>
        <v>97.574301201033236</v>
      </c>
      <c r="J133" s="306">
        <f t="shared" ref="J133:J196" ca="1" si="72">J132+0.5*(vit_x+G132)*pas*(K132&gt;=0)</f>
        <v>12.157932114205664</v>
      </c>
      <c r="K133" s="307">
        <f t="shared" ref="K133:K196" ca="1" si="73">K132+0.5*(vit_z+H132)*pas</f>
        <v>61.427262725291449</v>
      </c>
      <c r="L133" s="304">
        <f t="shared" ca="1" si="58"/>
        <v>62.618878297328308</v>
      </c>
      <c r="M133" s="306">
        <f t="shared" ref="M133:M196" ca="1" si="74">IF(AND(L132&gt;L_rampe,G133&gt;0),ATAN2(G133,H133),$M$4)</f>
        <v>1.3638232204252072</v>
      </c>
      <c r="N133" s="304">
        <f t="shared" ref="N133:N196" ca="1" si="75">DEGREES(Beta)</f>
        <v>78.141314532304548</v>
      </c>
      <c r="P133" s="310">
        <f t="shared" ref="P133:P196" ca="1" si="76">MATCH(t-pas/2-T_ini,CdP_t)</f>
        <v>7</v>
      </c>
      <c r="Q133" s="304">
        <f t="shared" ref="Q133:Q196" ca="1" si="77">(INDEX(CdP,2,i_P+1)-INDEX(CdP,2,i_P+0))/(INDEX(CdP,1,i_P+1)-INDEX(CdP,1,i_P+0))*(t-pas/2-T_ini-INDEX(CdP,1,i_P+0))+INDEX(CdP,2,i_P+0)</f>
        <v>997.77012987012972</v>
      </c>
      <c r="R133" s="306">
        <f t="shared" ref="R133:R196" ca="1" si="78">Poussee/(g*ISP)</f>
        <v>0.49981524699444074</v>
      </c>
      <c r="S133" s="307">
        <f t="shared" ref="S133:S196" ca="1" si="79">S132-Débit*pas</f>
        <v>11.531158650426852</v>
      </c>
      <c r="T133" s="304">
        <f t="shared" ca="1" si="59"/>
        <v>113.12066636068742</v>
      </c>
      <c r="U133" s="311">
        <f t="shared" ca="1" si="60"/>
        <v>0</v>
      </c>
      <c r="V133" s="306">
        <f t="shared" ca="1" si="61"/>
        <v>1.217498201064857</v>
      </c>
      <c r="W133" s="304">
        <f t="shared" ca="1" si="62"/>
        <v>30.253014902285841</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61.427262725291449</v>
      </c>
      <c r="AG133" s="306">
        <f t="shared" ref="AG133:AG196" ca="1" si="85">IF(AND(L132&lt;L_rampe,Poussee&lt;Poids*SIN(M132)),0,(-W132+Poussee)/m-Poids*SIN(M132)/m)</f>
        <v>74.343123681667095</v>
      </c>
      <c r="AH133" s="304">
        <f t="shared" ref="AH133:AH196" ca="1" si="86">IF(AND(L132&lt;L_rampe,Poussee&lt;Poids*SIN(M132)), g*SIN(M132), (-W132+Poussee)/m)</f>
        <v>83.944168856026991</v>
      </c>
    </row>
    <row r="134" spans="1:34" x14ac:dyDescent="0.2">
      <c r="A134" s="347">
        <f t="shared" ca="1" si="64"/>
        <v>0.01</v>
      </c>
      <c r="B134" s="304">
        <f t="shared" ca="1" si="65"/>
        <v>1.3000000000000009</v>
      </c>
      <c r="D134" s="306">
        <f t="shared" ca="1" si="66"/>
        <v>17.227279151652226</v>
      </c>
      <c r="E134" s="307">
        <f t="shared" ca="1" si="67"/>
        <v>72.232448667994191</v>
      </c>
      <c r="F134" s="304">
        <f t="shared" ca="1" si="68"/>
        <v>74.258371834718858</v>
      </c>
      <c r="G134" s="306">
        <f t="shared" ca="1" si="69"/>
        <v>20.223650582004616</v>
      </c>
      <c r="H134" s="307">
        <f t="shared" ca="1" si="70"/>
        <v>96.214138290655185</v>
      </c>
      <c r="I134" s="304">
        <f t="shared" ca="1" si="71"/>
        <v>98.316613295395484</v>
      </c>
      <c r="J134" s="306">
        <f t="shared" ca="1" si="72"/>
        <v>12.359307256068128</v>
      </c>
      <c r="K134" s="307">
        <f t="shared" ca="1" si="73"/>
        <v>62.385792485764604</v>
      </c>
      <c r="L134" s="304">
        <f t="shared" ca="1" si="58"/>
        <v>63.598267114181517</v>
      </c>
      <c r="M134" s="306">
        <f t="shared" ca="1" si="74"/>
        <v>1.363618174628785</v>
      </c>
      <c r="N134" s="304">
        <f t="shared" ca="1" si="75"/>
        <v>78.129566273562645</v>
      </c>
      <c r="P134" s="310">
        <f t="shared" ca="1" si="76"/>
        <v>7</v>
      </c>
      <c r="Q134" s="304">
        <f t="shared" ca="1" si="77"/>
        <v>996.51038961038944</v>
      </c>
      <c r="R134" s="306">
        <f t="shared" ca="1" si="78"/>
        <v>0.49918420245800738</v>
      </c>
      <c r="S134" s="307">
        <f t="shared" ca="1" si="79"/>
        <v>11.526166808402271</v>
      </c>
      <c r="T134" s="304">
        <f t="shared" ca="1" si="59"/>
        <v>113.07169639042628</v>
      </c>
      <c r="U134" s="311">
        <f t="shared" ca="1" si="60"/>
        <v>0</v>
      </c>
      <c r="V134" s="306">
        <f t="shared" ca="1" si="61"/>
        <v>1.2173815047137928</v>
      </c>
      <c r="W134" s="304">
        <f t="shared" ca="1" si="62"/>
        <v>30.712131116161007</v>
      </c>
      <c r="Y134" s="314" t="str">
        <f t="shared" ca="1" si="80"/>
        <v/>
      </c>
      <c r="Z134" s="315" t="str">
        <f t="shared" ca="1" si="81"/>
        <v/>
      </c>
      <c r="AA134" s="316" t="str">
        <f t="shared" ca="1" si="82"/>
        <v/>
      </c>
      <c r="AC134" s="310" t="e">
        <f t="shared" ca="1" si="83"/>
        <v>#N/A</v>
      </c>
      <c r="AD134" s="323" t="e">
        <f t="shared" ca="1" si="84"/>
        <v>#N/A</v>
      </c>
      <c r="AE134" s="324">
        <f t="shared" ca="1" si="63"/>
        <v>62.385792485764604</v>
      </c>
      <c r="AG134" s="306">
        <f t="shared" ca="1" si="85"/>
        <v>74.231002756129215</v>
      </c>
      <c r="AH134" s="304">
        <f t="shared" ca="1" si="86"/>
        <v>83.831632039519633</v>
      </c>
    </row>
    <row r="135" spans="1:34" x14ac:dyDescent="0.2">
      <c r="A135" s="347">
        <f t="shared" ca="1" si="64"/>
        <v>0.01</v>
      </c>
      <c r="B135" s="304">
        <f t="shared" ca="1" si="65"/>
        <v>1.3100000000000009</v>
      </c>
      <c r="D135" s="306">
        <f t="shared" ca="1" si="66"/>
        <v>17.220874774116577</v>
      </c>
      <c r="E135" s="307">
        <f t="shared" ca="1" si="67"/>
        <v>72.118414471185602</v>
      </c>
      <c r="F135" s="304">
        <f t="shared" ca="1" si="68"/>
        <v>74.145965728578375</v>
      </c>
      <c r="G135" s="306">
        <f t="shared" ca="1" si="69"/>
        <v>20.395859329745782</v>
      </c>
      <c r="H135" s="307">
        <f t="shared" ca="1" si="70"/>
        <v>96.935322435367041</v>
      </c>
      <c r="I135" s="304">
        <f t="shared" ca="1" si="71"/>
        <v>99.057800366489829</v>
      </c>
      <c r="J135" s="306">
        <f t="shared" ca="1" si="72"/>
        <v>12.56240480562688</v>
      </c>
      <c r="K135" s="307">
        <f t="shared" ca="1" si="73"/>
        <v>63.351539789394714</v>
      </c>
      <c r="L135" s="304">
        <f t="shared" ca="1" si="58"/>
        <v>64.585072642118305</v>
      </c>
      <c r="M135" s="306">
        <f t="shared" ca="1" si="74"/>
        <v>1.3634144643357924</v>
      </c>
      <c r="N135" s="304">
        <f t="shared" ca="1" si="75"/>
        <v>78.117894533530801</v>
      </c>
      <c r="P135" s="310">
        <f t="shared" ca="1" si="76"/>
        <v>7</v>
      </c>
      <c r="Q135" s="304">
        <f t="shared" ca="1" si="77"/>
        <v>995.25064935064916</v>
      </c>
      <c r="R135" s="306">
        <f t="shared" ca="1" si="78"/>
        <v>0.49855315792157406</v>
      </c>
      <c r="S135" s="307">
        <f t="shared" ca="1" si="79"/>
        <v>11.521181276823055</v>
      </c>
      <c r="T135" s="304">
        <f t="shared" ca="1" si="59"/>
        <v>113.02278832563418</v>
      </c>
      <c r="U135" s="311">
        <f t="shared" ca="1" si="60"/>
        <v>0</v>
      </c>
      <c r="V135" s="306">
        <f t="shared" ca="1" si="61"/>
        <v>1.2172639409384718</v>
      </c>
      <c r="W135" s="304">
        <f t="shared" ca="1" si="62"/>
        <v>31.173929640215125</v>
      </c>
      <c r="Y135" s="314" t="str">
        <f t="shared" ca="1" si="80"/>
        <v/>
      </c>
      <c r="Z135" s="315" t="str">
        <f t="shared" ca="1" si="81"/>
        <v/>
      </c>
      <c r="AA135" s="316" t="str">
        <f t="shared" ca="1" si="82"/>
        <v/>
      </c>
      <c r="AC135" s="310" t="e">
        <f t="shared" ca="1" si="83"/>
        <v>#N/A</v>
      </c>
      <c r="AD135" s="323" t="e">
        <f t="shared" ca="1" si="84"/>
        <v>#N/A</v>
      </c>
      <c r="AE135" s="324">
        <f t="shared" ca="1" si="63"/>
        <v>63.351539789394714</v>
      </c>
      <c r="AG135" s="306">
        <f t="shared" ca="1" si="85"/>
        <v>74.11850157498165</v>
      </c>
      <c r="AH135" s="304">
        <f t="shared" ca="1" si="86"/>
        <v>83.718717296361987</v>
      </c>
    </row>
    <row r="136" spans="1:34" x14ac:dyDescent="0.2">
      <c r="A136" s="347">
        <f t="shared" ca="1" si="64"/>
        <v>0.01</v>
      </c>
      <c r="B136" s="304">
        <f t="shared" ca="1" si="65"/>
        <v>1.320000000000001</v>
      </c>
      <c r="D136" s="306">
        <f t="shared" ca="1" si="66"/>
        <v>17.214237574423905</v>
      </c>
      <c r="E136" s="307">
        <f t="shared" ca="1" si="67"/>
        <v>72.004040917715557</v>
      </c>
      <c r="F136" s="304">
        <f t="shared" ca="1" si="68"/>
        <v>74.033180964678024</v>
      </c>
      <c r="G136" s="306">
        <f t="shared" ca="1" si="69"/>
        <v>20.568001705490023</v>
      </c>
      <c r="H136" s="307">
        <f t="shared" ca="1" si="70"/>
        <v>97.6553628445442</v>
      </c>
      <c r="I136" s="304">
        <f t="shared" ca="1" si="71"/>
        <v>99.797858626608942</v>
      </c>
      <c r="J136" s="306">
        <f t="shared" ca="1" si="72"/>
        <v>12.767224110803058</v>
      </c>
      <c r="K136" s="307">
        <f t="shared" ca="1" si="73"/>
        <v>64.324493215794277</v>
      </c>
      <c r="L136" s="304">
        <f t="shared" ca="1" si="58"/>
        <v>65.57928361124597</v>
      </c>
      <c r="M136" s="306">
        <f t="shared" ca="1" si="74"/>
        <v>1.3632120687130715</v>
      </c>
      <c r="N136" s="304">
        <f t="shared" ca="1" si="75"/>
        <v>78.106298118556978</v>
      </c>
      <c r="P136" s="310">
        <f t="shared" ca="1" si="76"/>
        <v>7</v>
      </c>
      <c r="Q136" s="304">
        <f t="shared" ca="1" si="77"/>
        <v>993.99090909090899</v>
      </c>
      <c r="R136" s="306">
        <f t="shared" ca="1" si="78"/>
        <v>0.49792211338514075</v>
      </c>
      <c r="S136" s="307">
        <f t="shared" ca="1" si="79"/>
        <v>11.516202055689204</v>
      </c>
      <c r="T136" s="304">
        <f t="shared" ca="1" si="59"/>
        <v>112.9739421663111</v>
      </c>
      <c r="U136" s="311">
        <f t="shared" ca="1" si="60"/>
        <v>0</v>
      </c>
      <c r="V136" s="306">
        <f t="shared" ca="1" si="61"/>
        <v>1.2171455113810596</v>
      </c>
      <c r="W136" s="304">
        <f t="shared" ca="1" si="62"/>
        <v>31.638390419446466</v>
      </c>
      <c r="Y136" s="314" t="str">
        <f t="shared" ca="1" si="80"/>
        <v/>
      </c>
      <c r="Z136" s="315" t="str">
        <f t="shared" ca="1" si="81"/>
        <v/>
      </c>
      <c r="AA136" s="316" t="str">
        <f t="shared" ca="1" si="82"/>
        <v/>
      </c>
      <c r="AC136" s="310" t="e">
        <f t="shared" ca="1" si="83"/>
        <v>#N/A</v>
      </c>
      <c r="AD136" s="323" t="e">
        <f t="shared" ca="1" si="84"/>
        <v>#N/A</v>
      </c>
      <c r="AE136" s="324">
        <f t="shared" ca="1" si="63"/>
        <v>64.324493215794277</v>
      </c>
      <c r="AG136" s="306">
        <f t="shared" ca="1" si="85"/>
        <v>74.005621605997561</v>
      </c>
      <c r="AH136" s="304">
        <f t="shared" ca="1" si="86"/>
        <v>83.60542605928363</v>
      </c>
    </row>
    <row r="137" spans="1:34" x14ac:dyDescent="0.2">
      <c r="A137" s="347">
        <f t="shared" ca="1" si="64"/>
        <v>0.01</v>
      </c>
      <c r="B137" s="304">
        <f t="shared" ca="1" si="65"/>
        <v>1.330000000000001</v>
      </c>
      <c r="D137" s="306">
        <f t="shared" ca="1" si="66"/>
        <v>17.207369786689384</v>
      </c>
      <c r="E137" s="307">
        <f t="shared" ca="1" si="67"/>
        <v>71.889329092863079</v>
      </c>
      <c r="F137" s="304">
        <f t="shared" ca="1" si="68"/>
        <v>73.920019023251342</v>
      </c>
      <c r="G137" s="306">
        <f t="shared" ca="1" si="69"/>
        <v>20.740075403356915</v>
      </c>
      <c r="H137" s="307">
        <f t="shared" ca="1" si="70"/>
        <v>98.374256135472834</v>
      </c>
      <c r="I137" s="304">
        <f t="shared" ca="1" si="71"/>
        <v>100.53678430278416</v>
      </c>
      <c r="J137" s="306">
        <f t="shared" ca="1" si="72"/>
        <v>12.973764496347293</v>
      </c>
      <c r="K137" s="307">
        <f t="shared" ca="1" si="73"/>
        <v>65.304641310694365</v>
      </c>
      <c r="L137" s="304">
        <f t="shared" ca="1" si="58"/>
        <v>66.580888713842882</v>
      </c>
      <c r="M137" s="306">
        <f t="shared" ca="1" si="74"/>
        <v>1.3630109674042155</v>
      </c>
      <c r="N137" s="304">
        <f t="shared" ca="1" si="75"/>
        <v>78.094775862304971</v>
      </c>
      <c r="P137" s="310">
        <f t="shared" ca="1" si="76"/>
        <v>7</v>
      </c>
      <c r="Q137" s="304">
        <f t="shared" ca="1" si="77"/>
        <v>992.7311688311687</v>
      </c>
      <c r="R137" s="306">
        <f t="shared" ca="1" si="78"/>
        <v>0.49729106884870744</v>
      </c>
      <c r="S137" s="307">
        <f t="shared" ca="1" si="79"/>
        <v>11.511229145000717</v>
      </c>
      <c r="T137" s="304">
        <f t="shared" ca="1" si="59"/>
        <v>112.92515791245704</v>
      </c>
      <c r="U137" s="311">
        <f t="shared" ca="1" si="60"/>
        <v>0</v>
      </c>
      <c r="V137" s="306">
        <f t="shared" ca="1" si="61"/>
        <v>1.2170262176891253</v>
      </c>
      <c r="W137" s="304">
        <f t="shared" ca="1" si="62"/>
        <v>32.105493359177572</v>
      </c>
      <c r="Y137" s="314" t="str">
        <f t="shared" ca="1" si="80"/>
        <v/>
      </c>
      <c r="Z137" s="315" t="str">
        <f t="shared" ca="1" si="81"/>
        <v/>
      </c>
      <c r="AA137" s="316" t="str">
        <f t="shared" ca="1" si="82"/>
        <v/>
      </c>
      <c r="AC137" s="310" t="e">
        <f t="shared" ca="1" si="83"/>
        <v>#N/A</v>
      </c>
      <c r="AD137" s="323" t="e">
        <f t="shared" ca="1" si="84"/>
        <v>#N/A</v>
      </c>
      <c r="AE137" s="324">
        <f t="shared" ca="1" si="63"/>
        <v>65.304641310694365</v>
      </c>
      <c r="AG137" s="306">
        <f t="shared" ca="1" si="85"/>
        <v>73.892364323414654</v>
      </c>
      <c r="AH137" s="304">
        <f t="shared" ca="1" si="86"/>
        <v>83.491759768253871</v>
      </c>
    </row>
    <row r="138" spans="1:34" x14ac:dyDescent="0.2">
      <c r="A138" s="347">
        <f t="shared" ca="1" si="64"/>
        <v>0.01</v>
      </c>
      <c r="B138" s="304">
        <f t="shared" ca="1" si="65"/>
        <v>1.340000000000001</v>
      </c>
      <c r="D138" s="306">
        <f t="shared" ca="1" si="66"/>
        <v>17.200273601992425</v>
      </c>
      <c r="E138" s="307">
        <f t="shared" ca="1" si="67"/>
        <v>71.774280096143841</v>
      </c>
      <c r="F138" s="304">
        <f t="shared" ca="1" si="68"/>
        <v>73.806481390885367</v>
      </c>
      <c r="G138" s="306">
        <f t="shared" ca="1" si="69"/>
        <v>20.912078139376838</v>
      </c>
      <c r="H138" s="307">
        <f t="shared" ca="1" si="70"/>
        <v>99.091998936434265</v>
      </c>
      <c r="I138" s="304">
        <f t="shared" ca="1" si="71"/>
        <v>101.27457363684971</v>
      </c>
      <c r="J138" s="306">
        <f t="shared" ca="1" si="72"/>
        <v>13.182025264060963</v>
      </c>
      <c r="K138" s="307">
        <f t="shared" ca="1" si="73"/>
        <v>66.291972586053902</v>
      </c>
      <c r="L138" s="304">
        <f t="shared" ca="1" si="58"/>
        <v>67.589876604506856</v>
      </c>
      <c r="M138" s="306">
        <f t="shared" ca="1" si="74"/>
        <v>1.3628111405149572</v>
      </c>
      <c r="N138" s="304">
        <f t="shared" ca="1" si="75"/>
        <v>78.083326624917234</v>
      </c>
      <c r="P138" s="310">
        <f t="shared" ca="1" si="76"/>
        <v>7</v>
      </c>
      <c r="Q138" s="304">
        <f t="shared" ca="1" si="77"/>
        <v>991.47142857142842</v>
      </c>
      <c r="R138" s="306">
        <f t="shared" ca="1" si="78"/>
        <v>0.49666002431227407</v>
      </c>
      <c r="S138" s="307">
        <f t="shared" ca="1" si="79"/>
        <v>11.506262544757595</v>
      </c>
      <c r="T138" s="304">
        <f t="shared" ca="1" si="59"/>
        <v>112.87643556407201</v>
      </c>
      <c r="U138" s="311">
        <f t="shared" ca="1" si="60"/>
        <v>0</v>
      </c>
      <c r="V138" s="306">
        <f t="shared" ca="1" si="61"/>
        <v>1.2169060615156144</v>
      </c>
      <c r="W138" s="304">
        <f t="shared" ca="1" si="62"/>
        <v>32.575218325909717</v>
      </c>
      <c r="Y138" s="314" t="str">
        <f t="shared" ca="1" si="80"/>
        <v/>
      </c>
      <c r="Z138" s="315" t="str">
        <f t="shared" ca="1" si="81"/>
        <v/>
      </c>
      <c r="AA138" s="316" t="str">
        <f t="shared" ca="1" si="82"/>
        <v/>
      </c>
      <c r="AC138" s="310" t="e">
        <f t="shared" ca="1" si="83"/>
        <v>#N/A</v>
      </c>
      <c r="AD138" s="323" t="e">
        <f t="shared" ca="1" si="84"/>
        <v>#N/A</v>
      </c>
      <c r="AE138" s="324">
        <f t="shared" ca="1" si="63"/>
        <v>66.291972586053902</v>
      </c>
      <c r="AG138" s="306">
        <f t="shared" ca="1" si="85"/>
        <v>73.778731207891894</v>
      </c>
      <c r="AH138" s="304">
        <f t="shared" ca="1" si="86"/>
        <v>83.377719870415319</v>
      </c>
    </row>
    <row r="139" spans="1:34" x14ac:dyDescent="0.2">
      <c r="A139" s="347">
        <f t="shared" ca="1" si="64"/>
        <v>0.01</v>
      </c>
      <c r="B139" s="304">
        <f t="shared" ca="1" si="65"/>
        <v>1.350000000000001</v>
      </c>
      <c r="D139" s="306">
        <f t="shared" ca="1" si="66"/>
        <v>17.192951169745839</v>
      </c>
      <c r="E139" s="307">
        <f t="shared" ca="1" si="67"/>
        <v>71.658895041025715</v>
      </c>
      <c r="F139" s="304">
        <f t="shared" ca="1" si="68"/>
        <v>73.692569560478788</v>
      </c>
      <c r="G139" s="306">
        <f t="shared" ca="1" si="69"/>
        <v>21.084007651074298</v>
      </c>
      <c r="H139" s="307">
        <f t="shared" ca="1" si="70"/>
        <v>99.808587886844521</v>
      </c>
      <c r="I139" s="304">
        <f t="shared" ca="1" si="71"/>
        <v>102.0112228855067</v>
      </c>
      <c r="J139" s="306">
        <f t="shared" ca="1" si="72"/>
        <v>13.392005693013218</v>
      </c>
      <c r="K139" s="307">
        <f t="shared" ca="1" si="73"/>
        <v>67.286475520170299</v>
      </c>
      <c r="L139" s="304">
        <f t="shared" ca="1" si="58"/>
        <v>68.6062359003041</v>
      </c>
      <c r="M139" s="306">
        <f t="shared" ca="1" si="74"/>
        <v>1.3626125685991177</v>
      </c>
      <c r="N139" s="304">
        <f t="shared" ca="1" si="75"/>
        <v>78.071949292209808</v>
      </c>
      <c r="P139" s="310">
        <f t="shared" ca="1" si="76"/>
        <v>7</v>
      </c>
      <c r="Q139" s="304">
        <f t="shared" ca="1" si="77"/>
        <v>990.21168831168814</v>
      </c>
      <c r="R139" s="306">
        <f t="shared" ca="1" si="78"/>
        <v>0.49602897977584076</v>
      </c>
      <c r="S139" s="307">
        <f t="shared" ca="1" si="79"/>
        <v>11.501302254959837</v>
      </c>
      <c r="T139" s="304">
        <f t="shared" ca="1" si="59"/>
        <v>112.82777512115601</v>
      </c>
      <c r="U139" s="311">
        <f t="shared" ca="1" si="60"/>
        <v>0</v>
      </c>
      <c r="V139" s="306">
        <f t="shared" ca="1" si="61"/>
        <v>1.2167850445188233</v>
      </c>
      <c r="W139" s="304">
        <f t="shared" ca="1" si="62"/>
        <v>33.047545148177797</v>
      </c>
      <c r="Y139" s="314" t="str">
        <f t="shared" ca="1" si="80"/>
        <v/>
      </c>
      <c r="Z139" s="315" t="str">
        <f t="shared" ca="1" si="81"/>
        <v/>
      </c>
      <c r="AA139" s="316" t="str">
        <f t="shared" ca="1" si="82"/>
        <v/>
      </c>
      <c r="AC139" s="310" t="e">
        <f t="shared" ca="1" si="83"/>
        <v>#N/A</v>
      </c>
      <c r="AD139" s="323" t="e">
        <f t="shared" ca="1" si="84"/>
        <v>#N/A</v>
      </c>
      <c r="AE139" s="324">
        <f t="shared" ca="1" si="63"/>
        <v>67.286475520170299</v>
      </c>
      <c r="AG139" s="306">
        <f t="shared" ca="1" si="85"/>
        <v>73.664723746465299</v>
      </c>
      <c r="AH139" s="304">
        <f t="shared" ca="1" si="86"/>
        <v>83.263307820017161</v>
      </c>
    </row>
    <row r="140" spans="1:34" x14ac:dyDescent="0.2">
      <c r="A140" s="347">
        <f t="shared" ca="1" si="64"/>
        <v>0.01</v>
      </c>
      <c r="B140" s="304">
        <f t="shared" ca="1" si="65"/>
        <v>1.360000000000001</v>
      </c>
      <c r="D140" s="306">
        <f t="shared" ca="1" si="66"/>
        <v>17.185404599012102</v>
      </c>
      <c r="E140" s="307">
        <f t="shared" ca="1" si="67"/>
        <v>71.543175054652565</v>
      </c>
      <c r="F140" s="304">
        <f t="shared" ca="1" si="68"/>
        <v>73.5782850311993</v>
      </c>
      <c r="G140" s="306">
        <f t="shared" ca="1" si="69"/>
        <v>21.255861697064418</v>
      </c>
      <c r="H140" s="307">
        <f t="shared" ca="1" si="70"/>
        <v>100.52401963739105</v>
      </c>
      <c r="I140" s="304">
        <f t="shared" ca="1" si="71"/>
        <v>102.74672832038648</v>
      </c>
      <c r="J140" s="306">
        <f t="shared" ca="1" si="72"/>
        <v>13.603705039753912</v>
      </c>
      <c r="K140" s="307">
        <f t="shared" ca="1" si="73"/>
        <v>68.288138557791484</v>
      </c>
      <c r="L140" s="304">
        <f t="shared" ca="1" si="58"/>
        <v>69.629955180918756</v>
      </c>
      <c r="M140" s="306">
        <f t="shared" ca="1" si="74"/>
        <v>1.3624152326450856</v>
      </c>
      <c r="N140" s="304">
        <f t="shared" ca="1" si="75"/>
        <v>78.060642774897588</v>
      </c>
      <c r="P140" s="310">
        <f t="shared" ca="1" si="76"/>
        <v>7</v>
      </c>
      <c r="Q140" s="304">
        <f t="shared" ca="1" si="77"/>
        <v>988.95194805194785</v>
      </c>
      <c r="R140" s="306">
        <f t="shared" ca="1" si="78"/>
        <v>0.49539793523940739</v>
      </c>
      <c r="S140" s="307">
        <f t="shared" ca="1" si="79"/>
        <v>11.496348275607444</v>
      </c>
      <c r="T140" s="304">
        <f t="shared" ca="1" si="59"/>
        <v>112.77917658370903</v>
      </c>
      <c r="U140" s="311">
        <f t="shared" ca="1" si="60"/>
        <v>0</v>
      </c>
      <c r="V140" s="306">
        <f t="shared" ca="1" si="61"/>
        <v>1.2166631683623705</v>
      </c>
      <c r="W140" s="304">
        <f t="shared" ca="1" si="62"/>
        <v>33.522453617405702</v>
      </c>
      <c r="Y140" s="314" t="str">
        <f t="shared" ca="1" si="80"/>
        <v/>
      </c>
      <c r="Z140" s="315" t="str">
        <f t="shared" ca="1" si="81"/>
        <v/>
      </c>
      <c r="AA140" s="316" t="str">
        <f t="shared" ca="1" si="82"/>
        <v/>
      </c>
      <c r="AC140" s="310" t="e">
        <f t="shared" ca="1" si="83"/>
        <v>#N/A</v>
      </c>
      <c r="AD140" s="323" t="e">
        <f t="shared" ca="1" si="84"/>
        <v>#N/A</v>
      </c>
      <c r="AE140" s="324">
        <f t="shared" ca="1" si="63"/>
        <v>68.288138557791484</v>
      </c>
      <c r="AG140" s="306">
        <f t="shared" ca="1" si="85"/>
        <v>73.550343432502444</v>
      </c>
      <c r="AH140" s="304">
        <f t="shared" ca="1" si="86"/>
        <v>83.148525078348143</v>
      </c>
    </row>
    <row r="141" spans="1:34" x14ac:dyDescent="0.2">
      <c r="A141" s="347">
        <f t="shared" ca="1" si="64"/>
        <v>0.01</v>
      </c>
      <c r="B141" s="304">
        <f t="shared" ca="1" si="65"/>
        <v>1.370000000000001</v>
      </c>
      <c r="D141" s="306">
        <f t="shared" ca="1" si="66"/>
        <v>17.177635959769162</v>
      </c>
      <c r="E141" s="307">
        <f t="shared" ca="1" si="67"/>
        <v>71.427121277575282</v>
      </c>
      <c r="F141" s="304">
        <f t="shared" ca="1" si="68"/>
        <v>73.463629308439437</v>
      </c>
      <c r="G141" s="306">
        <f t="shared" ca="1" si="69"/>
        <v>21.427638056662111</v>
      </c>
      <c r="H141" s="307">
        <f t="shared" ca="1" si="70"/>
        <v>101.23829085016681</v>
      </c>
      <c r="I141" s="304">
        <f t="shared" ca="1" si="71"/>
        <v>103.4810862281136</v>
      </c>
      <c r="J141" s="306">
        <f t="shared" ca="1" si="72"/>
        <v>13.817122538522545</v>
      </c>
      <c r="K141" s="307">
        <f t="shared" ca="1" si="73"/>
        <v>69.296950110229275</v>
      </c>
      <c r="L141" s="304">
        <f t="shared" ca="1" si="58"/>
        <v>70.66102298880304</v>
      </c>
      <c r="M141" s="306">
        <f t="shared" ca="1" si="74"/>
        <v>1.362219114062807</v>
      </c>
      <c r="N141" s="304">
        <f t="shared" ca="1" si="75"/>
        <v>78.04940600784893</v>
      </c>
      <c r="P141" s="310">
        <f t="shared" ca="1" si="76"/>
        <v>7</v>
      </c>
      <c r="Q141" s="304">
        <f t="shared" ca="1" si="77"/>
        <v>987.69220779220768</v>
      </c>
      <c r="R141" s="306">
        <f t="shared" ca="1" si="78"/>
        <v>0.49476689070297414</v>
      </c>
      <c r="S141" s="307">
        <f t="shared" ca="1" si="79"/>
        <v>11.491400606700415</v>
      </c>
      <c r="T141" s="304">
        <f t="shared" ca="1" si="59"/>
        <v>112.73063995173108</v>
      </c>
      <c r="U141" s="311">
        <f t="shared" ca="1" si="60"/>
        <v>0</v>
      </c>
      <c r="V141" s="306">
        <f t="shared" ca="1" si="61"/>
        <v>1.2165404347151716</v>
      </c>
      <c r="W141" s="304">
        <f t="shared" ca="1" si="62"/>
        <v>33.999923488761823</v>
      </c>
      <c r="Y141" s="314" t="str">
        <f t="shared" ca="1" si="80"/>
        <v/>
      </c>
      <c r="Z141" s="315" t="str">
        <f t="shared" ca="1" si="81"/>
        <v/>
      </c>
      <c r="AA141" s="316" t="str">
        <f t="shared" ca="1" si="82"/>
        <v/>
      </c>
      <c r="AC141" s="310" t="e">
        <f t="shared" ca="1" si="83"/>
        <v>#N/A</v>
      </c>
      <c r="AD141" s="323" t="e">
        <f t="shared" ca="1" si="84"/>
        <v>#N/A</v>
      </c>
      <c r="AE141" s="324">
        <f t="shared" ca="1" si="63"/>
        <v>69.296950110229275</v>
      </c>
      <c r="AG141" s="306">
        <f t="shared" ca="1" si="85"/>
        <v>73.435591765655943</v>
      </c>
      <c r="AH141" s="304">
        <f t="shared" ca="1" si="86"/>
        <v>83.033373113669356</v>
      </c>
    </row>
    <row r="142" spans="1:34" x14ac:dyDescent="0.2">
      <c r="A142" s="347">
        <f t="shared" ca="1" si="64"/>
        <v>0.01</v>
      </c>
      <c r="B142" s="304">
        <f t="shared" ca="1" si="65"/>
        <v>1.380000000000001</v>
      </c>
      <c r="D142" s="306">
        <f t="shared" ca="1" si="66"/>
        <v>17.16964728412794</v>
      </c>
      <c r="E142" s="307">
        <f t="shared" ca="1" si="67"/>
        <v>71.310734863490239</v>
      </c>
      <c r="F142" s="304">
        <f t="shared" ca="1" si="68"/>
        <v>73.348603903771505</v>
      </c>
      <c r="G142" s="306">
        <f t="shared" ca="1" si="69"/>
        <v>21.599334529503391</v>
      </c>
      <c r="H142" s="307">
        <f t="shared" ca="1" si="70"/>
        <v>101.95139819880171</v>
      </c>
      <c r="I142" s="304">
        <f t="shared" ca="1" si="71"/>
        <v>104.21429291036823</v>
      </c>
      <c r="J142" s="306">
        <f t="shared" ca="1" si="72"/>
        <v>14.032257401453373</v>
      </c>
      <c r="K142" s="307">
        <f t="shared" ca="1" si="73"/>
        <v>70.312898555474121</v>
      </c>
      <c r="L142" s="304">
        <f t="shared" ca="1" si="58"/>
        <v>71.699427829328158</v>
      </c>
      <c r="M142" s="306">
        <f t="shared" ca="1" si="74"/>
        <v>1.3620241946712608</v>
      </c>
      <c r="N142" s="304">
        <f t="shared" ca="1" si="75"/>
        <v>78.038237949368067</v>
      </c>
      <c r="P142" s="310">
        <f t="shared" ca="1" si="76"/>
        <v>7</v>
      </c>
      <c r="Q142" s="304">
        <f t="shared" ca="1" si="77"/>
        <v>986.4324675324674</v>
      </c>
      <c r="R142" s="306">
        <f t="shared" ca="1" si="78"/>
        <v>0.49413584616654077</v>
      </c>
      <c r="S142" s="307">
        <f t="shared" ca="1" si="79"/>
        <v>11.486459248238749</v>
      </c>
      <c r="T142" s="304">
        <f t="shared" ca="1" si="59"/>
        <v>112.68216522522214</v>
      </c>
      <c r="U142" s="311">
        <f t="shared" ca="1" si="60"/>
        <v>0</v>
      </c>
      <c r="V142" s="306">
        <f t="shared" ca="1" si="61"/>
        <v>1.2164168452514104</v>
      </c>
      <c r="W142" s="304">
        <f t="shared" ca="1" si="62"/>
        <v>34.479934482015032</v>
      </c>
      <c r="Y142" s="314" t="str">
        <f t="shared" ca="1" si="80"/>
        <v/>
      </c>
      <c r="Z142" s="315" t="str">
        <f t="shared" ca="1" si="81"/>
        <v/>
      </c>
      <c r="AA142" s="316" t="str">
        <f t="shared" ca="1" si="82"/>
        <v/>
      </c>
      <c r="AC142" s="310" t="e">
        <f t="shared" ca="1" si="83"/>
        <v>#N/A</v>
      </c>
      <c r="AD142" s="323" t="e">
        <f t="shared" ca="1" si="84"/>
        <v>#N/A</v>
      </c>
      <c r="AE142" s="324">
        <f t="shared" ca="1" si="63"/>
        <v>70.312898555474121</v>
      </c>
      <c r="AG142" s="306">
        <f t="shared" ca="1" si="85"/>
        <v>73.320470251815919</v>
      </c>
      <c r="AH142" s="304">
        <f t="shared" ca="1" si="86"/>
        <v>82.91785340114663</v>
      </c>
    </row>
    <row r="143" spans="1:34" x14ac:dyDescent="0.2">
      <c r="A143" s="347">
        <f t="shared" ca="1" si="64"/>
        <v>0.01</v>
      </c>
      <c r="B143" s="304">
        <f t="shared" ca="1" si="65"/>
        <v>1.390000000000001</v>
      </c>
      <c r="D143" s="306">
        <f t="shared" ca="1" si="66"/>
        <v>17.161440567503906</v>
      </c>
      <c r="E143" s="307">
        <f t="shared" ca="1" si="67"/>
        <v>71.194016978984592</v>
      </c>
      <c r="F143" s="304">
        <f t="shared" ca="1" si="68"/>
        <v>73.233210334901443</v>
      </c>
      <c r="G143" s="306">
        <f t="shared" ca="1" si="69"/>
        <v>21.770948935178431</v>
      </c>
      <c r="H143" s="307">
        <f t="shared" ca="1" si="70"/>
        <v>102.66333836859155</v>
      </c>
      <c r="I143" s="304">
        <f t="shared" ca="1" si="71"/>
        <v>104.94634468394824</v>
      </c>
      <c r="J143" s="306">
        <f t="shared" ca="1" si="72"/>
        <v>14.249108818776783</v>
      </c>
      <c r="K143" s="307">
        <f t="shared" ca="1" si="73"/>
        <v>71.335972238311086</v>
      </c>
      <c r="L143" s="304">
        <f t="shared" ca="1" si="58"/>
        <v>72.745158170935554</v>
      </c>
      <c r="M143" s="306">
        <f t="shared" ca="1" si="74"/>
        <v>1.3618304566863966</v>
      </c>
      <c r="N143" s="304">
        <f t="shared" ca="1" si="75"/>
        <v>78.02713758050399</v>
      </c>
      <c r="P143" s="310">
        <f t="shared" ca="1" si="76"/>
        <v>7</v>
      </c>
      <c r="Q143" s="304">
        <f t="shared" ca="1" si="77"/>
        <v>985.17272727272712</v>
      </c>
      <c r="R143" s="306">
        <f t="shared" ca="1" si="78"/>
        <v>0.49350480163010746</v>
      </c>
      <c r="S143" s="307">
        <f t="shared" ca="1" si="79"/>
        <v>11.481524200222447</v>
      </c>
      <c r="T143" s="304">
        <f t="shared" ca="1" si="59"/>
        <v>112.6337524041822</v>
      </c>
      <c r="U143" s="311">
        <f t="shared" ca="1" si="60"/>
        <v>0</v>
      </c>
      <c r="V143" s="306">
        <f t="shared" ca="1" si="61"/>
        <v>1.2162924016505132</v>
      </c>
      <c r="W143" s="304">
        <f t="shared" ca="1" si="62"/>
        <v>34.962466282390821</v>
      </c>
      <c r="Y143" s="314" t="str">
        <f t="shared" ca="1" si="80"/>
        <v/>
      </c>
      <c r="Z143" s="315" t="str">
        <f t="shared" ca="1" si="81"/>
        <v/>
      </c>
      <c r="AA143" s="316" t="str">
        <f t="shared" ca="1" si="82"/>
        <v/>
      </c>
      <c r="AC143" s="310" t="e">
        <f t="shared" ca="1" si="83"/>
        <v>#N/A</v>
      </c>
      <c r="AD143" s="323" t="e">
        <f t="shared" ca="1" si="84"/>
        <v>#N/A</v>
      </c>
      <c r="AE143" s="324">
        <f t="shared" ca="1" si="63"/>
        <v>71.335972238311086</v>
      </c>
      <c r="AG143" s="306">
        <f t="shared" ca="1" si="85"/>
        <v>73.204980403061498</v>
      </c>
      <c r="AH143" s="304">
        <f t="shared" ca="1" si="86"/>
        <v>82.801967422782866</v>
      </c>
    </row>
    <row r="144" spans="1:34" x14ac:dyDescent="0.2">
      <c r="A144" s="347">
        <f t="shared" ca="1" si="64"/>
        <v>0.01</v>
      </c>
      <c r="B144" s="304">
        <f t="shared" ca="1" si="65"/>
        <v>1.400000000000001</v>
      </c>
      <c r="D144" s="306">
        <f t="shared" ca="1" si="66"/>
        <v>17.153017769744604</v>
      </c>
      <c r="E144" s="307">
        <f t="shared" ca="1" si="67"/>
        <v>71.076968803288025</v>
      </c>
      <c r="F144" s="304">
        <f t="shared" ca="1" si="68"/>
        <v>73.117450125621545</v>
      </c>
      <c r="G144" s="306">
        <f t="shared" ca="1" si="69"/>
        <v>21.942479112875876</v>
      </c>
      <c r="H144" s="307">
        <f t="shared" ca="1" si="70"/>
        <v>103.37410805662444</v>
      </c>
      <c r="I144" s="304">
        <f t="shared" ca="1" si="71"/>
        <v>105.6772378808306</v>
      </c>
      <c r="J144" s="306">
        <f t="shared" ca="1" si="72"/>
        <v>14.467675959017054</v>
      </c>
      <c r="K144" s="307">
        <f t="shared" ca="1" si="73"/>
        <v>72.366159470437168</v>
      </c>
      <c r="L144" s="304">
        <f t="shared" ca="1" si="58"/>
        <v>73.798202445289022</v>
      </c>
      <c r="M144" s="306">
        <f t="shared" ca="1" si="74"/>
        <v>1.3616378827095197</v>
      </c>
      <c r="N144" s="304">
        <f t="shared" ca="1" si="75"/>
        <v>78.016103904384892</v>
      </c>
      <c r="P144" s="310">
        <f t="shared" ca="1" si="76"/>
        <v>7</v>
      </c>
      <c r="Q144" s="304">
        <f t="shared" ca="1" si="77"/>
        <v>983.91298701298683</v>
      </c>
      <c r="R144" s="306">
        <f t="shared" ca="1" si="78"/>
        <v>0.49287375709367409</v>
      </c>
      <c r="S144" s="307">
        <f t="shared" ca="1" si="79"/>
        <v>11.47659546265151</v>
      </c>
      <c r="T144" s="304">
        <f t="shared" ca="1" si="59"/>
        <v>112.58540148861131</v>
      </c>
      <c r="U144" s="311">
        <f t="shared" ca="1" si="60"/>
        <v>0</v>
      </c>
      <c r="V144" s="306">
        <f t="shared" ca="1" si="61"/>
        <v>1.2161671055971188</v>
      </c>
      <c r="W144" s="304">
        <f t="shared" ca="1" si="62"/>
        <v>35.447498541427429</v>
      </c>
      <c r="Y144" s="314" t="str">
        <f t="shared" ca="1" si="80"/>
        <v/>
      </c>
      <c r="Z144" s="315" t="str">
        <f t="shared" ca="1" si="81"/>
        <v/>
      </c>
      <c r="AA144" s="316" t="str">
        <f t="shared" ca="1" si="82"/>
        <v/>
      </c>
      <c r="AC144" s="310" t="e">
        <f t="shared" ca="1" si="83"/>
        <v>#N/A</v>
      </c>
      <c r="AD144" s="323" t="e">
        <f t="shared" ca="1" si="84"/>
        <v>#N/A</v>
      </c>
      <c r="AE144" s="324">
        <f t="shared" ca="1" si="63"/>
        <v>72.366159470437168</v>
      </c>
      <c r="AG144" s="306">
        <f t="shared" ca="1" si="85"/>
        <v>73.089123737611331</v>
      </c>
      <c r="AH144" s="304">
        <f t="shared" ca="1" si="86"/>
        <v>82.685716667349894</v>
      </c>
    </row>
    <row r="145" spans="1:34" x14ac:dyDescent="0.2">
      <c r="A145" s="347">
        <f t="shared" ca="1" si="64"/>
        <v>0.01</v>
      </c>
      <c r="B145" s="304">
        <f t="shared" ca="1" si="65"/>
        <v>1.410000000000001</v>
      </c>
      <c r="D145" s="306">
        <f t="shared" ca="1" si="66"/>
        <v>17.144380816215055</v>
      </c>
      <c r="E145" s="307">
        <f t="shared" ca="1" si="67"/>
        <v>70.959591528030913</v>
      </c>
      <c r="F145" s="304">
        <f t="shared" ca="1" si="68"/>
        <v>73.001324805762252</v>
      </c>
      <c r="G145" s="306">
        <f t="shared" ca="1" si="69"/>
        <v>22.113922921038025</v>
      </c>
      <c r="H145" s="307">
        <f t="shared" ca="1" si="70"/>
        <v>104.08370397190474</v>
      </c>
      <c r="I145" s="304">
        <f t="shared" ca="1" si="71"/>
        <v>106.40696884823244</v>
      </c>
      <c r="J145" s="306">
        <f t="shared" ca="1" si="72"/>
        <v>14.687957969186623</v>
      </c>
      <c r="K145" s="307">
        <f t="shared" ca="1" si="73"/>
        <v>73.403448530579809</v>
      </c>
      <c r="L145" s="304">
        <f t="shared" ca="1" si="58"/>
        <v>74.858549047427246</v>
      </c>
      <c r="M145" s="306">
        <f t="shared" ca="1" si="74"/>
        <v>1.3614464557160963</v>
      </c>
      <c r="N145" s="304">
        <f t="shared" ca="1" si="75"/>
        <v>78.005135945576853</v>
      </c>
      <c r="P145" s="310">
        <f t="shared" ca="1" si="76"/>
        <v>7</v>
      </c>
      <c r="Q145" s="304">
        <f t="shared" ca="1" si="77"/>
        <v>982.65324675324655</v>
      </c>
      <c r="R145" s="306">
        <f t="shared" ca="1" si="78"/>
        <v>0.49224271255724078</v>
      </c>
      <c r="S145" s="307">
        <f t="shared" ca="1" si="79"/>
        <v>11.471673035525937</v>
      </c>
      <c r="T145" s="304">
        <f t="shared" ca="1" si="59"/>
        <v>112.53711247850944</v>
      </c>
      <c r="U145" s="311">
        <f t="shared" ca="1" si="60"/>
        <v>0</v>
      </c>
      <c r="V145" s="306">
        <f t="shared" ca="1" si="61"/>
        <v>1.2160409587810541</v>
      </c>
      <c r="W145" s="304">
        <f t="shared" ca="1" si="62"/>
        <v>35.935010877832397</v>
      </c>
      <c r="Y145" s="314" t="str">
        <f t="shared" ca="1" si="80"/>
        <v/>
      </c>
      <c r="Z145" s="315" t="str">
        <f t="shared" ca="1" si="81"/>
        <v/>
      </c>
      <c r="AA145" s="316" t="str">
        <f t="shared" ca="1" si="82"/>
        <v/>
      </c>
      <c r="AC145" s="310" t="e">
        <f t="shared" ca="1" si="83"/>
        <v>#N/A</v>
      </c>
      <c r="AD145" s="323" t="e">
        <f t="shared" ca="1" si="84"/>
        <v>#N/A</v>
      </c>
      <c r="AE145" s="324">
        <f t="shared" ca="1" si="63"/>
        <v>73.403448530579809</v>
      </c>
      <c r="AG145" s="306">
        <f t="shared" ca="1" si="85"/>
        <v>72.972901779773281</v>
      </c>
      <c r="AH145" s="304">
        <f t="shared" ca="1" si="86"/>
        <v>82.569102630320302</v>
      </c>
    </row>
    <row r="146" spans="1:34" x14ac:dyDescent="0.2">
      <c r="A146" s="347">
        <f t="shared" ca="1" si="64"/>
        <v>0.01</v>
      </c>
      <c r="B146" s="304">
        <f t="shared" ca="1" si="65"/>
        <v>1.420000000000001</v>
      </c>
      <c r="D146" s="306">
        <f t="shared" ca="1" si="66"/>
        <v>17.135531598843116</v>
      </c>
      <c r="E146" s="307">
        <f t="shared" ca="1" si="67"/>
        <v>70.841886357008562</v>
      </c>
      <c r="F146" s="304">
        <f t="shared" ca="1" si="68"/>
        <v>72.884835911143185</v>
      </c>
      <c r="G146" s="306">
        <f t="shared" ca="1" si="69"/>
        <v>22.285278237026457</v>
      </c>
      <c r="H146" s="307">
        <f t="shared" ca="1" si="70"/>
        <v>104.79212283547483</v>
      </c>
      <c r="I146" s="304">
        <f t="shared" ca="1" si="71"/>
        <v>107.13553394867144</v>
      </c>
      <c r="J146" s="306">
        <f t="shared" ca="1" si="72"/>
        <v>14.909953974976945</v>
      </c>
      <c r="K146" s="307">
        <f t="shared" ca="1" si="73"/>
        <v>74.44782766461671</v>
      </c>
      <c r="L146" s="304">
        <f t="shared" ca="1" si="58"/>
        <v>75.926186335917066</v>
      </c>
      <c r="M146" s="306">
        <f t="shared" ca="1" si="74"/>
        <v>1.3612561590449681</v>
      </c>
      <c r="N146" s="304">
        <f t="shared" ca="1" si="75"/>
        <v>77.994232749465809</v>
      </c>
      <c r="P146" s="310">
        <f t="shared" ca="1" si="76"/>
        <v>7</v>
      </c>
      <c r="Q146" s="304">
        <f t="shared" ca="1" si="77"/>
        <v>981.39350649350638</v>
      </c>
      <c r="R146" s="306">
        <f t="shared" ca="1" si="78"/>
        <v>0.49161166802080747</v>
      </c>
      <c r="S146" s="307">
        <f t="shared" ca="1" si="79"/>
        <v>11.466756918845729</v>
      </c>
      <c r="T146" s="304">
        <f t="shared" ca="1" si="59"/>
        <v>112.4888853738766</v>
      </c>
      <c r="U146" s="311">
        <f t="shared" ca="1" si="60"/>
        <v>0</v>
      </c>
      <c r="V146" s="306">
        <f t="shared" ca="1" si="61"/>
        <v>1.2159139628973037</v>
      </c>
      <c r="W146" s="304">
        <f t="shared" ca="1" si="62"/>
        <v>36.424982878338795</v>
      </c>
      <c r="Y146" s="314" t="str">
        <f t="shared" ca="1" si="80"/>
        <v/>
      </c>
      <c r="Z146" s="315" t="str">
        <f t="shared" ca="1" si="81"/>
        <v/>
      </c>
      <c r="AA146" s="316" t="str">
        <f t="shared" ca="1" si="82"/>
        <v/>
      </c>
      <c r="AC146" s="310" t="e">
        <f t="shared" ca="1" si="83"/>
        <v>#N/A</v>
      </c>
      <c r="AD146" s="323" t="e">
        <f t="shared" ca="1" si="84"/>
        <v>#N/A</v>
      </c>
      <c r="AE146" s="324">
        <f t="shared" ca="1" si="63"/>
        <v>74.44782766461671</v>
      </c>
      <c r="AG146" s="306">
        <f t="shared" ca="1" si="85"/>
        <v>72.856316059893118</v>
      </c>
      <c r="AH146" s="304">
        <f t="shared" ca="1" si="86"/>
        <v>82.452126813798898</v>
      </c>
    </row>
    <row r="147" spans="1:34" x14ac:dyDescent="0.2">
      <c r="A147" s="347">
        <f t="shared" ca="1" si="64"/>
        <v>0.01</v>
      </c>
      <c r="B147" s="304">
        <f t="shared" ca="1" si="65"/>
        <v>1.430000000000001</v>
      </c>
      <c r="D147" s="306">
        <f t="shared" ca="1" si="66"/>
        <v>17.126471977126176</v>
      </c>
      <c r="E147" s="307">
        <f t="shared" ca="1" si="67"/>
        <v>70.723854505950939</v>
      </c>
      <c r="F147" s="304">
        <f t="shared" ca="1" si="68"/>
        <v>72.767984983522837</v>
      </c>
      <c r="G147" s="306">
        <f t="shared" ca="1" si="69"/>
        <v>22.456542956797719</v>
      </c>
      <c r="H147" s="307">
        <f t="shared" ca="1" si="70"/>
        <v>105.49936138053434</v>
      </c>
      <c r="I147" s="304">
        <f t="shared" ca="1" si="71"/>
        <v>107.86292956002576</v>
      </c>
      <c r="J147" s="306">
        <f t="shared" ca="1" si="72"/>
        <v>15.133663080946066</v>
      </c>
      <c r="K147" s="307">
        <f t="shared" ca="1" si="73"/>
        <v>75.499285085696755</v>
      </c>
      <c r="L147" s="304">
        <f t="shared" ca="1" si="58"/>
        <v>77.001102633007164</v>
      </c>
      <c r="M147" s="306">
        <f t="shared" ca="1" si="74"/>
        <v>1.3610669763879508</v>
      </c>
      <c r="N147" s="304">
        <f t="shared" ca="1" si="75"/>
        <v>77.983393381661656</v>
      </c>
      <c r="P147" s="310">
        <f t="shared" ca="1" si="76"/>
        <v>7</v>
      </c>
      <c r="Q147" s="304">
        <f t="shared" ca="1" si="77"/>
        <v>980.1337662337661</v>
      </c>
      <c r="R147" s="306">
        <f t="shared" ca="1" si="78"/>
        <v>0.4909806234843741</v>
      </c>
      <c r="S147" s="307">
        <f t="shared" ca="1" si="79"/>
        <v>11.461847112610885</v>
      </c>
      <c r="T147" s="304">
        <f t="shared" ca="1" si="59"/>
        <v>112.44072017471278</v>
      </c>
      <c r="U147" s="311">
        <f t="shared" ca="1" si="60"/>
        <v>0</v>
      </c>
      <c r="V147" s="306">
        <f t="shared" ca="1" si="61"/>
        <v>1.2157861196459816</v>
      </c>
      <c r="W147" s="304">
        <f t="shared" ca="1" si="62"/>
        <v>36.917394098561559</v>
      </c>
      <c r="Y147" s="314" t="str">
        <f t="shared" ca="1" si="80"/>
        <v/>
      </c>
      <c r="Z147" s="315" t="str">
        <f t="shared" ca="1" si="81"/>
        <v/>
      </c>
      <c r="AA147" s="316" t="str">
        <f t="shared" ca="1" si="82"/>
        <v/>
      </c>
      <c r="AC147" s="310" t="e">
        <f t="shared" ca="1" si="83"/>
        <v>#N/A</v>
      </c>
      <c r="AD147" s="323" t="e">
        <f t="shared" ca="1" si="84"/>
        <v>#N/A</v>
      </c>
      <c r="AE147" s="324">
        <f t="shared" ca="1" si="63"/>
        <v>75.499285085696755</v>
      </c>
      <c r="AG147" s="306">
        <f t="shared" ca="1" si="85"/>
        <v>72.739368114302408</v>
      </c>
      <c r="AH147" s="304">
        <f t="shared" ca="1" si="86"/>
        <v>82.334790726453917</v>
      </c>
    </row>
    <row r="148" spans="1:34" x14ac:dyDescent="0.2">
      <c r="A148" s="347">
        <f t="shared" ca="1" si="64"/>
        <v>0.01</v>
      </c>
      <c r="B148" s="304">
        <f t="shared" ca="1" si="65"/>
        <v>1.4400000000000011</v>
      </c>
      <c r="D148" s="306">
        <f t="shared" ca="1" si="66"/>
        <v>17.117203779101288</v>
      </c>
      <c r="E148" s="307">
        <f t="shared" ca="1" si="67"/>
        <v>70.605497202298139</v>
      </c>
      <c r="F148" s="304">
        <f t="shared" ca="1" si="68"/>
        <v>72.650773570547827</v>
      </c>
      <c r="G148" s="306">
        <f t="shared" ca="1" si="69"/>
        <v>22.627714994588732</v>
      </c>
      <c r="H148" s="307">
        <f t="shared" ca="1" si="70"/>
        <v>106.20541635255732</v>
      </c>
      <c r="I148" s="304">
        <f t="shared" ca="1" si="71"/>
        <v>108.58915207559356</v>
      </c>
      <c r="J148" s="306">
        <f t="shared" ca="1" si="72"/>
        <v>15.359084370702998</v>
      </c>
      <c r="K148" s="307">
        <f t="shared" ca="1" si="73"/>
        <v>76.557808974362217</v>
      </c>
      <c r="L148" s="304">
        <f t="shared" ca="1" si="58"/>
        <v>78.083286224782512</v>
      </c>
      <c r="M148" s="306">
        <f t="shared" ca="1" si="74"/>
        <v>1.3608788917798078</v>
      </c>
      <c r="N148" s="304">
        <f t="shared" ca="1" si="75"/>
        <v>77.972616927423687</v>
      </c>
      <c r="P148" s="310">
        <f t="shared" ca="1" si="76"/>
        <v>7</v>
      </c>
      <c r="Q148" s="304">
        <f t="shared" ca="1" si="77"/>
        <v>978.87402597402581</v>
      </c>
      <c r="R148" s="306">
        <f t="shared" ca="1" si="78"/>
        <v>0.49034957894794079</v>
      </c>
      <c r="S148" s="307">
        <f t="shared" ca="1" si="79"/>
        <v>11.456943616821405</v>
      </c>
      <c r="T148" s="304">
        <f t="shared" ca="1" si="59"/>
        <v>112.39261688101799</v>
      </c>
      <c r="U148" s="311">
        <f t="shared" ca="1" si="60"/>
        <v>0</v>
      </c>
      <c r="V148" s="306">
        <f t="shared" ca="1" si="61"/>
        <v>1.2156574307323071</v>
      </c>
      <c r="W148" s="304">
        <f t="shared" ca="1" si="62"/>
        <v>37.412224063853905</v>
      </c>
      <c r="Y148" s="314" t="str">
        <f t="shared" ca="1" si="80"/>
        <v/>
      </c>
      <c r="Z148" s="315" t="str">
        <f t="shared" ca="1" si="81"/>
        <v/>
      </c>
      <c r="AA148" s="316" t="str">
        <f t="shared" ca="1" si="82"/>
        <v/>
      </c>
      <c r="AC148" s="310" t="e">
        <f t="shared" ca="1" si="83"/>
        <v>#N/A</v>
      </c>
      <c r="AD148" s="323" t="e">
        <f t="shared" ca="1" si="84"/>
        <v>#N/A</v>
      </c>
      <c r="AE148" s="324">
        <f t="shared" ca="1" si="63"/>
        <v>76.557808974362217</v>
      </c>
      <c r="AG148" s="306">
        <f t="shared" ca="1" si="85"/>
        <v>72.622059485265609</v>
      </c>
      <c r="AH148" s="304">
        <f t="shared" ca="1" si="86"/>
        <v>82.21709588344811</v>
      </c>
    </row>
    <row r="149" spans="1:34" x14ac:dyDescent="0.2">
      <c r="A149" s="347">
        <f t="shared" ca="1" si="64"/>
        <v>0.01</v>
      </c>
      <c r="B149" s="304">
        <f t="shared" ca="1" si="65"/>
        <v>1.4500000000000011</v>
      </c>
      <c r="D149" s="306">
        <f t="shared" ca="1" si="66"/>
        <v>17.107728802279905</v>
      </c>
      <c r="E149" s="307">
        <f t="shared" ca="1" si="67"/>
        <v>70.486815684981053</v>
      </c>
      <c r="F149" s="304">
        <f t="shared" ca="1" si="68"/>
        <v>72.533203225701044</v>
      </c>
      <c r="G149" s="306">
        <f t="shared" ca="1" si="69"/>
        <v>22.798792282611533</v>
      </c>
      <c r="H149" s="307">
        <f t="shared" ca="1" si="70"/>
        <v>106.91028450940713</v>
      </c>
      <c r="I149" s="304">
        <f t="shared" ca="1" si="71"/>
        <v>109.31419790415171</v>
      </c>
      <c r="J149" s="306">
        <f t="shared" ca="1" si="72"/>
        <v>15.586216907089</v>
      </c>
      <c r="K149" s="307">
        <f t="shared" ca="1" si="73"/>
        <v>77.623387478672043</v>
      </c>
      <c r="L149" s="304">
        <f t="shared" ca="1" si="58"/>
        <v>79.172725361319266</v>
      </c>
      <c r="M149" s="306">
        <f t="shared" ca="1" si="74"/>
        <v>1.3606918895885773</v>
      </c>
      <c r="N149" s="304">
        <f t="shared" ca="1" si="75"/>
        <v>77.961902491106486</v>
      </c>
      <c r="P149" s="310">
        <f t="shared" ca="1" si="76"/>
        <v>7</v>
      </c>
      <c r="Q149" s="304">
        <f t="shared" ca="1" si="77"/>
        <v>977.61428571428553</v>
      </c>
      <c r="R149" s="306">
        <f t="shared" ca="1" si="78"/>
        <v>0.48971853441150742</v>
      </c>
      <c r="S149" s="307">
        <f t="shared" ca="1" si="79"/>
        <v>11.452046431477291</v>
      </c>
      <c r="T149" s="304">
        <f t="shared" ca="1" si="59"/>
        <v>112.34457549279223</v>
      </c>
      <c r="U149" s="311">
        <f t="shared" ca="1" si="60"/>
        <v>0</v>
      </c>
      <c r="V149" s="306">
        <f t="shared" ca="1" si="61"/>
        <v>1.21552789786657</v>
      </c>
      <c r="W149" s="304">
        <f t="shared" ca="1" si="62"/>
        <v>37.909452270163229</v>
      </c>
      <c r="Y149" s="314" t="str">
        <f t="shared" ca="1" si="80"/>
        <v/>
      </c>
      <c r="Z149" s="315" t="str">
        <f t="shared" ca="1" si="81"/>
        <v/>
      </c>
      <c r="AA149" s="316" t="str">
        <f t="shared" ca="1" si="82"/>
        <v/>
      </c>
      <c r="AC149" s="310" t="e">
        <f t="shared" ca="1" si="83"/>
        <v>#N/A</v>
      </c>
      <c r="AD149" s="323" t="e">
        <f t="shared" ca="1" si="84"/>
        <v>#N/A</v>
      </c>
      <c r="AE149" s="324">
        <f t="shared" ca="1" si="63"/>
        <v>77.623387478672043</v>
      </c>
      <c r="AG149" s="306">
        <f t="shared" ca="1" si="85"/>
        <v>72.504391720926435</v>
      </c>
      <c r="AH149" s="304">
        <f t="shared" ca="1" si="86"/>
        <v>82.099043806369494</v>
      </c>
    </row>
    <row r="150" spans="1:34" x14ac:dyDescent="0.2">
      <c r="A150" s="347">
        <f t="shared" ca="1" si="64"/>
        <v>0.01</v>
      </c>
      <c r="B150" s="304">
        <f t="shared" ca="1" si="65"/>
        <v>1.4600000000000011</v>
      </c>
      <c r="D150" s="306">
        <f t="shared" ca="1" si="66"/>
        <v>17.09804881454896</v>
      </c>
      <c r="E150" s="307">
        <f t="shared" ca="1" si="67"/>
        <v>70.367811204207058</v>
      </c>
      <c r="F150" s="304">
        <f t="shared" ca="1" si="68"/>
        <v>72.415275508249138</v>
      </c>
      <c r="G150" s="306">
        <f t="shared" ca="1" si="69"/>
        <v>22.969772770757022</v>
      </c>
      <c r="H150" s="307">
        <f t="shared" ca="1" si="70"/>
        <v>107.6139626214492</v>
      </c>
      <c r="I150" s="304">
        <f t="shared" ca="1" si="71"/>
        <v>110.03806347001422</v>
      </c>
      <c r="J150" s="306">
        <f t="shared" ca="1" si="72"/>
        <v>15.815059732355843</v>
      </c>
      <c r="K150" s="307">
        <f t="shared" ca="1" si="73"/>
        <v>78.696008714326325</v>
      </c>
      <c r="L150" s="304">
        <f t="shared" ca="1" si="58"/>
        <v>80.269408256840336</v>
      </c>
      <c r="M150" s="306">
        <f t="shared" ca="1" si="74"/>
        <v>1.3605059545062399</v>
      </c>
      <c r="N150" s="304">
        <f t="shared" ca="1" si="75"/>
        <v>77.951249195625124</v>
      </c>
      <c r="P150" s="310">
        <f t="shared" ca="1" si="76"/>
        <v>7</v>
      </c>
      <c r="Q150" s="304">
        <f t="shared" ca="1" si="77"/>
        <v>976.35454545454525</v>
      </c>
      <c r="R150" s="306">
        <f t="shared" ca="1" si="78"/>
        <v>0.48908748987507411</v>
      </c>
      <c r="S150" s="307">
        <f t="shared" ca="1" si="79"/>
        <v>11.44715555657854</v>
      </c>
      <c r="T150" s="304">
        <f t="shared" ca="1" si="59"/>
        <v>112.29659601003549</v>
      </c>
      <c r="U150" s="311">
        <f t="shared" ca="1" si="60"/>
        <v>0</v>
      </c>
      <c r="V150" s="306">
        <f t="shared" ca="1" si="61"/>
        <v>1.2153975227641067</v>
      </c>
      <c r="W150" s="304">
        <f t="shared" ca="1" si="62"/>
        <v>38.409058184887137</v>
      </c>
      <c r="Y150" s="314" t="str">
        <f t="shared" ca="1" si="80"/>
        <v/>
      </c>
      <c r="Z150" s="315" t="str">
        <f t="shared" ca="1" si="81"/>
        <v/>
      </c>
      <c r="AA150" s="316" t="str">
        <f t="shared" ca="1" si="82"/>
        <v/>
      </c>
      <c r="AC150" s="310" t="e">
        <f t="shared" ca="1" si="83"/>
        <v>#N/A</v>
      </c>
      <c r="AD150" s="323" t="e">
        <f t="shared" ca="1" si="84"/>
        <v>#N/A</v>
      </c>
      <c r="AE150" s="324">
        <f t="shared" ca="1" si="63"/>
        <v>78.696008714326325</v>
      </c>
      <c r="AG150" s="306">
        <f t="shared" ca="1" si="85"/>
        <v>72.386366375253345</v>
      </c>
      <c r="AH150" s="304">
        <f t="shared" ca="1" si="86"/>
        <v>81.98063602316202</v>
      </c>
    </row>
    <row r="151" spans="1:34" x14ac:dyDescent="0.2">
      <c r="A151" s="347">
        <f t="shared" ca="1" si="64"/>
        <v>0.01</v>
      </c>
      <c r="B151" s="304">
        <f t="shared" ca="1" si="65"/>
        <v>1.4700000000000011</v>
      </c>
      <c r="D151" s="306">
        <f t="shared" ca="1" si="66"/>
        <v>17.088165555039712</v>
      </c>
      <c r="E151" s="307">
        <f t="shared" ca="1" si="67"/>
        <v>70.248485021250488</v>
      </c>
      <c r="F151" s="304">
        <f t="shared" ca="1" si="68"/>
        <v>72.296991983189031</v>
      </c>
      <c r="G151" s="306">
        <f t="shared" ca="1" si="69"/>
        <v>23.140654426307417</v>
      </c>
      <c r="H151" s="307">
        <f t="shared" ca="1" si="70"/>
        <v>108.3164474716617</v>
      </c>
      <c r="I151" s="304">
        <f t="shared" ca="1" si="71"/>
        <v>110.76074521308996</v>
      </c>
      <c r="J151" s="306">
        <f t="shared" ca="1" si="72"/>
        <v>16.045611868341165</v>
      </c>
      <c r="K151" s="307">
        <f t="shared" ca="1" si="73"/>
        <v>79.77566076479188</v>
      </c>
      <c r="L151" s="304">
        <f t="shared" ca="1" si="58"/>
        <v>81.373323089871448</v>
      </c>
      <c r="M151" s="306">
        <f t="shared" ca="1" si="74"/>
        <v>1.3603210715397132</v>
      </c>
      <c r="N151" s="304">
        <f t="shared" ca="1" si="75"/>
        <v>77.940656181939289</v>
      </c>
      <c r="P151" s="310">
        <f t="shared" ca="1" si="76"/>
        <v>7</v>
      </c>
      <c r="Q151" s="304">
        <f t="shared" ca="1" si="77"/>
        <v>975.09480519480508</v>
      </c>
      <c r="R151" s="306">
        <f t="shared" ca="1" si="78"/>
        <v>0.4884564453386408</v>
      </c>
      <c r="S151" s="307">
        <f t="shared" ca="1" si="79"/>
        <v>11.442270992125154</v>
      </c>
      <c r="T151" s="304">
        <f t="shared" ca="1" si="59"/>
        <v>112.24867843274777</v>
      </c>
      <c r="U151" s="311">
        <f t="shared" ca="1" si="60"/>
        <v>0</v>
      </c>
      <c r="V151" s="306">
        <f t="shared" ca="1" si="61"/>
        <v>1.2152663071452714</v>
      </c>
      <c r="W151" s="304">
        <f t="shared" ca="1" si="62"/>
        <v>38.911021247729053</v>
      </c>
      <c r="Y151" s="314" t="str">
        <f t="shared" ca="1" si="80"/>
        <v/>
      </c>
      <c r="Z151" s="315" t="str">
        <f t="shared" ca="1" si="81"/>
        <v/>
      </c>
      <c r="AA151" s="316" t="str">
        <f t="shared" ca="1" si="82"/>
        <v/>
      </c>
      <c r="AC151" s="310" t="e">
        <f t="shared" ca="1" si="83"/>
        <v>#N/A</v>
      </c>
      <c r="AD151" s="323" t="e">
        <f t="shared" ca="1" si="84"/>
        <v>#N/A</v>
      </c>
      <c r="AE151" s="324">
        <f t="shared" ca="1" si="63"/>
        <v>79.77566076479188</v>
      </c>
      <c r="AG151" s="306">
        <f t="shared" ca="1" si="85"/>
        <v>72.267985007984407</v>
      </c>
      <c r="AH151" s="304">
        <f t="shared" ca="1" si="86"/>
        <v>81.861874068055855</v>
      </c>
    </row>
    <row r="152" spans="1:34" x14ac:dyDescent="0.2">
      <c r="A152" s="347">
        <f t="shared" ca="1" si="64"/>
        <v>0.01</v>
      </c>
      <c r="B152" s="304">
        <f t="shared" ca="1" si="65"/>
        <v>1.4800000000000011</v>
      </c>
      <c r="D152" s="306">
        <f t="shared" ca="1" si="66"/>
        <v>17.078080734965557</v>
      </c>
      <c r="E152" s="307">
        <f t="shared" ca="1" si="67"/>
        <v>70.12883840824783</v>
      </c>
      <c r="F152" s="304">
        <f t="shared" ca="1" si="68"/>
        <v>72.178354221193885</v>
      </c>
      <c r="G152" s="306">
        <f t="shared" ca="1" si="69"/>
        <v>23.311435233657072</v>
      </c>
      <c r="H152" s="307">
        <f t="shared" ca="1" si="70"/>
        <v>109.01773585574418</v>
      </c>
      <c r="I152" s="304">
        <f t="shared" ca="1" si="71"/>
        <v>111.4822395889399</v>
      </c>
      <c r="J152" s="306">
        <f t="shared" ca="1" si="72"/>
        <v>16.277872316640988</v>
      </c>
      <c r="K152" s="307">
        <f t="shared" ca="1" si="73"/>
        <v>80.862331681428913</v>
      </c>
      <c r="L152" s="304">
        <f t="shared" ca="1" si="58"/>
        <v>82.484458003397762</v>
      </c>
      <c r="M152" s="306">
        <f t="shared" ca="1" si="74"/>
        <v>1.3601372260021578</v>
      </c>
      <c r="N152" s="304">
        <f t="shared" ca="1" si="75"/>
        <v>77.930122608555052</v>
      </c>
      <c r="P152" s="310">
        <f t="shared" ca="1" si="76"/>
        <v>7</v>
      </c>
      <c r="Q152" s="304">
        <f t="shared" ca="1" si="77"/>
        <v>973.83506493506479</v>
      </c>
      <c r="R152" s="306">
        <f t="shared" ca="1" si="78"/>
        <v>0.48782540080220749</v>
      </c>
      <c r="S152" s="307">
        <f t="shared" ca="1" si="79"/>
        <v>11.437392738117133</v>
      </c>
      <c r="T152" s="304">
        <f t="shared" ca="1" si="59"/>
        <v>112.20082276092907</v>
      </c>
      <c r="U152" s="311">
        <f t="shared" ca="1" si="60"/>
        <v>0</v>
      </c>
      <c r="V152" s="306">
        <f t="shared" ca="1" si="61"/>
        <v>1.2151342527354048</v>
      </c>
      <c r="W152" s="304">
        <f t="shared" ca="1" si="62"/>
        <v>39.415320871553469</v>
      </c>
      <c r="Y152" s="314" t="str">
        <f t="shared" ca="1" si="80"/>
        <v/>
      </c>
      <c r="Z152" s="315" t="str">
        <f t="shared" ca="1" si="81"/>
        <v/>
      </c>
      <c r="AA152" s="316" t="str">
        <f t="shared" ca="1" si="82"/>
        <v/>
      </c>
      <c r="AC152" s="310" t="e">
        <f t="shared" ca="1" si="83"/>
        <v>#N/A</v>
      </c>
      <c r="AD152" s="323" t="e">
        <f t="shared" ca="1" si="84"/>
        <v>#N/A</v>
      </c>
      <c r="AE152" s="324">
        <f t="shared" ca="1" si="63"/>
        <v>80.862331681428913</v>
      </c>
      <c r="AG152" s="306">
        <f t="shared" ca="1" si="85"/>
        <v>72.149249184571346</v>
      </c>
      <c r="AH152" s="304">
        <f t="shared" ca="1" si="86"/>
        <v>81.742759481497572</v>
      </c>
    </row>
    <row r="153" spans="1:34" x14ac:dyDescent="0.2">
      <c r="A153" s="347">
        <f t="shared" ca="1" si="64"/>
        <v>0.01</v>
      </c>
      <c r="B153" s="304">
        <f t="shared" ca="1" si="65"/>
        <v>1.4900000000000011</v>
      </c>
      <c r="D153" s="306">
        <f t="shared" ca="1" si="66"/>
        <v>17.067796038430295</v>
      </c>
      <c r="E153" s="307">
        <f t="shared" ca="1" si="67"/>
        <v>70.008872647997308</v>
      </c>
      <c r="F153" s="304">
        <f t="shared" ca="1" si="68"/>
        <v>72.059363798558223</v>
      </c>
      <c r="G153" s="306">
        <f t="shared" ca="1" si="69"/>
        <v>23.482113194041375</v>
      </c>
      <c r="H153" s="307">
        <f t="shared" ca="1" si="70"/>
        <v>109.71782458222415</v>
      </c>
      <c r="I153" s="304">
        <f t="shared" ca="1" si="71"/>
        <v>112.20254306883371</v>
      </c>
      <c r="J153" s="306">
        <f t="shared" ca="1" si="72"/>
        <v>16.51184005877948</v>
      </c>
      <c r="K153" s="307">
        <f t="shared" ca="1" si="73"/>
        <v>81.956009483618757</v>
      </c>
      <c r="L153" s="304">
        <f t="shared" ca="1" si="58"/>
        <v>83.602801105021129</v>
      </c>
      <c r="M153" s="306">
        <f t="shared" ca="1" si="74"/>
        <v>1.3599544035045834</v>
      </c>
      <c r="N153" s="304">
        <f t="shared" ca="1" si="75"/>
        <v>77.919647651044002</v>
      </c>
      <c r="P153" s="310">
        <f t="shared" ca="1" si="76"/>
        <v>7</v>
      </c>
      <c r="Q153" s="304">
        <f t="shared" ca="1" si="77"/>
        <v>972.57532467532451</v>
      </c>
      <c r="R153" s="306">
        <f t="shared" ca="1" si="78"/>
        <v>0.48719435626577412</v>
      </c>
      <c r="S153" s="307">
        <f t="shared" ca="1" si="79"/>
        <v>11.432520794554476</v>
      </c>
      <c r="T153" s="304">
        <f t="shared" ca="1" si="59"/>
        <v>112.15302899457942</v>
      </c>
      <c r="U153" s="311">
        <f t="shared" ca="1" si="60"/>
        <v>0</v>
      </c>
      <c r="V153" s="306">
        <f t="shared" ca="1" si="61"/>
        <v>1.215001361264807</v>
      </c>
      <c r="W153" s="304">
        <f t="shared" ca="1" si="62"/>
        <v>39.921936443240853</v>
      </c>
      <c r="Y153" s="314" t="str">
        <f t="shared" ca="1" si="80"/>
        <v/>
      </c>
      <c r="Z153" s="315" t="str">
        <f t="shared" ca="1" si="81"/>
        <v/>
      </c>
      <c r="AA153" s="316" t="str">
        <f t="shared" ca="1" si="82"/>
        <v/>
      </c>
      <c r="AC153" s="310" t="e">
        <f t="shared" ca="1" si="83"/>
        <v>#N/A</v>
      </c>
      <c r="AD153" s="323" t="e">
        <f t="shared" ca="1" si="84"/>
        <v>#N/A</v>
      </c>
      <c r="AE153" s="324">
        <f t="shared" ca="1" si="63"/>
        <v>81.956009483618757</v>
      </c>
      <c r="AG153" s="306">
        <f t="shared" ca="1" si="85"/>
        <v>72.030160476123058</v>
      </c>
      <c r="AH153" s="304">
        <f t="shared" ca="1" si="86"/>
        <v>81.623293810080156</v>
      </c>
    </row>
    <row r="154" spans="1:34" x14ac:dyDescent="0.2">
      <c r="A154" s="347">
        <f t="shared" ca="1" si="64"/>
        <v>0.01</v>
      </c>
      <c r="B154" s="304">
        <f t="shared" ca="1" si="65"/>
        <v>1.5000000000000011</v>
      </c>
      <c r="D154" s="306">
        <f t="shared" ca="1" si="66"/>
        <v>17.057313123207951</v>
      </c>
      <c r="E154" s="307">
        <f t="shared" ca="1" si="67"/>
        <v>69.888589033762699</v>
      </c>
      <c r="F154" s="304">
        <f t="shared" ca="1" si="68"/>
        <v>71.940022297142349</v>
      </c>
      <c r="G154" s="306">
        <f t="shared" ca="1" si="69"/>
        <v>23.652686325273454</v>
      </c>
      <c r="H154" s="307">
        <f t="shared" ca="1" si="70"/>
        <v>110.41671047256177</v>
      </c>
      <c r="I154" s="304">
        <f t="shared" ca="1" si="71"/>
        <v>112.92165213980581</v>
      </c>
      <c r="J154" s="306">
        <f t="shared" ca="1" si="72"/>
        <v>16.747514056376055</v>
      </c>
      <c r="K154" s="307">
        <f t="shared" ca="1" si="73"/>
        <v>83.056682158892684</v>
      </c>
      <c r="L154" s="304">
        <f t="shared" ca="1" si="58"/>
        <v>84.728340467117832</v>
      </c>
      <c r="M154" s="306">
        <f t="shared" ca="1" si="74"/>
        <v>1.359772589947742</v>
      </c>
      <c r="N154" s="304">
        <f t="shared" ca="1" si="75"/>
        <v>77.909230501578719</v>
      </c>
      <c r="P154" s="310">
        <f t="shared" ca="1" si="76"/>
        <v>7</v>
      </c>
      <c r="Q154" s="304">
        <f t="shared" ca="1" si="77"/>
        <v>971.31558441558423</v>
      </c>
      <c r="R154" s="306">
        <f t="shared" ca="1" si="78"/>
        <v>0.48656331172934081</v>
      </c>
      <c r="S154" s="307">
        <f t="shared" ca="1" si="79"/>
        <v>11.427655161437182</v>
      </c>
      <c r="T154" s="304">
        <f t="shared" ca="1" si="59"/>
        <v>112.10529713369876</v>
      </c>
      <c r="U154" s="311">
        <f t="shared" ca="1" si="60"/>
        <v>0</v>
      </c>
      <c r="V154" s="306">
        <f t="shared" ca="1" si="61"/>
        <v>1.2148676344687084</v>
      </c>
      <c r="W154" s="304">
        <f t="shared" ca="1" si="62"/>
        <v>40.430847324542128</v>
      </c>
      <c r="Y154" s="314" t="str">
        <f t="shared" ca="1" si="80"/>
        <v/>
      </c>
      <c r="Z154" s="315" t="str">
        <f t="shared" ca="1" si="81"/>
        <v/>
      </c>
      <c r="AA154" s="316" t="str">
        <f t="shared" ca="1" si="82"/>
        <v/>
      </c>
      <c r="AC154" s="310" t="e">
        <f t="shared" ca="1" si="83"/>
        <v>#N/A</v>
      </c>
      <c r="AD154" s="323" t="e">
        <f t="shared" ca="1" si="84"/>
        <v>#N/A</v>
      </c>
      <c r="AE154" s="324">
        <f t="shared" ca="1" si="63"/>
        <v>83.056682158892684</v>
      </c>
      <c r="AG154" s="306">
        <f t="shared" ca="1" si="85"/>
        <v>71.910720459348482</v>
      </c>
      <c r="AH154" s="304">
        <f t="shared" ca="1" si="86"/>
        <v>81.503478606472768</v>
      </c>
    </row>
    <row r="155" spans="1:34" x14ac:dyDescent="0.2">
      <c r="A155" s="347">
        <f t="shared" ca="1" si="64"/>
        <v>0.01</v>
      </c>
      <c r="B155" s="304">
        <f t="shared" ca="1" si="65"/>
        <v>1.5100000000000011</v>
      </c>
      <c r="D155" s="306">
        <f t="shared" ca="1" si="66"/>
        <v>17.046633621495289</v>
      </c>
      <c r="E155" s="307">
        <f t="shared" ca="1" si="67"/>
        <v>69.767988869081265</v>
      </c>
      <c r="F155" s="304">
        <f t="shared" ca="1" si="68"/>
        <v>71.820331304316198</v>
      </c>
      <c r="G155" s="306">
        <f t="shared" ca="1" si="69"/>
        <v>23.823152661488407</v>
      </c>
      <c r="H155" s="307">
        <f t="shared" ca="1" si="70"/>
        <v>111.11439036125259</v>
      </c>
      <c r="I155" s="304">
        <f t="shared" ca="1" si="71"/>
        <v>113.63956330471095</v>
      </c>
      <c r="J155" s="306">
        <f t="shared" ca="1" si="72"/>
        <v>16.984893251309863</v>
      </c>
      <c r="K155" s="307">
        <f t="shared" ca="1" si="73"/>
        <v>84.164337663061758</v>
      </c>
      <c r="L155" s="304">
        <f t="shared" ca="1" si="58"/>
        <v>85.861064126996865</v>
      </c>
      <c r="M155" s="306">
        <f t="shared" ca="1" si="74"/>
        <v>1.3595917715142969</v>
      </c>
      <c r="N155" s="304">
        <f t="shared" ca="1" si="75"/>
        <v>77.898870368484154</v>
      </c>
      <c r="P155" s="310">
        <f t="shared" ca="1" si="76"/>
        <v>7</v>
      </c>
      <c r="Q155" s="304">
        <f t="shared" ca="1" si="77"/>
        <v>970.05584415584394</v>
      </c>
      <c r="R155" s="306">
        <f t="shared" ca="1" si="78"/>
        <v>0.48593226719290744</v>
      </c>
      <c r="S155" s="307">
        <f t="shared" ca="1" si="79"/>
        <v>11.422795838765252</v>
      </c>
      <c r="T155" s="304">
        <f t="shared" ca="1" si="59"/>
        <v>112.05762717828712</v>
      </c>
      <c r="U155" s="311">
        <f t="shared" ca="1" si="60"/>
        <v>0</v>
      </c>
      <c r="V155" s="306">
        <f t="shared" ca="1" si="61"/>
        <v>1.2147330740872395</v>
      </c>
      <c r="W155" s="304">
        <f t="shared" ca="1" si="62"/>
        <v>40.942032852932599</v>
      </c>
      <c r="Y155" s="314" t="str">
        <f t="shared" ca="1" si="80"/>
        <v/>
      </c>
      <c r="Z155" s="315" t="str">
        <f t="shared" ca="1" si="81"/>
        <v/>
      </c>
      <c r="AA155" s="316" t="str">
        <f t="shared" ca="1" si="82"/>
        <v/>
      </c>
      <c r="AC155" s="310" t="e">
        <f t="shared" ca="1" si="83"/>
        <v>#N/A</v>
      </c>
      <c r="AD155" s="323" t="e">
        <f t="shared" ca="1" si="84"/>
        <v>#N/A</v>
      </c>
      <c r="AE155" s="324">
        <f t="shared" ca="1" si="63"/>
        <v>84.164337663061758</v>
      </c>
      <c r="AG155" s="306">
        <f t="shared" ca="1" si="85"/>
        <v>71.790930716498536</v>
      </c>
      <c r="AH155" s="304">
        <f t="shared" ca="1" si="86"/>
        <v>81.383315429350233</v>
      </c>
    </row>
    <row r="156" spans="1:34" x14ac:dyDescent="0.2">
      <c r="A156" s="347">
        <f t="shared" ca="1" si="64"/>
        <v>0.01</v>
      </c>
      <c r="B156" s="304">
        <f t="shared" ca="1" si="65"/>
        <v>1.5200000000000011</v>
      </c>
      <c r="D156" s="306">
        <f t="shared" ca="1" si="66"/>
        <v>17.035759140638234</v>
      </c>
      <c r="E156" s="307">
        <f t="shared" ca="1" si="67"/>
        <v>69.647073467575581</v>
      </c>
      <c r="F156" s="304">
        <f t="shared" ca="1" si="68"/>
        <v>71.7002924129024</v>
      </c>
      <c r="G156" s="306">
        <f t="shared" ca="1" si="69"/>
        <v>23.99351025289479</v>
      </c>
      <c r="H156" s="307">
        <f t="shared" ca="1" si="70"/>
        <v>111.81086109592835</v>
      </c>
      <c r="I156" s="304">
        <f t="shared" ca="1" si="71"/>
        <v>114.35627308227892</v>
      </c>
      <c r="J156" s="306">
        <f t="shared" ca="1" si="72"/>
        <v>17.223976565881777</v>
      </c>
      <c r="K156" s="307">
        <f t="shared" ca="1" si="73"/>
        <v>85.278963920347664</v>
      </c>
      <c r="L156" s="304">
        <f t="shared" ca="1" si="58"/>
        <v>87.000960087058829</v>
      </c>
      <c r="M156" s="306">
        <f t="shared" ca="1" si="74"/>
        <v>1.3594119346612545</v>
      </c>
      <c r="N156" s="304">
        <f t="shared" ca="1" si="75"/>
        <v>77.888566475803913</v>
      </c>
      <c r="P156" s="310">
        <f t="shared" ca="1" si="76"/>
        <v>7</v>
      </c>
      <c r="Q156" s="304">
        <f t="shared" ca="1" si="77"/>
        <v>968.79610389610366</v>
      </c>
      <c r="R156" s="306">
        <f t="shared" ca="1" si="78"/>
        <v>0.48530122265647413</v>
      </c>
      <c r="S156" s="307">
        <f t="shared" ca="1" si="79"/>
        <v>11.417942826538686</v>
      </c>
      <c r="T156" s="304">
        <f t="shared" ca="1" si="59"/>
        <v>112.01001912834452</v>
      </c>
      <c r="U156" s="311">
        <f t="shared" ca="1" si="60"/>
        <v>0</v>
      </c>
      <c r="V156" s="306">
        <f t="shared" ca="1" si="61"/>
        <v>1.2145976818654018</v>
      </c>
      <c r="W156" s="304">
        <f t="shared" ca="1" si="62"/>
        <v>41.455472342465242</v>
      </c>
      <c r="Y156" s="314" t="str">
        <f t="shared" ca="1" si="80"/>
        <v/>
      </c>
      <c r="Z156" s="315" t="str">
        <f t="shared" ca="1" si="81"/>
        <v/>
      </c>
      <c r="AA156" s="316" t="str">
        <f t="shared" ca="1" si="82"/>
        <v/>
      </c>
      <c r="AC156" s="310" t="e">
        <f t="shared" ca="1" si="83"/>
        <v>#N/A</v>
      </c>
      <c r="AD156" s="323" t="e">
        <f t="shared" ca="1" si="84"/>
        <v>#N/A</v>
      </c>
      <c r="AE156" s="324">
        <f t="shared" ca="1" si="63"/>
        <v>85.278963920347664</v>
      </c>
      <c r="AG156" s="306">
        <f t="shared" ca="1" si="85"/>
        <v>71.670792835307964</v>
      </c>
      <c r="AH156" s="304">
        <f t="shared" ca="1" si="86"/>
        <v>81.262805843322582</v>
      </c>
    </row>
    <row r="157" spans="1:34" x14ac:dyDescent="0.2">
      <c r="A157" s="347">
        <f t="shared" ca="1" si="64"/>
        <v>0.01</v>
      </c>
      <c r="B157" s="304">
        <f t="shared" ca="1" si="65"/>
        <v>1.5300000000000011</v>
      </c>
      <c r="D157" s="306">
        <f t="shared" ca="1" si="66"/>
        <v>17.024691263833276</v>
      </c>
      <c r="E157" s="307">
        <f t="shared" ca="1" si="67"/>
        <v>69.525844152769082</v>
      </c>
      <c r="F157" s="304">
        <f t="shared" ca="1" si="68"/>
        <v>71.579907221118802</v>
      </c>
      <c r="G157" s="306">
        <f t="shared" ca="1" si="69"/>
        <v>24.163757165533124</v>
      </c>
      <c r="H157" s="307">
        <f t="shared" ca="1" si="70"/>
        <v>112.50611953745603</v>
      </c>
      <c r="I157" s="304">
        <f t="shared" ca="1" si="71"/>
        <v>115.07177800716907</v>
      </c>
      <c r="J157" s="306">
        <f t="shared" ca="1" si="72"/>
        <v>17.464762902973916</v>
      </c>
      <c r="K157" s="307">
        <f t="shared" ca="1" si="73"/>
        <v>86.400548823514583</v>
      </c>
      <c r="L157" s="304">
        <f t="shared" ca="1" si="58"/>
        <v>88.148016314955271</v>
      </c>
      <c r="M157" s="306">
        <f t="shared" ca="1" si="74"/>
        <v>1.3592330661126508</v>
      </c>
      <c r="N157" s="304">
        <f t="shared" ca="1" si="75"/>
        <v>77.878318062881291</v>
      </c>
      <c r="P157" s="310">
        <f t="shared" ca="1" si="76"/>
        <v>7</v>
      </c>
      <c r="Q157" s="304">
        <f t="shared" ca="1" si="77"/>
        <v>967.53636363636349</v>
      </c>
      <c r="R157" s="306">
        <f t="shared" ca="1" si="78"/>
        <v>0.48467017812004082</v>
      </c>
      <c r="S157" s="307">
        <f t="shared" ca="1" si="79"/>
        <v>11.413096124757486</v>
      </c>
      <c r="T157" s="304">
        <f t="shared" ca="1" si="59"/>
        <v>111.96247298387094</v>
      </c>
      <c r="U157" s="311">
        <f t="shared" ca="1" si="60"/>
        <v>0</v>
      </c>
      <c r="V157" s="306">
        <f t="shared" ca="1" si="61"/>
        <v>1.2144614595530403</v>
      </c>
      <c r="W157" s="304">
        <f t="shared" ca="1" si="62"/>
        <v>41.971145084623657</v>
      </c>
      <c r="Y157" s="314" t="str">
        <f t="shared" ca="1" si="80"/>
        <v/>
      </c>
      <c r="Z157" s="315" t="str">
        <f t="shared" ca="1" si="81"/>
        <v/>
      </c>
      <c r="AA157" s="316" t="str">
        <f t="shared" ca="1" si="82"/>
        <v/>
      </c>
      <c r="AC157" s="310" t="e">
        <f t="shared" ca="1" si="83"/>
        <v>#N/A</v>
      </c>
      <c r="AD157" s="323" t="e">
        <f t="shared" ca="1" si="84"/>
        <v>#N/A</v>
      </c>
      <c r="AE157" s="324">
        <f t="shared" ca="1" si="63"/>
        <v>86.400548823514583</v>
      </c>
      <c r="AG157" s="306">
        <f t="shared" ca="1" si="85"/>
        <v>71.550308408936132</v>
      </c>
      <c r="AH157" s="304">
        <f t="shared" ca="1" si="86"/>
        <v>81.141951418864124</v>
      </c>
    </row>
    <row r="158" spans="1:34" x14ac:dyDescent="0.2">
      <c r="A158" s="347">
        <f t="shared" ca="1" si="64"/>
        <v>0.01</v>
      </c>
      <c r="B158" s="304">
        <f t="shared" ca="1" si="65"/>
        <v>1.5400000000000011</v>
      </c>
      <c r="D158" s="306">
        <f t="shared" ca="1" si="66"/>
        <v>17.013431550804754</v>
      </c>
      <c r="E158" s="307">
        <f t="shared" ca="1" si="67"/>
        <v>69.404302257905272</v>
      </c>
      <c r="F158" s="304">
        <f t="shared" ca="1" si="68"/>
        <v>71.459177332520369</v>
      </c>
      <c r="G158" s="306">
        <f t="shared" ca="1" si="69"/>
        <v>24.333891481041171</v>
      </c>
      <c r="H158" s="307">
        <f t="shared" ca="1" si="70"/>
        <v>113.20016256003508</v>
      </c>
      <c r="I158" s="304">
        <f t="shared" ca="1" si="71"/>
        <v>115.78607463002386</v>
      </c>
      <c r="J158" s="306">
        <f t="shared" ca="1" si="72"/>
        <v>17.707251146206787</v>
      </c>
      <c r="K158" s="307">
        <f t="shared" ca="1" si="73"/>
        <v>87.529080234002038</v>
      </c>
      <c r="L158" s="304">
        <f t="shared" ca="1" si="58"/>
        <v>89.30222074374862</v>
      </c>
      <c r="M158" s="306">
        <f t="shared" ca="1" si="74"/>
        <v>1.3590551528524819</v>
      </c>
      <c r="N158" s="304">
        <f t="shared" ca="1" si="75"/>
        <v>77.868124383954196</v>
      </c>
      <c r="P158" s="310">
        <f t="shared" ca="1" si="76"/>
        <v>7</v>
      </c>
      <c r="Q158" s="304">
        <f t="shared" ca="1" si="77"/>
        <v>966.27662337662321</v>
      </c>
      <c r="R158" s="306">
        <f t="shared" ca="1" si="78"/>
        <v>0.48403913358360751</v>
      </c>
      <c r="S158" s="307">
        <f t="shared" ca="1" si="79"/>
        <v>11.408255733421649</v>
      </c>
      <c r="T158" s="304">
        <f t="shared" ca="1" si="59"/>
        <v>111.91498874486638</v>
      </c>
      <c r="U158" s="311">
        <f t="shared" ca="1" si="60"/>
        <v>0</v>
      </c>
      <c r="V158" s="306">
        <f t="shared" ca="1" si="61"/>
        <v>1.2143244089048106</v>
      </c>
      <c r="W158" s="304">
        <f t="shared" ca="1" si="62"/>
        <v>42.489030349173895</v>
      </c>
      <c r="Y158" s="314" t="str">
        <f t="shared" ca="1" si="80"/>
        <v/>
      </c>
      <c r="Z158" s="315" t="str">
        <f t="shared" ca="1" si="81"/>
        <v/>
      </c>
      <c r="AA158" s="316" t="str">
        <f t="shared" ca="1" si="82"/>
        <v/>
      </c>
      <c r="AC158" s="310" t="e">
        <f t="shared" ca="1" si="83"/>
        <v>#N/A</v>
      </c>
      <c r="AD158" s="323" t="e">
        <f t="shared" ca="1" si="84"/>
        <v>#N/A</v>
      </c>
      <c r="AE158" s="324">
        <f t="shared" ca="1" si="63"/>
        <v>87.529080234002038</v>
      </c>
      <c r="AG158" s="306">
        <f t="shared" ca="1" si="85"/>
        <v>71.429479035907519</v>
      </c>
      <c r="AH158" s="304">
        <f t="shared" ca="1" si="86"/>
        <v>81.020753732242554</v>
      </c>
    </row>
    <row r="159" spans="1:34" x14ac:dyDescent="0.2">
      <c r="A159" s="347">
        <f t="shared" ca="1" si="64"/>
        <v>0.01</v>
      </c>
      <c r="B159" s="304">
        <f t="shared" ca="1" si="65"/>
        <v>1.5500000000000012</v>
      </c>
      <c r="D159" s="306">
        <f t="shared" ca="1" si="66"/>
        <v>17.001981538458942</v>
      </c>
      <c r="E159" s="307">
        <f t="shared" ca="1" si="67"/>
        <v>69.282449125770412</v>
      </c>
      <c r="F159" s="304">
        <f t="shared" ca="1" si="68"/>
        <v>71.338104355940544</v>
      </c>
      <c r="G159" s="306">
        <f t="shared" ca="1" si="69"/>
        <v>24.503911296425759</v>
      </c>
      <c r="H159" s="307">
        <f t="shared" ca="1" si="70"/>
        <v>113.89298705129279</v>
      </c>
      <c r="I159" s="304">
        <f t="shared" ca="1" si="71"/>
        <v>116.49915951752205</v>
      </c>
      <c r="J159" s="306">
        <f t="shared" ca="1" si="72"/>
        <v>17.951440160094123</v>
      </c>
      <c r="K159" s="307">
        <f t="shared" ca="1" si="73"/>
        <v>88.664545982058684</v>
      </c>
      <c r="L159" s="304">
        <f t="shared" ca="1" si="58"/>
        <v>90.463561272072624</v>
      </c>
      <c r="M159" s="306">
        <f t="shared" ca="1" si="74"/>
        <v>1.3588781821178664</v>
      </c>
      <c r="N159" s="304">
        <f t="shared" ca="1" si="75"/>
        <v>77.857984707763393</v>
      </c>
      <c r="P159" s="310">
        <f t="shared" ca="1" si="76"/>
        <v>7</v>
      </c>
      <c r="Q159" s="304">
        <f t="shared" ca="1" si="77"/>
        <v>965.01688311688292</v>
      </c>
      <c r="R159" s="306">
        <f t="shared" ca="1" si="78"/>
        <v>0.48340808904717414</v>
      </c>
      <c r="S159" s="307">
        <f t="shared" ca="1" si="79"/>
        <v>11.403421652531177</v>
      </c>
      <c r="T159" s="304">
        <f t="shared" ca="1" si="59"/>
        <v>111.86756641133086</v>
      </c>
      <c r="U159" s="311">
        <f t="shared" ca="1" si="60"/>
        <v>0</v>
      </c>
      <c r="V159" s="306">
        <f t="shared" ca="1" si="61"/>
        <v>1.2141865316801517</v>
      </c>
      <c r="W159" s="304">
        <f t="shared" ca="1" si="62"/>
        <v>43.009107385015909</v>
      </c>
      <c r="Y159" s="314" t="str">
        <f t="shared" ca="1" si="80"/>
        <v/>
      </c>
      <c r="Z159" s="315" t="str">
        <f t="shared" ca="1" si="81"/>
        <v/>
      </c>
      <c r="AA159" s="316" t="str">
        <f t="shared" ca="1" si="82"/>
        <v/>
      </c>
      <c r="AC159" s="310" t="e">
        <f t="shared" ca="1" si="83"/>
        <v>#N/A</v>
      </c>
      <c r="AD159" s="323" t="e">
        <f t="shared" ca="1" si="84"/>
        <v>#N/A</v>
      </c>
      <c r="AE159" s="324">
        <f t="shared" ca="1" si="63"/>
        <v>88.664545982058684</v>
      </c>
      <c r="AG159" s="306">
        <f t="shared" ca="1" si="85"/>
        <v>71.308306320051599</v>
      </c>
      <c r="AH159" s="304">
        <f t="shared" ca="1" si="86"/>
        <v>80.899214365447833</v>
      </c>
    </row>
    <row r="160" spans="1:34" x14ac:dyDescent="0.2">
      <c r="A160" s="347">
        <f t="shared" ca="1" si="64"/>
        <v>0.01</v>
      </c>
      <c r="B160" s="304">
        <f t="shared" ca="1" si="65"/>
        <v>1.5600000000000012</v>
      </c>
      <c r="D160" s="306">
        <f t="shared" ca="1" si="66"/>
        <v>16.990342741516141</v>
      </c>
      <c r="E160" s="307">
        <f t="shared" ca="1" si="67"/>
        <v>69.160286108519458</v>
      </c>
      <c r="F160" s="304">
        <f t="shared" ca="1" si="68"/>
        <v>71.216689905431991</v>
      </c>
      <c r="G160" s="306">
        <f t="shared" ca="1" si="69"/>
        <v>24.67381472384092</v>
      </c>
      <c r="H160" s="307">
        <f t="shared" ca="1" si="70"/>
        <v>114.58458991237799</v>
      </c>
      <c r="I160" s="304">
        <f t="shared" ca="1" si="71"/>
        <v>117.21102925243112</v>
      </c>
      <c r="J160" s="306">
        <f t="shared" ca="1" si="72"/>
        <v>18.197328790195456</v>
      </c>
      <c r="K160" s="307">
        <f t="shared" ca="1" si="73"/>
        <v>89.806933866877031</v>
      </c>
      <c r="L160" s="304">
        <f t="shared" ca="1" si="58"/>
        <v>91.632025764293246</v>
      </c>
      <c r="M160" s="306">
        <f t="shared" ca="1" si="74"/>
        <v>1.3587021413924334</v>
      </c>
      <c r="N160" s="304">
        <f t="shared" ca="1" si="75"/>
        <v>77.847898317173673</v>
      </c>
      <c r="P160" s="310">
        <f t="shared" ca="1" si="76"/>
        <v>7</v>
      </c>
      <c r="Q160" s="304">
        <f t="shared" ca="1" si="77"/>
        <v>963.75714285714264</v>
      </c>
      <c r="R160" s="306">
        <f t="shared" ca="1" si="78"/>
        <v>0.48277704451074083</v>
      </c>
      <c r="S160" s="307">
        <f t="shared" ca="1" si="79"/>
        <v>11.39859388208607</v>
      </c>
      <c r="T160" s="304">
        <f t="shared" ca="1" si="59"/>
        <v>111.82020598326436</v>
      </c>
      <c r="U160" s="311">
        <f t="shared" ca="1" si="60"/>
        <v>0</v>
      </c>
      <c r="V160" s="306">
        <f t="shared" ca="1" si="61"/>
        <v>1.2140478296432542</v>
      </c>
      <c r="W160" s="304">
        <f t="shared" ca="1" si="62"/>
        <v>43.531355421033957</v>
      </c>
      <c r="Y160" s="314" t="str">
        <f t="shared" ca="1" si="80"/>
        <v/>
      </c>
      <c r="Z160" s="315" t="str">
        <f t="shared" ca="1" si="81"/>
        <v/>
      </c>
      <c r="AA160" s="316" t="str">
        <f t="shared" ca="1" si="82"/>
        <v/>
      </c>
      <c r="AC160" s="310" t="e">
        <f t="shared" ca="1" si="83"/>
        <v>#N/A</v>
      </c>
      <c r="AD160" s="323" t="e">
        <f t="shared" ca="1" si="84"/>
        <v>#N/A</v>
      </c>
      <c r="AE160" s="324">
        <f t="shared" ca="1" si="63"/>
        <v>89.806933866877031</v>
      </c>
      <c r="AG160" s="306">
        <f t="shared" ca="1" si="85"/>
        <v>71.186791870442249</v>
      </c>
      <c r="AH160" s="304">
        <f t="shared" ca="1" si="86"/>
        <v>80.777334906120856</v>
      </c>
    </row>
    <row r="161" spans="1:34" x14ac:dyDescent="0.2">
      <c r="A161" s="347">
        <f t="shared" ca="1" si="64"/>
        <v>0.01</v>
      </c>
      <c r="B161" s="304">
        <f t="shared" ca="1" si="65"/>
        <v>1.5700000000000012</v>
      </c>
      <c r="D161" s="306">
        <f t="shared" ca="1" si="66"/>
        <v>16.978516653121325</v>
      </c>
      <c r="E161" s="307">
        <f t="shared" ca="1" si="67"/>
        <v>69.037814567505208</v>
      </c>
      <c r="F161" s="304">
        <f t="shared" ca="1" si="68"/>
        <v>71.094935600206796</v>
      </c>
      <c r="G161" s="306">
        <f t="shared" ca="1" si="69"/>
        <v>24.843599890372133</v>
      </c>
      <c r="H161" s="307">
        <f t="shared" ca="1" si="70"/>
        <v>115.27496805805305</v>
      </c>
      <c r="I161" s="304">
        <f t="shared" ca="1" si="71"/>
        <v>117.92168043365922</v>
      </c>
      <c r="J161" s="306">
        <f t="shared" ca="1" si="72"/>
        <v>18.444915863266523</v>
      </c>
      <c r="K161" s="307">
        <f t="shared" ca="1" si="73"/>
        <v>90.956231656729187</v>
      </c>
      <c r="L161" s="304">
        <f t="shared" ca="1" si="58"/>
        <v>92.807602050670212</v>
      </c>
      <c r="M161" s="306">
        <f t="shared" ca="1" si="74"/>
        <v>1.3585270183999258</v>
      </c>
      <c r="N161" s="304">
        <f t="shared" ca="1" si="75"/>
        <v>77.837864508807286</v>
      </c>
      <c r="P161" s="310">
        <f t="shared" ca="1" si="76"/>
        <v>7</v>
      </c>
      <c r="Q161" s="304">
        <f t="shared" ca="1" si="77"/>
        <v>962.49740259740236</v>
      </c>
      <c r="R161" s="306">
        <f t="shared" ca="1" si="78"/>
        <v>0.48214599997430746</v>
      </c>
      <c r="S161" s="307">
        <f t="shared" ca="1" si="79"/>
        <v>11.393772422086327</v>
      </c>
      <c r="T161" s="304">
        <f t="shared" ca="1" si="59"/>
        <v>111.77290746066687</v>
      </c>
      <c r="U161" s="311">
        <f t="shared" ca="1" si="60"/>
        <v>0</v>
      </c>
      <c r="V161" s="306">
        <f t="shared" ca="1" si="61"/>
        <v>1.2139083045630326</v>
      </c>
      <c r="W161" s="304">
        <f t="shared" ca="1" si="62"/>
        <v>44.055753666946394</v>
      </c>
      <c r="Y161" s="314" t="str">
        <f t="shared" ca="1" si="80"/>
        <v/>
      </c>
      <c r="Z161" s="315" t="str">
        <f t="shared" ca="1" si="81"/>
        <v/>
      </c>
      <c r="AA161" s="316" t="str">
        <f t="shared" ca="1" si="82"/>
        <v/>
      </c>
      <c r="AC161" s="310" t="e">
        <f t="shared" ca="1" si="83"/>
        <v>#N/A</v>
      </c>
      <c r="AD161" s="323" t="e">
        <f t="shared" ca="1" si="84"/>
        <v>#N/A</v>
      </c>
      <c r="AE161" s="324">
        <f t="shared" ca="1" si="63"/>
        <v>90.956231656729187</v>
      </c>
      <c r="AG161" s="306">
        <f t="shared" ca="1" si="85"/>
        <v>71.064937301336556</v>
      </c>
      <c r="AH161" s="304">
        <f t="shared" ca="1" si="86"/>
        <v>80.655116947482043</v>
      </c>
    </row>
    <row r="162" spans="1:34" x14ac:dyDescent="0.2">
      <c r="A162" s="347">
        <f t="shared" ca="1" si="64"/>
        <v>0.01</v>
      </c>
      <c r="B162" s="304">
        <f t="shared" ca="1" si="65"/>
        <v>1.5800000000000012</v>
      </c>
      <c r="D162" s="306">
        <f t="shared" ca="1" si="66"/>
        <v>16.966504745434371</v>
      </c>
      <c r="E162" s="307">
        <f t="shared" ca="1" si="67"/>
        <v>68.915035873110611</v>
      </c>
      <c r="F162" s="304">
        <f t="shared" ca="1" si="68"/>
        <v>70.972843064576253</v>
      </c>
      <c r="G162" s="306">
        <f t="shared" ca="1" si="69"/>
        <v>25.013264937826477</v>
      </c>
      <c r="H162" s="307">
        <f t="shared" ca="1" si="70"/>
        <v>115.96411841678416</v>
      </c>
      <c r="I162" s="304">
        <f t="shared" ca="1" si="71"/>
        <v>118.63110967630639</v>
      </c>
      <c r="J162" s="306">
        <f t="shared" ca="1" si="72"/>
        <v>18.694200187407517</v>
      </c>
      <c r="K162" s="307">
        <f t="shared" ca="1" si="73"/>
        <v>92.112427089103377</v>
      </c>
      <c r="L162" s="304">
        <f t="shared" ca="1" si="58"/>
        <v>93.990277927518932</v>
      </c>
      <c r="M162" s="306">
        <f t="shared" ca="1" si="74"/>
        <v>1.3583528010980115</v>
      </c>
      <c r="N162" s="304">
        <f t="shared" ca="1" si="75"/>
        <v>77.827882592689434</v>
      </c>
      <c r="P162" s="310">
        <f t="shared" ca="1" si="76"/>
        <v>7</v>
      </c>
      <c r="Q162" s="304">
        <f t="shared" ca="1" si="77"/>
        <v>961.23766233766219</v>
      </c>
      <c r="R162" s="306">
        <f t="shared" ca="1" si="78"/>
        <v>0.4815149554378742</v>
      </c>
      <c r="S162" s="307">
        <f t="shared" ca="1" si="79"/>
        <v>11.388957272531949</v>
      </c>
      <c r="T162" s="304">
        <f t="shared" ca="1" si="59"/>
        <v>111.72567084353842</v>
      </c>
      <c r="U162" s="311">
        <f t="shared" ca="1" si="60"/>
        <v>0</v>
      </c>
      <c r="V162" s="306">
        <f t="shared" ca="1" si="61"/>
        <v>1.2137679582130927</v>
      </c>
      <c r="W162" s="304">
        <f t="shared" ca="1" si="62"/>
        <v>44.582281314154216</v>
      </c>
      <c r="Y162" s="314" t="str">
        <f t="shared" ca="1" si="80"/>
        <v/>
      </c>
      <c r="Z162" s="315" t="str">
        <f t="shared" ca="1" si="81"/>
        <v/>
      </c>
      <c r="AA162" s="316" t="str">
        <f t="shared" ca="1" si="82"/>
        <v/>
      </c>
      <c r="AC162" s="310" t="e">
        <f t="shared" ca="1" si="83"/>
        <v>#N/A</v>
      </c>
      <c r="AD162" s="323" t="e">
        <f t="shared" ca="1" si="84"/>
        <v>#N/A</v>
      </c>
      <c r="AE162" s="324">
        <f t="shared" ca="1" si="63"/>
        <v>92.112427089103377</v>
      </c>
      <c r="AG162" s="306">
        <f t="shared" ca="1" si="85"/>
        <v>70.942744232113228</v>
      </c>
      <c r="AH162" s="304">
        <f t="shared" ca="1" si="86"/>
        <v>80.532562088259681</v>
      </c>
    </row>
    <row r="163" spans="1:34" x14ac:dyDescent="0.2">
      <c r="A163" s="347">
        <f t="shared" ca="1" si="64"/>
        <v>0.01</v>
      </c>
      <c r="B163" s="304">
        <f t="shared" ca="1" si="65"/>
        <v>1.5900000000000012</v>
      </c>
      <c r="D163" s="306">
        <f t="shared" ca="1" si="66"/>
        <v>16.954308470200534</v>
      </c>
      <c r="E163" s="307">
        <f t="shared" ca="1" si="67"/>
        <v>68.791951404583941</v>
      </c>
      <c r="F163" s="304">
        <f t="shared" ca="1" si="68"/>
        <v>70.850413927890017</v>
      </c>
      <c r="G163" s="306">
        <f t="shared" ca="1" si="69"/>
        <v>25.182808022528484</v>
      </c>
      <c r="H163" s="307">
        <f t="shared" ca="1" si="70"/>
        <v>116.65203793083001</v>
      </c>
      <c r="I163" s="304">
        <f t="shared" ca="1" si="71"/>
        <v>119.33931361171526</v>
      </c>
      <c r="J163" s="306">
        <f t="shared" ca="1" si="72"/>
        <v>18.945180552209294</v>
      </c>
      <c r="K163" s="307">
        <f t="shared" ca="1" si="73"/>
        <v>93.275507870841452</v>
      </c>
      <c r="L163" s="304">
        <f t="shared" ca="1" si="58"/>
        <v>95.180041157372983</v>
      </c>
      <c r="M163" s="306">
        <f t="shared" ca="1" si="74"/>
        <v>1.3581794776722929</v>
      </c>
      <c r="N163" s="304">
        <f t="shared" ca="1" si="75"/>
        <v>77.817951891905011</v>
      </c>
      <c r="P163" s="310">
        <f t="shared" ca="1" si="76"/>
        <v>7</v>
      </c>
      <c r="Q163" s="304">
        <f t="shared" ca="1" si="77"/>
        <v>959.9779220779219</v>
      </c>
      <c r="R163" s="306">
        <f t="shared" ca="1" si="78"/>
        <v>0.48088391090144084</v>
      </c>
      <c r="S163" s="307">
        <f t="shared" ca="1" si="79"/>
        <v>11.384148433422935</v>
      </c>
      <c r="T163" s="304">
        <f t="shared" ca="1" si="59"/>
        <v>111.678496131879</v>
      </c>
      <c r="U163" s="311">
        <f t="shared" ca="1" si="60"/>
        <v>0</v>
      </c>
      <c r="V163" s="306">
        <f t="shared" ca="1" si="61"/>
        <v>1.2136267923717048</v>
      </c>
      <c r="W163" s="304">
        <f t="shared" ca="1" si="62"/>
        <v>45.110917536589007</v>
      </c>
      <c r="Y163" s="314" t="str">
        <f t="shared" ca="1" si="80"/>
        <v/>
      </c>
      <c r="Z163" s="315" t="str">
        <f t="shared" ca="1" si="81"/>
        <v/>
      </c>
      <c r="AA163" s="316" t="str">
        <f t="shared" ca="1" si="82"/>
        <v/>
      </c>
      <c r="AC163" s="310" t="e">
        <f t="shared" ca="1" si="83"/>
        <v>#N/A</v>
      </c>
      <c r="AD163" s="323" t="e">
        <f t="shared" ca="1" si="84"/>
        <v>#N/A</v>
      </c>
      <c r="AE163" s="324">
        <f t="shared" ca="1" si="63"/>
        <v>93.275507870841452</v>
      </c>
      <c r="AG163" s="306">
        <f t="shared" ca="1" si="85"/>
        <v>70.820214287210533</v>
      </c>
      <c r="AH163" s="304">
        <f t="shared" ca="1" si="86"/>
        <v>80.40967193261821</v>
      </c>
    </row>
    <row r="164" spans="1:34" x14ac:dyDescent="0.2">
      <c r="A164" s="347">
        <f t="shared" ca="1" si="64"/>
        <v>0.01</v>
      </c>
      <c r="B164" s="304">
        <f t="shared" ca="1" si="65"/>
        <v>1.6000000000000012</v>
      </c>
      <c r="D164" s="306">
        <f t="shared" ca="1" si="66"/>
        <v>16.941929259302054</v>
      </c>
      <c r="E164" s="307">
        <f t="shared" ca="1" si="67"/>
        <v>68.66856254987681</v>
      </c>
      <c r="F164" s="304">
        <f t="shared" ca="1" si="68"/>
        <v>70.727649824474852</v>
      </c>
      <c r="G164" s="306">
        <f t="shared" ca="1" si="69"/>
        <v>25.352227315121503</v>
      </c>
      <c r="H164" s="307">
        <f t="shared" ca="1" si="70"/>
        <v>117.33872355632877</v>
      </c>
      <c r="I164" s="304">
        <f t="shared" ca="1" si="71"/>
        <v>120.04628888752096</v>
      </c>
      <c r="J164" s="306">
        <f t="shared" ca="1" si="72"/>
        <v>19.197855728897544</v>
      </c>
      <c r="K164" s="307">
        <f t="shared" ca="1" si="73"/>
        <v>94.44546167827724</v>
      </c>
      <c r="L164" s="304">
        <f t="shared" ca="1" si="58"/>
        <v>96.376879469147056</v>
      </c>
      <c r="M164" s="306">
        <f t="shared" ca="1" si="74"/>
        <v>1.3580070365305077</v>
      </c>
      <c r="N164" s="304">
        <f t="shared" ca="1" si="75"/>
        <v>77.808071742266307</v>
      </c>
      <c r="P164" s="310">
        <f t="shared" ca="1" si="76"/>
        <v>7</v>
      </c>
      <c r="Q164" s="304">
        <f t="shared" ca="1" si="77"/>
        <v>958.71818181818162</v>
      </c>
      <c r="R164" s="306">
        <f t="shared" ca="1" si="78"/>
        <v>0.48025286636500752</v>
      </c>
      <c r="S164" s="307">
        <f t="shared" ca="1" si="79"/>
        <v>11.379345904759285</v>
      </c>
      <c r="T164" s="304">
        <f t="shared" ca="1" si="59"/>
        <v>111.63138332568859</v>
      </c>
      <c r="U164" s="311">
        <f t="shared" ca="1" si="60"/>
        <v>0</v>
      </c>
      <c r="V164" s="306">
        <f t="shared" ca="1" si="61"/>
        <v>1.213484808821768</v>
      </c>
      <c r="W164" s="304">
        <f t="shared" ca="1" si="62"/>
        <v>45.641641491559426</v>
      </c>
      <c r="Y164" s="314" t="str">
        <f t="shared" ca="1" si="80"/>
        <v/>
      </c>
      <c r="Z164" s="315" t="str">
        <f t="shared" ca="1" si="81"/>
        <v/>
      </c>
      <c r="AA164" s="316" t="str">
        <f t="shared" ca="1" si="82"/>
        <v/>
      </c>
      <c r="AC164" s="310" t="e">
        <f t="shared" ca="1" si="83"/>
        <v>#N/A</v>
      </c>
      <c r="AD164" s="323" t="e">
        <f t="shared" ca="1" si="84"/>
        <v>#N/A</v>
      </c>
      <c r="AE164" s="324">
        <f t="shared" ca="1" si="63"/>
        <v>94.44546167827724</v>
      </c>
      <c r="AG164" s="306">
        <f t="shared" ca="1" si="85"/>
        <v>70.697349096063746</v>
      </c>
      <c r="AH164" s="304">
        <f t="shared" ca="1" si="86"/>
        <v>80.28644809008631</v>
      </c>
    </row>
    <row r="165" spans="1:34" x14ac:dyDescent="0.2">
      <c r="A165" s="347">
        <f t="shared" ca="1" si="64"/>
        <v>0.01</v>
      </c>
      <c r="B165" s="304">
        <f t="shared" ca="1" si="65"/>
        <v>1.6100000000000012</v>
      </c>
      <c r="D165" s="306">
        <f t="shared" ca="1" si="66"/>
        <v>16.929368525291661</v>
      </c>
      <c r="E165" s="307">
        <f t="shared" ca="1" si="67"/>
        <v>68.544870705485081</v>
      </c>
      <c r="F165" s="304">
        <f t="shared" ca="1" si="68"/>
        <v>70.604552393573059</v>
      </c>
      <c r="G165" s="306">
        <f t="shared" ca="1" si="69"/>
        <v>25.52152100037442</v>
      </c>
      <c r="H165" s="307">
        <f t="shared" ca="1" si="70"/>
        <v>118.02417226338362</v>
      </c>
      <c r="I165" s="304">
        <f t="shared" ca="1" si="71"/>
        <v>120.75203216770061</v>
      </c>
      <c r="J165" s="306">
        <f t="shared" ca="1" si="72"/>
        <v>19.452224470475024</v>
      </c>
      <c r="K165" s="307">
        <f t="shared" ca="1" si="73"/>
        <v>95.622276157375808</v>
      </c>
      <c r="L165" s="304">
        <f t="shared" ca="1" si="58"/>
        <v>97.580780558300461</v>
      </c>
      <c r="M165" s="306">
        <f t="shared" ca="1" si="74"/>
        <v>1.3578354662969145</v>
      </c>
      <c r="N165" s="304">
        <f t="shared" ca="1" si="75"/>
        <v>77.798241491991334</v>
      </c>
      <c r="P165" s="310">
        <f t="shared" ca="1" si="76"/>
        <v>7</v>
      </c>
      <c r="Q165" s="304">
        <f t="shared" ca="1" si="77"/>
        <v>957.45844155844134</v>
      </c>
      <c r="R165" s="306">
        <f t="shared" ca="1" si="78"/>
        <v>0.47962182182857416</v>
      </c>
      <c r="S165" s="307">
        <f t="shared" ca="1" si="79"/>
        <v>11.374549686541</v>
      </c>
      <c r="T165" s="304">
        <f t="shared" ca="1" si="59"/>
        <v>111.58433242496722</v>
      </c>
      <c r="U165" s="311">
        <f t="shared" ca="1" si="60"/>
        <v>0</v>
      </c>
      <c r="V165" s="306">
        <f t="shared" ca="1" si="61"/>
        <v>1.2133420093507863</v>
      </c>
      <c r="W165" s="304">
        <f t="shared" ca="1" si="62"/>
        <v>46.174432320597035</v>
      </c>
      <c r="Y165" s="314" t="str">
        <f t="shared" ca="1" si="80"/>
        <v/>
      </c>
      <c r="Z165" s="315" t="str">
        <f t="shared" ca="1" si="81"/>
        <v/>
      </c>
      <c r="AA165" s="316" t="str">
        <f t="shared" ca="1" si="82"/>
        <v/>
      </c>
      <c r="AC165" s="310" t="e">
        <f t="shared" ca="1" si="83"/>
        <v>#N/A</v>
      </c>
      <c r="AD165" s="323" t="e">
        <f t="shared" ca="1" si="84"/>
        <v>#N/A</v>
      </c>
      <c r="AE165" s="324">
        <f t="shared" ca="1" si="63"/>
        <v>95.622276157375808</v>
      </c>
      <c r="AG165" s="306">
        <f t="shared" ca="1" si="85"/>
        <v>70.574150293042237</v>
      </c>
      <c r="AH165" s="304">
        <f t="shared" ca="1" si="86"/>
        <v>80.162892175484913</v>
      </c>
    </row>
    <row r="166" spans="1:34" x14ac:dyDescent="0.2">
      <c r="A166" s="347">
        <f t="shared" ca="1" si="64"/>
        <v>0.01</v>
      </c>
      <c r="B166" s="304">
        <f t="shared" ca="1" si="65"/>
        <v>1.6200000000000012</v>
      </c>
      <c r="D166" s="306">
        <f t="shared" ca="1" si="66"/>
        <v>16.916627661908453</v>
      </c>
      <c r="E166" s="307">
        <f t="shared" ca="1" si="67"/>
        <v>68.420877276292103</v>
      </c>
      <c r="F166" s="304">
        <f t="shared" ca="1" si="68"/>
        <v>70.481123279280041</v>
      </c>
      <c r="G166" s="306">
        <f t="shared" ca="1" si="69"/>
        <v>25.690687276993504</v>
      </c>
      <c r="H166" s="307">
        <f t="shared" ca="1" si="70"/>
        <v>118.70838103614653</v>
      </c>
      <c r="I166" s="304">
        <f t="shared" ca="1" si="71"/>
        <v>121.45654013262205</v>
      </c>
      <c r="J166" s="306">
        <f t="shared" ca="1" si="72"/>
        <v>19.708285511861863</v>
      </c>
      <c r="K166" s="307">
        <f t="shared" ca="1" si="73"/>
        <v>96.805938923873455</v>
      </c>
      <c r="L166" s="304">
        <f t="shared" ca="1" si="58"/>
        <v>98.791732087000995</v>
      </c>
      <c r="M166" s="306">
        <f t="shared" ca="1" si="74"/>
        <v>1.3576647558068571</v>
      </c>
      <c r="N166" s="304">
        <f t="shared" ca="1" si="75"/>
        <v>77.788460501392436</v>
      </c>
      <c r="P166" s="310">
        <f t="shared" ca="1" si="76"/>
        <v>7</v>
      </c>
      <c r="Q166" s="304">
        <f t="shared" ca="1" si="77"/>
        <v>956.19870129870105</v>
      </c>
      <c r="R166" s="306">
        <f t="shared" ca="1" si="78"/>
        <v>0.47899077729214079</v>
      </c>
      <c r="S166" s="307">
        <f t="shared" ca="1" si="79"/>
        <v>11.36975977876808</v>
      </c>
      <c r="T166" s="304">
        <f t="shared" ca="1" si="59"/>
        <v>111.53734342971487</v>
      </c>
      <c r="U166" s="311">
        <f t="shared" ca="1" si="60"/>
        <v>0</v>
      </c>
      <c r="V166" s="306">
        <f t="shared" ca="1" si="61"/>
        <v>1.213198395750833</v>
      </c>
      <c r="W166" s="304">
        <f t="shared" ca="1" si="62"/>
        <v>46.709269150300642</v>
      </c>
      <c r="Y166" s="314" t="str">
        <f t="shared" ca="1" si="80"/>
        <v/>
      </c>
      <c r="Z166" s="315" t="str">
        <f t="shared" ca="1" si="81"/>
        <v/>
      </c>
      <c r="AA166" s="316" t="str">
        <f t="shared" ca="1" si="82"/>
        <v/>
      </c>
      <c r="AC166" s="310" t="e">
        <f t="shared" ca="1" si="83"/>
        <v>#N/A</v>
      </c>
      <c r="AD166" s="323" t="e">
        <f t="shared" ca="1" si="84"/>
        <v>#N/A</v>
      </c>
      <c r="AE166" s="324">
        <f t="shared" ca="1" si="63"/>
        <v>96.805938923873455</v>
      </c>
      <c r="AG166" s="306">
        <f t="shared" ca="1" si="85"/>
        <v>70.450619517386073</v>
      </c>
      <c r="AH166" s="304">
        <f t="shared" ca="1" si="86"/>
        <v>80.039005808854981</v>
      </c>
    </row>
    <row r="167" spans="1:34" x14ac:dyDescent="0.2">
      <c r="A167" s="347">
        <f t="shared" ca="1" si="64"/>
        <v>0.01</v>
      </c>
      <c r="B167" s="304">
        <f t="shared" ca="1" si="65"/>
        <v>1.6300000000000012</v>
      </c>
      <c r="D167" s="306">
        <f t="shared" ca="1" si="66"/>
        <v>16.903708044576881</v>
      </c>
      <c r="E167" s="307">
        <f t="shared" ca="1" si="67"/>
        <v>68.296583675414823</v>
      </c>
      <c r="F167" s="304">
        <f t="shared" ca="1" si="68"/>
        <v>70.357364130481983</v>
      </c>
      <c r="G167" s="306">
        <f t="shared" ca="1" si="69"/>
        <v>25.859724357439273</v>
      </c>
      <c r="H167" s="307">
        <f t="shared" ca="1" si="70"/>
        <v>119.39134687290068</v>
      </c>
      <c r="I167" s="304">
        <f t="shared" ca="1" si="71"/>
        <v>122.15980947909189</v>
      </c>
      <c r="J167" s="306">
        <f t="shared" ca="1" si="72"/>
        <v>19.966037570034025</v>
      </c>
      <c r="K167" s="307">
        <f t="shared" ca="1" si="73"/>
        <v>97.996437563418695</v>
      </c>
      <c r="L167" s="304">
        <f t="shared" ca="1" si="58"/>
        <v>100.00972168428942</v>
      </c>
      <c r="M167" s="306">
        <f t="shared" ca="1" si="74"/>
        <v>1.3574948941014948</v>
      </c>
      <c r="N167" s="304">
        <f t="shared" ca="1" si="75"/>
        <v>77.77872814257428</v>
      </c>
      <c r="P167" s="310">
        <f t="shared" ca="1" si="76"/>
        <v>7</v>
      </c>
      <c r="Q167" s="304">
        <f t="shared" ca="1" si="77"/>
        <v>954.93896103896088</v>
      </c>
      <c r="R167" s="306">
        <f t="shared" ca="1" si="78"/>
        <v>0.47835973275570753</v>
      </c>
      <c r="S167" s="307">
        <f t="shared" ca="1" si="79"/>
        <v>11.364976181440522</v>
      </c>
      <c r="T167" s="304">
        <f t="shared" ca="1" si="59"/>
        <v>111.49041633993153</v>
      </c>
      <c r="U167" s="311">
        <f t="shared" ca="1" si="60"/>
        <v>0</v>
      </c>
      <c r="V167" s="306">
        <f t="shared" ca="1" si="61"/>
        <v>1.2130539698185216</v>
      </c>
      <c r="W167" s="304">
        <f t="shared" ca="1" si="62"/>
        <v>47.246131093179542</v>
      </c>
      <c r="Y167" s="314" t="str">
        <f t="shared" ca="1" si="80"/>
        <v/>
      </c>
      <c r="Z167" s="315" t="str">
        <f t="shared" ca="1" si="81"/>
        <v/>
      </c>
      <c r="AA167" s="316" t="str">
        <f t="shared" ca="1" si="82"/>
        <v/>
      </c>
      <c r="AC167" s="310" t="e">
        <f t="shared" ca="1" si="83"/>
        <v>#N/A</v>
      </c>
      <c r="AD167" s="323" t="e">
        <f t="shared" ca="1" si="84"/>
        <v>#N/A</v>
      </c>
      <c r="AE167" s="324">
        <f t="shared" ca="1" si="63"/>
        <v>97.996437563418695</v>
      </c>
      <c r="AG167" s="306">
        <f t="shared" ca="1" si="85"/>
        <v>70.326758413142301</v>
      </c>
      <c r="AH167" s="304">
        <f t="shared" ca="1" si="86"/>
        <v>79.914790615385286</v>
      </c>
    </row>
    <row r="168" spans="1:34" x14ac:dyDescent="0.2">
      <c r="A168" s="347">
        <f t="shared" ca="1" si="64"/>
        <v>0.01</v>
      </c>
      <c r="B168" s="304">
        <f t="shared" ca="1" si="65"/>
        <v>1.6400000000000012</v>
      </c>
      <c r="D168" s="306">
        <f t="shared" ca="1" si="66"/>
        <v>16.890611030889808</v>
      </c>
      <c r="E168" s="307">
        <f t="shared" ca="1" si="67"/>
        <v>68.171991324052129</v>
      </c>
      <c r="F168" s="304">
        <f t="shared" ca="1" si="68"/>
        <v>70.233276600792692</v>
      </c>
      <c r="G168" s="306">
        <f t="shared" ca="1" si="69"/>
        <v>26.028630467748172</v>
      </c>
      <c r="H168" s="307">
        <f t="shared" ca="1" si="70"/>
        <v>120.07306678614121</v>
      </c>
      <c r="I168" s="304">
        <f t="shared" ca="1" si="71"/>
        <v>122.86183692040306</v>
      </c>
      <c r="J168" s="306">
        <f t="shared" ca="1" si="72"/>
        <v>20.225479344159961</v>
      </c>
      <c r="K168" s="307">
        <f t="shared" ca="1" si="73"/>
        <v>99.193759631713903</v>
      </c>
      <c r="L168" s="304">
        <f t="shared" ca="1" si="58"/>
        <v>101.23473694624427</v>
      </c>
      <c r="M168" s="306">
        <f t="shared" ca="1" si="74"/>
        <v>1.357325870422702</v>
      </c>
      <c r="N168" s="304">
        <f t="shared" ca="1" si="75"/>
        <v>77.769043799141684</v>
      </c>
      <c r="P168" s="310">
        <f t="shared" ca="1" si="76"/>
        <v>7</v>
      </c>
      <c r="Q168" s="304">
        <f t="shared" ca="1" si="77"/>
        <v>953.6792207792206</v>
      </c>
      <c r="R168" s="306">
        <f t="shared" ca="1" si="78"/>
        <v>0.47772868821927417</v>
      </c>
      <c r="S168" s="307">
        <f t="shared" ca="1" si="79"/>
        <v>11.360198894558328</v>
      </c>
      <c r="T168" s="304">
        <f t="shared" ca="1" si="59"/>
        <v>111.4435511556172</v>
      </c>
      <c r="U168" s="311">
        <f t="shared" ca="1" si="60"/>
        <v>0</v>
      </c>
      <c r="V168" s="306">
        <f t="shared" ca="1" si="61"/>
        <v>1.2129087333549764</v>
      </c>
      <c r="W168" s="304">
        <f t="shared" ca="1" si="62"/>
        <v>47.784997248495657</v>
      </c>
      <c r="Y168" s="314" t="str">
        <f t="shared" ca="1" si="80"/>
        <v/>
      </c>
      <c r="Z168" s="315" t="str">
        <f t="shared" ca="1" si="81"/>
        <v/>
      </c>
      <c r="AA168" s="316" t="str">
        <f t="shared" ca="1" si="82"/>
        <v/>
      </c>
      <c r="AC168" s="310" t="e">
        <f t="shared" ca="1" si="83"/>
        <v>#N/A</v>
      </c>
      <c r="AD168" s="323" t="e">
        <f t="shared" ca="1" si="84"/>
        <v>#N/A</v>
      </c>
      <c r="AE168" s="324">
        <f t="shared" ca="1" si="63"/>
        <v>99.193759631713903</v>
      </c>
      <c r="AG168" s="306">
        <f t="shared" ca="1" si="85"/>
        <v>70.202568629100725</v>
      </c>
      <c r="AH168" s="304">
        <f t="shared" ca="1" si="86"/>
        <v>79.790248225339909</v>
      </c>
    </row>
    <row r="169" spans="1:34" x14ac:dyDescent="0.2">
      <c r="A169" s="347">
        <f t="shared" ca="1" si="64"/>
        <v>0.01</v>
      </c>
      <c r="B169" s="304">
        <f t="shared" ca="1" si="65"/>
        <v>1.6500000000000012</v>
      </c>
      <c r="D169" s="306">
        <f t="shared" ca="1" si="66"/>
        <v>16.877337961075703</v>
      </c>
      <c r="E169" s="307">
        <f t="shared" ca="1" si="67"/>
        <v>68.047101651335609</v>
      </c>
      <c r="F169" s="304">
        <f t="shared" ca="1" si="68"/>
        <v>70.108862348490348</v>
      </c>
      <c r="G169" s="306">
        <f t="shared" ca="1" si="69"/>
        <v>26.197403847358931</v>
      </c>
      <c r="H169" s="307">
        <f t="shared" ca="1" si="70"/>
        <v>120.75353780265456</v>
      </c>
      <c r="I169" s="304">
        <f t="shared" ca="1" si="71"/>
        <v>123.56261918638154</v>
      </c>
      <c r="J169" s="306">
        <f t="shared" ca="1" si="72"/>
        <v>20.486609515735495</v>
      </c>
      <c r="K169" s="307">
        <f t="shared" ca="1" si="73"/>
        <v>100.39789265465788</v>
      </c>
      <c r="L169" s="304">
        <f t="shared" ca="1" si="58"/>
        <v>102.4667654361473</v>
      </c>
      <c r="M169" s="306">
        <f t="shared" ca="1" si="74"/>
        <v>1.3571576742081224</v>
      </c>
      <c r="N169" s="304">
        <f t="shared" ca="1" si="75"/>
        <v>77.759406865916191</v>
      </c>
      <c r="P169" s="310">
        <f t="shared" ca="1" si="76"/>
        <v>7</v>
      </c>
      <c r="Q169" s="304">
        <f t="shared" ca="1" si="77"/>
        <v>952.41948051948032</v>
      </c>
      <c r="R169" s="306">
        <f t="shared" ca="1" si="78"/>
        <v>0.47709764368284086</v>
      </c>
      <c r="S169" s="307">
        <f t="shared" ca="1" si="79"/>
        <v>11.355427918121499</v>
      </c>
      <c r="T169" s="304">
        <f t="shared" ca="1" si="59"/>
        <v>111.39674787677191</v>
      </c>
      <c r="U169" s="311">
        <f t="shared" ca="1" si="60"/>
        <v>0</v>
      </c>
      <c r="V169" s="306">
        <f t="shared" ca="1" si="61"/>
        <v>1.2127626881658</v>
      </c>
      <c r="W169" s="304">
        <f t="shared" ca="1" si="62"/>
        <v>48.325846703103991</v>
      </c>
      <c r="Y169" s="314" t="str">
        <f t="shared" ca="1" si="80"/>
        <v/>
      </c>
      <c r="Z169" s="315" t="str">
        <f t="shared" ca="1" si="81"/>
        <v/>
      </c>
      <c r="AA169" s="316" t="str">
        <f t="shared" ca="1" si="82"/>
        <v/>
      </c>
      <c r="AC169" s="310" t="e">
        <f t="shared" ca="1" si="83"/>
        <v>#N/A</v>
      </c>
      <c r="AD169" s="323" t="e">
        <f t="shared" ca="1" si="84"/>
        <v>#N/A</v>
      </c>
      <c r="AE169" s="324">
        <f t="shared" ca="1" si="63"/>
        <v>100.39789265465788</v>
      </c>
      <c r="AG169" s="306">
        <f t="shared" ca="1" si="85"/>
        <v>70.078051818729492</v>
      </c>
      <c r="AH169" s="304">
        <f t="shared" ca="1" si="86"/>
        <v>79.665380273985846</v>
      </c>
    </row>
    <row r="170" spans="1:34" x14ac:dyDescent="0.2">
      <c r="A170" s="347">
        <f t="shared" ca="1" si="64"/>
        <v>0.01</v>
      </c>
      <c r="B170" s="304">
        <f t="shared" ca="1" si="65"/>
        <v>1.6600000000000013</v>
      </c>
      <c r="D170" s="306">
        <f t="shared" ca="1" si="66"/>
        <v>16.863890158450946</v>
      </c>
      <c r="E170" s="307">
        <f t="shared" ca="1" si="67"/>
        <v>67.921916094182606</v>
      </c>
      <c r="F170" s="304">
        <f t="shared" ca="1" si="68"/>
        <v>69.984123036453639</v>
      </c>
      <c r="G170" s="306">
        <f t="shared" ca="1" si="69"/>
        <v>26.366042748943439</v>
      </c>
      <c r="H170" s="307">
        <f t="shared" ca="1" si="70"/>
        <v>121.43275696359639</v>
      </c>
      <c r="I170" s="304">
        <f t="shared" ca="1" si="71"/>
        <v>124.2621530234326</v>
      </c>
      <c r="J170" s="306">
        <f t="shared" ca="1" si="72"/>
        <v>20.749426748717006</v>
      </c>
      <c r="K170" s="307">
        <f t="shared" ca="1" si="73"/>
        <v>101.60882412848913</v>
      </c>
      <c r="L170" s="304">
        <f t="shared" ca="1" si="58"/>
        <v>103.70579468464918</v>
      </c>
      <c r="M170" s="306">
        <f t="shared" ca="1" si="74"/>
        <v>1.3569902950863766</v>
      </c>
      <c r="N170" s="304">
        <f t="shared" ca="1" si="75"/>
        <v>77.749816748661559</v>
      </c>
      <c r="P170" s="310">
        <f t="shared" ca="1" si="76"/>
        <v>7</v>
      </c>
      <c r="Q170" s="304">
        <f t="shared" ca="1" si="77"/>
        <v>951.15974025974003</v>
      </c>
      <c r="R170" s="306">
        <f t="shared" ca="1" si="78"/>
        <v>0.47646659914640749</v>
      </c>
      <c r="S170" s="307">
        <f t="shared" ca="1" si="79"/>
        <v>11.350663252130035</v>
      </c>
      <c r="T170" s="304">
        <f t="shared" ca="1" si="59"/>
        <v>111.35000650339565</v>
      </c>
      <c r="U170" s="311">
        <f t="shared" ca="1" si="60"/>
        <v>0</v>
      </c>
      <c r="V170" s="306">
        <f t="shared" ca="1" si="61"/>
        <v>1.2126158360610426</v>
      </c>
      <c r="W170" s="304">
        <f t="shared" ca="1" si="62"/>
        <v>48.868658532292109</v>
      </c>
      <c r="Y170" s="314" t="str">
        <f t="shared" ca="1" si="80"/>
        <v/>
      </c>
      <c r="Z170" s="315" t="str">
        <f t="shared" ca="1" si="81"/>
        <v/>
      </c>
      <c r="AA170" s="316" t="str">
        <f t="shared" ca="1" si="82"/>
        <v/>
      </c>
      <c r="AC170" s="310" t="e">
        <f t="shared" ca="1" si="83"/>
        <v>#N/A</v>
      </c>
      <c r="AD170" s="323" t="e">
        <f t="shared" ca="1" si="84"/>
        <v>#N/A</v>
      </c>
      <c r="AE170" s="324">
        <f t="shared" ca="1" si="63"/>
        <v>101.60882412848913</v>
      </c>
      <c r="AG170" s="306">
        <f t="shared" ca="1" si="85"/>
        <v>69.953209640110217</v>
      </c>
      <c r="AH170" s="304">
        <f t="shared" ca="1" si="86"/>
        <v>79.540188401520297</v>
      </c>
    </row>
    <row r="171" spans="1:34" x14ac:dyDescent="0.2">
      <c r="A171" s="347">
        <f t="shared" ca="1" si="64"/>
        <v>0.01</v>
      </c>
      <c r="B171" s="304">
        <f t="shared" ca="1" si="65"/>
        <v>1.6700000000000013</v>
      </c>
      <c r="D171" s="306">
        <f t="shared" ca="1" si="66"/>
        <v>16.850268929857638</v>
      </c>
      <c r="E171" s="307">
        <f t="shared" ca="1" si="67"/>
        <v>67.796436097151442</v>
      </c>
      <c r="F171" s="304">
        <f t="shared" ca="1" si="68"/>
        <v>69.859060332097684</v>
      </c>
      <c r="G171" s="306">
        <f t="shared" ca="1" si="69"/>
        <v>26.534545438242017</v>
      </c>
      <c r="H171" s="307">
        <f t="shared" ca="1" si="70"/>
        <v>122.1107213245679</v>
      </c>
      <c r="I171" s="304">
        <f t="shared" ca="1" si="71"/>
        <v>124.96043519458634</v>
      </c>
      <c r="J171" s="306">
        <f t="shared" ca="1" si="72"/>
        <v>21.013929689652933</v>
      </c>
      <c r="K171" s="307">
        <f t="shared" ca="1" si="73"/>
        <v>102.82654151992995</v>
      </c>
      <c r="L171" s="304">
        <f t="shared" ca="1" si="58"/>
        <v>104.95181218993579</v>
      </c>
      <c r="M171" s="306">
        <f t="shared" ca="1" si="74"/>
        <v>1.3568237228724158</v>
      </c>
      <c r="N171" s="304">
        <f t="shared" ca="1" si="75"/>
        <v>77.740272863817452</v>
      </c>
      <c r="P171" s="310">
        <f t="shared" ca="1" si="76"/>
        <v>7</v>
      </c>
      <c r="Q171" s="304">
        <f t="shared" ca="1" si="77"/>
        <v>949.89999999999975</v>
      </c>
      <c r="R171" s="306">
        <f t="shared" ca="1" si="78"/>
        <v>0.47583555460997418</v>
      </c>
      <c r="S171" s="307">
        <f t="shared" ca="1" si="79"/>
        <v>11.345904896583935</v>
      </c>
      <c r="T171" s="304">
        <f t="shared" ca="1" si="59"/>
        <v>111.30332703548841</v>
      </c>
      <c r="U171" s="311">
        <f t="shared" ca="1" si="60"/>
        <v>0</v>
      </c>
      <c r="V171" s="306">
        <f t="shared" ca="1" si="61"/>
        <v>1.2124681788551719</v>
      </c>
      <c r="W171" s="304">
        <f t="shared" ca="1" si="62"/>
        <v>49.413411800617972</v>
      </c>
      <c r="Y171" s="314" t="str">
        <f t="shared" ca="1" si="80"/>
        <v/>
      </c>
      <c r="Z171" s="315" t="str">
        <f t="shared" ca="1" si="81"/>
        <v/>
      </c>
      <c r="AA171" s="316" t="str">
        <f t="shared" ca="1" si="82"/>
        <v/>
      </c>
      <c r="AC171" s="310" t="e">
        <f t="shared" ca="1" si="83"/>
        <v>#N/A</v>
      </c>
      <c r="AD171" s="323" t="e">
        <f t="shared" ca="1" si="84"/>
        <v>#N/A</v>
      </c>
      <c r="AE171" s="324">
        <f t="shared" ca="1" si="63"/>
        <v>102.82654151992995</v>
      </c>
      <c r="AG171" s="306">
        <f t="shared" ca="1" si="85"/>
        <v>69.828043755872727</v>
      </c>
      <c r="AH171" s="304">
        <f t="shared" ca="1" si="86"/>
        <v>79.414674252997955</v>
      </c>
    </row>
    <row r="172" spans="1:34" x14ac:dyDescent="0.2">
      <c r="A172" s="347">
        <f t="shared" ca="1" si="64"/>
        <v>0.01</v>
      </c>
      <c r="B172" s="304">
        <f t="shared" ca="1" si="65"/>
        <v>1.6800000000000013</v>
      </c>
      <c r="D172" s="306">
        <f t="shared" ca="1" si="66"/>
        <v>16.836475566087543</v>
      </c>
      <c r="E172" s="307">
        <f t="shared" ca="1" si="67"/>
        <v>67.670663112298755</v>
      </c>
      <c r="F172" s="304">
        <f t="shared" ca="1" si="68"/>
        <v>69.733675907309618</v>
      </c>
      <c r="G172" s="306">
        <f t="shared" ca="1" si="69"/>
        <v>26.702910193902891</v>
      </c>
      <c r="H172" s="307">
        <f t="shared" ca="1" si="70"/>
        <v>122.78742795569089</v>
      </c>
      <c r="I172" s="304">
        <f t="shared" ca="1" si="71"/>
        <v>125.65746247954247</v>
      </c>
      <c r="J172" s="306">
        <f t="shared" ca="1" si="72"/>
        <v>21.280116967813658</v>
      </c>
      <c r="K172" s="307">
        <f t="shared" ca="1" si="73"/>
        <v>104.05103226633125</v>
      </c>
      <c r="L172" s="304">
        <f t="shared" ca="1" si="58"/>
        <v>106.20480541789499</v>
      </c>
      <c r="M172" s="306">
        <f t="shared" ca="1" si="74"/>
        <v>1.3566579475630167</v>
      </c>
      <c r="N172" s="304">
        <f t="shared" ca="1" si="75"/>
        <v>77.7307746382414</v>
      </c>
      <c r="P172" s="310">
        <f t="shared" ca="1" si="76"/>
        <v>7</v>
      </c>
      <c r="Q172" s="304">
        <f t="shared" ca="1" si="77"/>
        <v>948.64025974025958</v>
      </c>
      <c r="R172" s="306">
        <f t="shared" ca="1" si="78"/>
        <v>0.47520451007354086</v>
      </c>
      <c r="S172" s="307">
        <f t="shared" ca="1" si="79"/>
        <v>11.3411528514832</v>
      </c>
      <c r="T172" s="304">
        <f t="shared" ca="1" si="59"/>
        <v>111.25670947305019</v>
      </c>
      <c r="U172" s="311">
        <f t="shared" ca="1" si="60"/>
        <v>0</v>
      </c>
      <c r="V172" s="306">
        <f t="shared" ca="1" si="61"/>
        <v>1.2123197183670413</v>
      </c>
      <c r="W172" s="304">
        <f t="shared" ca="1" si="62"/>
        <v>49.960085562746208</v>
      </c>
      <c r="Y172" s="314" t="str">
        <f t="shared" ca="1" si="80"/>
        <v/>
      </c>
      <c r="Z172" s="315" t="str">
        <f t="shared" ca="1" si="81"/>
        <v/>
      </c>
      <c r="AA172" s="316" t="str">
        <f t="shared" ca="1" si="82"/>
        <v/>
      </c>
      <c r="AC172" s="310" t="e">
        <f t="shared" ca="1" si="83"/>
        <v>#N/A</v>
      </c>
      <c r="AD172" s="323" t="e">
        <f t="shared" ca="1" si="84"/>
        <v>#N/A</v>
      </c>
      <c r="AE172" s="324">
        <f t="shared" ca="1" si="63"/>
        <v>104.05103226633125</v>
      </c>
      <c r="AG172" s="306">
        <f t="shared" ca="1" si="85"/>
        <v>69.702555833129622</v>
      </c>
      <c r="AH172" s="304">
        <f t="shared" ca="1" si="86"/>
        <v>79.288839478258197</v>
      </c>
    </row>
    <row r="173" spans="1:34" x14ac:dyDescent="0.2">
      <c r="A173" s="347">
        <f t="shared" ca="1" si="64"/>
        <v>0.01</v>
      </c>
      <c r="B173" s="304">
        <f t="shared" ca="1" si="65"/>
        <v>1.6900000000000013</v>
      </c>
      <c r="D173" s="306">
        <f t="shared" ca="1" si="66"/>
        <v>16.82251134229255</v>
      </c>
      <c r="E173" s="307">
        <f t="shared" ca="1" si="67"/>
        <v>67.544598599038835</v>
      </c>
      <c r="F173" s="304">
        <f t="shared" ca="1" si="68"/>
        <v>69.6079714383837</v>
      </c>
      <c r="G173" s="306">
        <f t="shared" ca="1" si="69"/>
        <v>26.871135307325815</v>
      </c>
      <c r="H173" s="307">
        <f t="shared" ca="1" si="70"/>
        <v>123.46287394168128</v>
      </c>
      <c r="I173" s="304">
        <f t="shared" ca="1" si="71"/>
        <v>126.35323167471456</v>
      </c>
      <c r="J173" s="306">
        <f t="shared" ca="1" si="72"/>
        <v>21.547987195319802</v>
      </c>
      <c r="K173" s="307">
        <f t="shared" ca="1" si="73"/>
        <v>105.28228377581812</v>
      </c>
      <c r="L173" s="304">
        <f t="shared" ca="1" si="58"/>
        <v>107.46476180228363</v>
      </c>
      <c r="M173" s="306">
        <f t="shared" ca="1" si="74"/>
        <v>1.3564929593324129</v>
      </c>
      <c r="N173" s="304">
        <f t="shared" ca="1" si="75"/>
        <v>77.721321508958468</v>
      </c>
      <c r="P173" s="310">
        <f t="shared" ca="1" si="76"/>
        <v>7</v>
      </c>
      <c r="Q173" s="304">
        <f t="shared" ca="1" si="77"/>
        <v>947.3805194805193</v>
      </c>
      <c r="R173" s="306">
        <f t="shared" ca="1" si="78"/>
        <v>0.47457346553710755</v>
      </c>
      <c r="S173" s="307">
        <f t="shared" ca="1" si="79"/>
        <v>11.336407116827829</v>
      </c>
      <c r="T173" s="304">
        <f t="shared" ca="1" si="59"/>
        <v>111.210153816081</v>
      </c>
      <c r="U173" s="311">
        <f t="shared" ca="1" si="60"/>
        <v>0</v>
      </c>
      <c r="V173" s="306">
        <f t="shared" ca="1" si="61"/>
        <v>1.2121704564198583</v>
      </c>
      <c r="W173" s="304">
        <f t="shared" ca="1" si="62"/>
        <v>50.508658864283049</v>
      </c>
      <c r="Y173" s="314" t="str">
        <f t="shared" ca="1" si="80"/>
        <v/>
      </c>
      <c r="Z173" s="315" t="str">
        <f t="shared" ca="1" si="81"/>
        <v/>
      </c>
      <c r="AA173" s="316" t="str">
        <f t="shared" ca="1" si="82"/>
        <v/>
      </c>
      <c r="AC173" s="310" t="e">
        <f t="shared" ca="1" si="83"/>
        <v>#N/A</v>
      </c>
      <c r="AD173" s="323" t="e">
        <f t="shared" ca="1" si="84"/>
        <v>#N/A</v>
      </c>
      <c r="AE173" s="324">
        <f t="shared" ca="1" si="63"/>
        <v>105.28228377581812</v>
      </c>
      <c r="AG173" s="306">
        <f t="shared" ca="1" si="85"/>
        <v>69.576747543410391</v>
      </c>
      <c r="AH173" s="304">
        <f t="shared" ca="1" si="86"/>
        <v>79.162685731852108</v>
      </c>
    </row>
    <row r="174" spans="1:34" x14ac:dyDescent="0.2">
      <c r="A174" s="347">
        <f t="shared" ca="1" si="64"/>
        <v>0.01</v>
      </c>
      <c r="B174" s="304">
        <f t="shared" ca="1" si="65"/>
        <v>1.7000000000000013</v>
      </c>
      <c r="D174" s="306">
        <f t="shared" ca="1" si="66"/>
        <v>16.80837751838224</v>
      </c>
      <c r="E174" s="307">
        <f t="shared" ca="1" si="67"/>
        <v>67.418244024005062</v>
      </c>
      <c r="F174" s="304">
        <f t="shared" ca="1" si="68"/>
        <v>69.481948605956291</v>
      </c>
      <c r="G174" s="306">
        <f t="shared" ca="1" si="69"/>
        <v>27.039219082509639</v>
      </c>
      <c r="H174" s="307">
        <f t="shared" ca="1" si="70"/>
        <v>124.13705638192133</v>
      </c>
      <c r="I174" s="304">
        <f t="shared" ca="1" si="71"/>
        <v>127.04773959327363</v>
      </c>
      <c r="J174" s="306">
        <f t="shared" ca="1" si="72"/>
        <v>21.81753896726898</v>
      </c>
      <c r="K174" s="307">
        <f t="shared" ca="1" si="73"/>
        <v>106.52028342743613</v>
      </c>
      <c r="L174" s="304">
        <f t="shared" ca="1" si="58"/>
        <v>108.73166874489522</v>
      </c>
      <c r="M174" s="306">
        <f t="shared" ca="1" si="74"/>
        <v>1.3563287485280566</v>
      </c>
      <c r="N174" s="304">
        <f t="shared" ca="1" si="75"/>
        <v>77.711912922918415</v>
      </c>
      <c r="P174" s="310">
        <f t="shared" ca="1" si="76"/>
        <v>7</v>
      </c>
      <c r="Q174" s="304">
        <f t="shared" ca="1" si="77"/>
        <v>946.12077922077901</v>
      </c>
      <c r="R174" s="306">
        <f t="shared" ca="1" si="78"/>
        <v>0.47394242100067419</v>
      </c>
      <c r="S174" s="307">
        <f t="shared" ca="1" si="79"/>
        <v>11.331667692617822</v>
      </c>
      <c r="T174" s="304">
        <f t="shared" ca="1" si="59"/>
        <v>111.16366006458084</v>
      </c>
      <c r="U174" s="311">
        <f t="shared" ca="1" si="60"/>
        <v>0</v>
      </c>
      <c r="V174" s="306">
        <f t="shared" ca="1" si="61"/>
        <v>1.2120203948411541</v>
      </c>
      <c r="W174" s="304">
        <f t="shared" ca="1" si="62"/>
        <v>51.059110742609533</v>
      </c>
      <c r="Y174" s="314" t="str">
        <f t="shared" ca="1" si="80"/>
        <v/>
      </c>
      <c r="Z174" s="315" t="str">
        <f t="shared" ca="1" si="81"/>
        <v/>
      </c>
      <c r="AA174" s="316" t="str">
        <f t="shared" ca="1" si="82"/>
        <v/>
      </c>
      <c r="AC174" s="310" t="e">
        <f t="shared" ca="1" si="83"/>
        <v>#N/A</v>
      </c>
      <c r="AD174" s="323" t="e">
        <f t="shared" ca="1" si="84"/>
        <v>#N/A</v>
      </c>
      <c r="AE174" s="324">
        <f t="shared" ca="1" si="63"/>
        <v>106.52028342743613</v>
      </c>
      <c r="AG174" s="306">
        <f t="shared" ca="1" si="85"/>
        <v>69.450620562595361</v>
      </c>
      <c r="AH174" s="304">
        <f t="shared" ca="1" si="86"/>
        <v>79.036214672969578</v>
      </c>
    </row>
    <row r="175" spans="1:34" x14ac:dyDescent="0.2">
      <c r="A175" s="347">
        <f t="shared" ca="1" si="64"/>
        <v>0.01</v>
      </c>
      <c r="B175" s="304">
        <f t="shared" ca="1" si="65"/>
        <v>1.7100000000000013</v>
      </c>
      <c r="D175" s="306">
        <f t="shared" ca="1" si="66"/>
        <v>16.794075339408938</v>
      </c>
      <c r="E175" s="307">
        <f t="shared" ca="1" si="67"/>
        <v>67.291600860913093</v>
      </c>
      <c r="F175" s="304">
        <f t="shared" ca="1" si="68"/>
        <v>69.355609094940434</v>
      </c>
      <c r="G175" s="306">
        <f t="shared" ca="1" si="69"/>
        <v>27.207159835903727</v>
      </c>
      <c r="H175" s="307">
        <f t="shared" ca="1" si="70"/>
        <v>124.80997239053046</v>
      </c>
      <c r="I175" s="304">
        <f t="shared" ca="1" si="71"/>
        <v>127.7409830651909</v>
      </c>
      <c r="J175" s="306">
        <f t="shared" ca="1" si="72"/>
        <v>22.088770861861047</v>
      </c>
      <c r="K175" s="307">
        <f t="shared" ca="1" si="73"/>
        <v>107.76501857129838</v>
      </c>
      <c r="L175" s="304">
        <f t="shared" ca="1" si="58"/>
        <v>110.00551361572785</v>
      </c>
      <c r="M175" s="306">
        <f t="shared" ca="1" si="74"/>
        <v>1.3561653056665073</v>
      </c>
      <c r="N175" s="304">
        <f t="shared" ca="1" si="75"/>
        <v>77.702548336760088</v>
      </c>
      <c r="P175" s="310">
        <f t="shared" ca="1" si="76"/>
        <v>7</v>
      </c>
      <c r="Q175" s="304">
        <f t="shared" ca="1" si="77"/>
        <v>944.86103896103873</v>
      </c>
      <c r="R175" s="306">
        <f t="shared" ca="1" si="78"/>
        <v>0.47331137646424087</v>
      </c>
      <c r="S175" s="307">
        <f t="shared" ca="1" si="79"/>
        <v>11.32693457885318</v>
      </c>
      <c r="T175" s="304">
        <f t="shared" ca="1" si="59"/>
        <v>111.1172282185497</v>
      </c>
      <c r="U175" s="311">
        <f t="shared" ca="1" si="60"/>
        <v>0</v>
      </c>
      <c r="V175" s="306">
        <f t="shared" ca="1" si="61"/>
        <v>1.2118695354627513</v>
      </c>
      <c r="W175" s="304">
        <f t="shared" ca="1" si="62"/>
        <v>51.61142022771304</v>
      </c>
      <c r="Y175" s="314" t="str">
        <f t="shared" ca="1" si="80"/>
        <v/>
      </c>
      <c r="Z175" s="315" t="str">
        <f t="shared" ca="1" si="81"/>
        <v/>
      </c>
      <c r="AA175" s="316" t="str">
        <f t="shared" ca="1" si="82"/>
        <v/>
      </c>
      <c r="AC175" s="310" t="e">
        <f t="shared" ca="1" si="83"/>
        <v>#N/A</v>
      </c>
      <c r="AD175" s="323" t="e">
        <f t="shared" ca="1" si="84"/>
        <v>#N/A</v>
      </c>
      <c r="AE175" s="324">
        <f t="shared" ca="1" si="63"/>
        <v>107.76501857129838</v>
      </c>
      <c r="AG175" s="306">
        <f t="shared" ca="1" si="85"/>
        <v>69.324176570849161</v>
      </c>
      <c r="AH175" s="304">
        <f t="shared" ca="1" si="86"/>
        <v>78.909427965366078</v>
      </c>
    </row>
    <row r="176" spans="1:34" x14ac:dyDescent="0.2">
      <c r="A176" s="347">
        <f t="shared" ca="1" si="64"/>
        <v>0.01</v>
      </c>
      <c r="B176" s="304">
        <f t="shared" ca="1" si="65"/>
        <v>1.7200000000000013</v>
      </c>
      <c r="D176" s="306">
        <f t="shared" ca="1" si="66"/>
        <v>16.779606035940866</v>
      </c>
      <c r="E176" s="307">
        <f t="shared" ca="1" si="67"/>
        <v>67.164670590425985</v>
      </c>
      <c r="F176" s="304">
        <f t="shared" ca="1" si="68"/>
        <v>69.228954594460092</v>
      </c>
      <c r="G176" s="306">
        <f t="shared" ca="1" si="69"/>
        <v>27.374955896263135</v>
      </c>
      <c r="H176" s="307">
        <f t="shared" ca="1" si="70"/>
        <v>125.48161909643473</v>
      </c>
      <c r="I176" s="304">
        <f t="shared" ca="1" si="71"/>
        <v>128.43295893728012</v>
      </c>
      <c r="J176" s="306">
        <f t="shared" ca="1" si="72"/>
        <v>22.361681440521881</v>
      </c>
      <c r="K176" s="307">
        <f t="shared" ca="1" si="73"/>
        <v>109.01647652873321</v>
      </c>
      <c r="L176" s="304">
        <f t="shared" ca="1" si="58"/>
        <v>111.2862837531527</v>
      </c>
      <c r="M176" s="306">
        <f t="shared" ca="1" si="74"/>
        <v>1.3560026214294421</v>
      </c>
      <c r="N176" s="304">
        <f t="shared" ca="1" si="75"/>
        <v>77.693227216582954</v>
      </c>
      <c r="P176" s="310">
        <f t="shared" ca="1" si="76"/>
        <v>7</v>
      </c>
      <c r="Q176" s="304">
        <f t="shared" ca="1" si="77"/>
        <v>943.60129870129845</v>
      </c>
      <c r="R176" s="306">
        <f t="shared" ca="1" si="78"/>
        <v>0.47268033192780751</v>
      </c>
      <c r="S176" s="307">
        <f t="shared" ca="1" si="79"/>
        <v>11.322207775533903</v>
      </c>
      <c r="T176" s="304">
        <f t="shared" ca="1" si="59"/>
        <v>111.0708582779876</v>
      </c>
      <c r="U176" s="311">
        <f t="shared" ca="1" si="60"/>
        <v>0</v>
      </c>
      <c r="V176" s="306">
        <f t="shared" ca="1" si="61"/>
        <v>1.2117178801207338</v>
      </c>
      <c r="W176" s="304">
        <f t="shared" ca="1" si="62"/>
        <v>52.165566343017218</v>
      </c>
      <c r="Y176" s="314" t="str">
        <f t="shared" ca="1" si="80"/>
        <v/>
      </c>
      <c r="Z176" s="315" t="str">
        <f t="shared" ca="1" si="81"/>
        <v/>
      </c>
      <c r="AA176" s="316" t="str">
        <f t="shared" ca="1" si="82"/>
        <v/>
      </c>
      <c r="AC176" s="310" t="e">
        <f t="shared" ca="1" si="83"/>
        <v>#N/A</v>
      </c>
      <c r="AD176" s="323" t="e">
        <f t="shared" ca="1" si="84"/>
        <v>#N/A</v>
      </c>
      <c r="AE176" s="324">
        <f t="shared" ca="1" si="63"/>
        <v>109.01647652873321</v>
      </c>
      <c r="AG176" s="306">
        <f t="shared" ca="1" si="85"/>
        <v>69.197417252554231</v>
      </c>
      <c r="AH176" s="304">
        <f t="shared" ca="1" si="86"/>
        <v>78.782327277289639</v>
      </c>
    </row>
    <row r="177" spans="1:34" x14ac:dyDescent="0.2">
      <c r="A177" s="347">
        <f t="shared" ca="1" si="64"/>
        <v>0.01</v>
      </c>
      <c r="B177" s="304">
        <f t="shared" ca="1" si="65"/>
        <v>1.7300000000000013</v>
      </c>
      <c r="D177" s="306">
        <f t="shared" ca="1" si="66"/>
        <v>16.764970824423546</v>
      </c>
      <c r="E177" s="307">
        <f t="shared" ca="1" si="67"/>
        <v>67.037454700021073</v>
      </c>
      <c r="F177" s="304">
        <f t="shared" ca="1" si="68"/>
        <v>69.101986797784264</v>
      </c>
      <c r="G177" s="306">
        <f t="shared" ca="1" si="69"/>
        <v>27.542605604507369</v>
      </c>
      <c r="H177" s="307">
        <f t="shared" ca="1" si="70"/>
        <v>126.15199364343493</v>
      </c>
      <c r="I177" s="304">
        <f t="shared" ca="1" si="71"/>
        <v>129.12366407323907</v>
      </c>
      <c r="J177" s="306">
        <f t="shared" ca="1" si="72"/>
        <v>22.636269248025734</v>
      </c>
      <c r="K177" s="307">
        <f t="shared" ca="1" si="73"/>
        <v>110.27464459243255</v>
      </c>
      <c r="L177" s="304">
        <f t="shared" ca="1" si="58"/>
        <v>112.57396646408276</v>
      </c>
      <c r="M177" s="306">
        <f t="shared" ca="1" si="74"/>
        <v>1.3558406866597839</v>
      </c>
      <c r="N177" s="304">
        <f t="shared" ca="1" si="75"/>
        <v>77.683949037725114</v>
      </c>
      <c r="P177" s="310">
        <f t="shared" ca="1" si="76"/>
        <v>7</v>
      </c>
      <c r="Q177" s="304">
        <f t="shared" ca="1" si="77"/>
        <v>942.34155844155828</v>
      </c>
      <c r="R177" s="306">
        <f t="shared" ca="1" si="78"/>
        <v>0.47204928739137425</v>
      </c>
      <c r="S177" s="307">
        <f t="shared" ca="1" si="79"/>
        <v>11.317487282659989</v>
      </c>
      <c r="T177" s="304">
        <f t="shared" ca="1" si="59"/>
        <v>111.02455024289451</v>
      </c>
      <c r="U177" s="311">
        <f t="shared" ca="1" si="60"/>
        <v>0</v>
      </c>
      <c r="V177" s="306">
        <f t="shared" ca="1" si="61"/>
        <v>1.2115654306554136</v>
      </c>
      <c r="W177" s="304">
        <f t="shared" ca="1" si="62"/>
        <v>52.721528106210137</v>
      </c>
      <c r="Y177" s="314" t="str">
        <f t="shared" ca="1" si="80"/>
        <v/>
      </c>
      <c r="Z177" s="315" t="str">
        <f t="shared" ca="1" si="81"/>
        <v/>
      </c>
      <c r="AA177" s="316" t="str">
        <f t="shared" ca="1" si="82"/>
        <v/>
      </c>
      <c r="AC177" s="310" t="e">
        <f t="shared" ca="1" si="83"/>
        <v>#N/A</v>
      </c>
      <c r="AD177" s="323" t="e">
        <f t="shared" ca="1" si="84"/>
        <v>#N/A</v>
      </c>
      <c r="AE177" s="324">
        <f t="shared" ca="1" si="63"/>
        <v>110.27464459243255</v>
      </c>
      <c r="AG177" s="306">
        <f t="shared" ca="1" si="85"/>
        <v>69.070344296243746</v>
      </c>
      <c r="AH177" s="304">
        <f t="shared" ca="1" si="86"/>
        <v>78.654914281407514</v>
      </c>
    </row>
    <row r="178" spans="1:34" x14ac:dyDescent="0.2">
      <c r="A178" s="347">
        <f t="shared" ca="1" si="64"/>
        <v>0.01</v>
      </c>
      <c r="B178" s="304">
        <f t="shared" ca="1" si="65"/>
        <v>1.7400000000000013</v>
      </c>
      <c r="D178" s="306">
        <f t="shared" ca="1" si="66"/>
        <v>16.750170907530141</v>
      </c>
      <c r="E178" s="307">
        <f t="shared" ca="1" si="67"/>
        <v>66.909954683858473</v>
      </c>
      <c r="F178" s="304">
        <f t="shared" ca="1" si="68"/>
        <v>68.974707402260606</v>
      </c>
      <c r="G178" s="306">
        <f t="shared" ca="1" si="69"/>
        <v>27.710107313582672</v>
      </c>
      <c r="H178" s="307">
        <f t="shared" ca="1" si="70"/>
        <v>126.82109319027352</v>
      </c>
      <c r="I178" s="304">
        <f t="shared" ca="1" si="71"/>
        <v>129.81309535369036</v>
      </c>
      <c r="J178" s="306">
        <f t="shared" ca="1" si="72"/>
        <v>22.912532812616185</v>
      </c>
      <c r="K178" s="307">
        <f t="shared" ca="1" si="73"/>
        <v>111.53951002660109</v>
      </c>
      <c r="L178" s="304">
        <f t="shared" ca="1" si="58"/>
        <v>113.86854902414213</v>
      </c>
      <c r="M178" s="306">
        <f t="shared" ca="1" si="74"/>
        <v>1.3556794923579418</v>
      </c>
      <c r="N178" s="304">
        <f t="shared" ca="1" si="75"/>
        <v>77.674713284548005</v>
      </c>
      <c r="P178" s="310">
        <f t="shared" ca="1" si="76"/>
        <v>7</v>
      </c>
      <c r="Q178" s="304">
        <f t="shared" ca="1" si="77"/>
        <v>941.08181818181799</v>
      </c>
      <c r="R178" s="306">
        <f t="shared" ca="1" si="78"/>
        <v>0.47141824285494088</v>
      </c>
      <c r="S178" s="307">
        <f t="shared" ca="1" si="79"/>
        <v>11.312773100231441</v>
      </c>
      <c r="T178" s="304">
        <f t="shared" ca="1" si="59"/>
        <v>110.97830411327044</v>
      </c>
      <c r="U178" s="311">
        <f t="shared" ca="1" si="60"/>
        <v>0</v>
      </c>
      <c r="V178" s="306">
        <f t="shared" ca="1" si="61"/>
        <v>1.2114121889113001</v>
      </c>
      <c r="W178" s="304">
        <f t="shared" ca="1" si="62"/>
        <v>53.279284530070363</v>
      </c>
      <c r="Y178" s="314" t="str">
        <f t="shared" ca="1" si="80"/>
        <v/>
      </c>
      <c r="Z178" s="315" t="str">
        <f t="shared" ca="1" si="81"/>
        <v/>
      </c>
      <c r="AA178" s="316" t="str">
        <f t="shared" ca="1" si="82"/>
        <v/>
      </c>
      <c r="AC178" s="310" t="e">
        <f t="shared" ca="1" si="83"/>
        <v>#N/A</v>
      </c>
      <c r="AD178" s="323" t="e">
        <f t="shared" ca="1" si="84"/>
        <v>#N/A</v>
      </c>
      <c r="AE178" s="324">
        <f t="shared" ca="1" si="63"/>
        <v>111.53951002660109</v>
      </c>
      <c r="AG178" s="306">
        <f t="shared" ca="1" si="85"/>
        <v>68.942959394534455</v>
      </c>
      <c r="AH178" s="304">
        <f t="shared" ca="1" si="86"/>
        <v>78.527190654732877</v>
      </c>
    </row>
    <row r="179" spans="1:34" x14ac:dyDescent="0.2">
      <c r="A179" s="347">
        <f t="shared" ca="1" si="64"/>
        <v>0.01</v>
      </c>
      <c r="B179" s="304">
        <f t="shared" ca="1" si="65"/>
        <v>1.7500000000000013</v>
      </c>
      <c r="D179" s="306">
        <f t="shared" ca="1" si="66"/>
        <v>16.735207474501046</v>
      </c>
      <c r="E179" s="307">
        <f t="shared" ca="1" si="67"/>
        <v>66.782172042651467</v>
      </c>
      <c r="F179" s="304">
        <f t="shared" ca="1" si="68"/>
        <v>68.847118109249095</v>
      </c>
      <c r="G179" s="306">
        <f t="shared" ca="1" si="69"/>
        <v>27.877459388327683</v>
      </c>
      <c r="H179" s="307">
        <f t="shared" ca="1" si="70"/>
        <v>127.48891491070003</v>
      </c>
      <c r="I179" s="304">
        <f t="shared" ca="1" si="71"/>
        <v>130.50124967622176</v>
      </c>
      <c r="J179" s="306">
        <f t="shared" ca="1" si="72"/>
        <v>23.190470646125735</v>
      </c>
      <c r="K179" s="307">
        <f t="shared" ca="1" si="73"/>
        <v>112.81106006710596</v>
      </c>
      <c r="L179" s="304">
        <f t="shared" ca="1" si="58"/>
        <v>115.17001867783563</v>
      </c>
      <c r="M179" s="306">
        <f t="shared" ca="1" si="74"/>
        <v>1.3555190296781636</v>
      </c>
      <c r="N179" s="304">
        <f t="shared" ca="1" si="75"/>
        <v>77.66551945022735</v>
      </c>
      <c r="P179" s="310">
        <f t="shared" ca="1" si="76"/>
        <v>7</v>
      </c>
      <c r="Q179" s="304">
        <f t="shared" ca="1" si="77"/>
        <v>939.82207792207771</v>
      </c>
      <c r="R179" s="306">
        <f t="shared" ca="1" si="78"/>
        <v>0.47078719831850757</v>
      </c>
      <c r="S179" s="307">
        <f t="shared" ca="1" si="79"/>
        <v>11.308065228248255</v>
      </c>
      <c r="T179" s="304">
        <f t="shared" ca="1" si="59"/>
        <v>110.93211988911538</v>
      </c>
      <c r="U179" s="311">
        <f t="shared" ca="1" si="60"/>
        <v>0</v>
      </c>
      <c r="V179" s="306">
        <f t="shared" ca="1" si="61"/>
        <v>1.2112581567370679</v>
      </c>
      <c r="W179" s="304">
        <f t="shared" ca="1" si="62"/>
        <v>53.838814623291682</v>
      </c>
      <c r="Y179" s="314" t="str">
        <f t="shared" ca="1" si="80"/>
        <v/>
      </c>
      <c r="Z179" s="315" t="str">
        <f t="shared" ca="1" si="81"/>
        <v/>
      </c>
      <c r="AA179" s="316" t="str">
        <f t="shared" ca="1" si="82"/>
        <v/>
      </c>
      <c r="AC179" s="310" t="e">
        <f t="shared" ca="1" si="83"/>
        <v>#N/A</v>
      </c>
      <c r="AD179" s="323" t="e">
        <f t="shared" ca="1" si="84"/>
        <v>#N/A</v>
      </c>
      <c r="AE179" s="324">
        <f t="shared" ca="1" si="63"/>
        <v>112.81106006710596</v>
      </c>
      <c r="AG179" s="306">
        <f t="shared" ca="1" si="85"/>
        <v>68.81526424405935</v>
      </c>
      <c r="AH179" s="304">
        <f t="shared" ca="1" si="86"/>
        <v>78.399158078551565</v>
      </c>
    </row>
    <row r="180" spans="1:34" x14ac:dyDescent="0.2">
      <c r="A180" s="347">
        <f t="shared" ca="1" si="64"/>
        <v>0.01</v>
      </c>
      <c r="B180" s="304">
        <f t="shared" ca="1" si="65"/>
        <v>1.7600000000000013</v>
      </c>
      <c r="D180" s="306">
        <f t="shared" ca="1" si="66"/>
        <v>16.720081701472882</v>
      </c>
      <c r="E180" s="307">
        <f t="shared" ca="1" si="67"/>
        <v>66.654108283538307</v>
      </c>
      <c r="F180" s="304">
        <f t="shared" ca="1" si="68"/>
        <v>68.719220624055239</v>
      </c>
      <c r="G180" s="306">
        <f t="shared" ca="1" si="69"/>
        <v>28.04466020534241</v>
      </c>
      <c r="H180" s="307">
        <f t="shared" ca="1" si="70"/>
        <v>128.15545599353541</v>
      </c>
      <c r="I180" s="304">
        <f t="shared" ca="1" si="71"/>
        <v>131.1881239554256</v>
      </c>
      <c r="J180" s="306">
        <f t="shared" ca="1" si="72"/>
        <v>23.470081244094086</v>
      </c>
      <c r="K180" s="307">
        <f t="shared" ca="1" si="73"/>
        <v>114.08928192162713</v>
      </c>
      <c r="L180" s="304">
        <f t="shared" ca="1" si="58"/>
        <v>116.47836263871885</v>
      </c>
      <c r="M180" s="306">
        <f t="shared" ca="1" si="74"/>
        <v>1.35535928992499</v>
      </c>
      <c r="N180" s="304">
        <f t="shared" ca="1" si="75"/>
        <v>77.656367036550051</v>
      </c>
      <c r="P180" s="310">
        <f t="shared" ca="1" si="76"/>
        <v>7</v>
      </c>
      <c r="Q180" s="304">
        <f t="shared" ca="1" si="77"/>
        <v>938.56233766233743</v>
      </c>
      <c r="R180" s="306">
        <f t="shared" ca="1" si="78"/>
        <v>0.4701561537820742</v>
      </c>
      <c r="S180" s="307">
        <f t="shared" ca="1" si="79"/>
        <v>11.303363666710434</v>
      </c>
      <c r="T180" s="304">
        <f t="shared" ca="1" si="59"/>
        <v>110.88599757042935</v>
      </c>
      <c r="U180" s="311">
        <f t="shared" ca="1" si="60"/>
        <v>0</v>
      </c>
      <c r="V180" s="306">
        <f t="shared" ca="1" si="61"/>
        <v>1.2111033359855266</v>
      </c>
      <c r="W180" s="304">
        <f t="shared" ca="1" si="62"/>
        <v>54.40009739130538</v>
      </c>
      <c r="Y180" s="314" t="str">
        <f t="shared" ca="1" si="80"/>
        <v/>
      </c>
      <c r="Z180" s="315" t="str">
        <f t="shared" ca="1" si="81"/>
        <v/>
      </c>
      <c r="AA180" s="316" t="str">
        <f t="shared" ca="1" si="82"/>
        <v/>
      </c>
      <c r="AC180" s="310" t="e">
        <f t="shared" ca="1" si="83"/>
        <v>#N/A</v>
      </c>
      <c r="AD180" s="323" t="e">
        <f t="shared" ca="1" si="84"/>
        <v>#N/A</v>
      </c>
      <c r="AE180" s="324">
        <f t="shared" ca="1" si="63"/>
        <v>114.08928192162713</v>
      </c>
      <c r="AG180" s="306">
        <f t="shared" ca="1" si="85"/>
        <v>68.687260545399937</v>
      </c>
      <c r="AH180" s="304">
        <f t="shared" ca="1" si="86"/>
        <v>78.270818238348582</v>
      </c>
    </row>
    <row r="181" spans="1:34" x14ac:dyDescent="0.2">
      <c r="A181" s="347">
        <f t="shared" ca="1" si="64"/>
        <v>0.01</v>
      </c>
      <c r="B181" s="304">
        <f t="shared" ca="1" si="65"/>
        <v>1.7700000000000014</v>
      </c>
      <c r="D181" s="306">
        <f t="shared" ca="1" si="66"/>
        <v>16.704794751797699</v>
      </c>
      <c r="E181" s="307">
        <f t="shared" ca="1" si="67"/>
        <v>66.525764919955591</v>
      </c>
      <c r="F181" s="304">
        <f t="shared" ca="1" si="68"/>
        <v>68.591016655863044</v>
      </c>
      <c r="G181" s="306">
        <f t="shared" ca="1" si="69"/>
        <v>28.211708152860385</v>
      </c>
      <c r="H181" s="307">
        <f t="shared" ca="1" si="70"/>
        <v>128.82071364273497</v>
      </c>
      <c r="I181" s="304">
        <f t="shared" ca="1" si="71"/>
        <v>131.87371512293757</v>
      </c>
      <c r="J181" s="306">
        <f t="shared" ca="1" si="72"/>
        <v>23.751363085885099</v>
      </c>
      <c r="K181" s="307">
        <f t="shared" ca="1" si="73"/>
        <v>115.37416276980848</v>
      </c>
      <c r="L181" s="304">
        <f t="shared" ca="1" si="58"/>
        <v>117.79356808956848</v>
      </c>
      <c r="M181" s="306">
        <f t="shared" ca="1" si="74"/>
        <v>1.3552002645498147</v>
      </c>
      <c r="N181" s="304">
        <f t="shared" ca="1" si="75"/>
        <v>77.647255553717017</v>
      </c>
      <c r="P181" s="310">
        <f t="shared" ca="1" si="76"/>
        <v>7</v>
      </c>
      <c r="Q181" s="304">
        <f t="shared" ca="1" si="77"/>
        <v>937.30259740259714</v>
      </c>
      <c r="R181" s="306">
        <f t="shared" ca="1" si="78"/>
        <v>0.46952510924564089</v>
      </c>
      <c r="S181" s="307">
        <f t="shared" ca="1" si="79"/>
        <v>11.298668415617977</v>
      </c>
      <c r="T181" s="304">
        <f t="shared" ca="1" si="59"/>
        <v>110.83993715721236</v>
      </c>
      <c r="U181" s="311">
        <f t="shared" ca="1" si="60"/>
        <v>0</v>
      </c>
      <c r="V181" s="306">
        <f t="shared" ca="1" si="61"/>
        <v>1.2109477285135868</v>
      </c>
      <c r="W181" s="304">
        <f t="shared" ca="1" si="62"/>
        <v>54.963111837100804</v>
      </c>
      <c r="Y181" s="314" t="str">
        <f t="shared" ca="1" si="80"/>
        <v/>
      </c>
      <c r="Z181" s="315" t="str">
        <f t="shared" ca="1" si="81"/>
        <v/>
      </c>
      <c r="AA181" s="316" t="str">
        <f t="shared" ca="1" si="82"/>
        <v/>
      </c>
      <c r="AC181" s="310" t="e">
        <f t="shared" ca="1" si="83"/>
        <v>#N/A</v>
      </c>
      <c r="AD181" s="323" t="e">
        <f t="shared" ca="1" si="84"/>
        <v>#N/A</v>
      </c>
      <c r="AE181" s="324">
        <f t="shared" ca="1" si="63"/>
        <v>115.37416276980848</v>
      </c>
      <c r="AG181" s="306">
        <f t="shared" ca="1" si="85"/>
        <v>68.55895000301841</v>
      </c>
      <c r="AH181" s="304">
        <f t="shared" ca="1" si="86"/>
        <v>78.142172823734626</v>
      </c>
    </row>
    <row r="182" spans="1:34" x14ac:dyDescent="0.2">
      <c r="A182" s="347">
        <f t="shared" ca="1" si="64"/>
        <v>0.01</v>
      </c>
      <c r="B182" s="304">
        <f t="shared" ca="1" si="65"/>
        <v>1.7800000000000014</v>
      </c>
      <c r="D182" s="306">
        <f t="shared" ca="1" si="66"/>
        <v>16.689347776352264</v>
      </c>
      <c r="E182" s="307">
        <f t="shared" ca="1" si="67"/>
        <v>66.397143471513203</v>
      </c>
      <c r="F182" s="304">
        <f t="shared" ca="1" si="68"/>
        <v>68.462507917667921</v>
      </c>
      <c r="G182" s="306">
        <f t="shared" ca="1" si="69"/>
        <v>28.378601630623908</v>
      </c>
      <c r="H182" s="307">
        <f t="shared" ca="1" si="70"/>
        <v>129.48468507745011</v>
      </c>
      <c r="I182" s="304">
        <f t="shared" ca="1" si="71"/>
        <v>132.55802012747503</v>
      </c>
      <c r="J182" s="306">
        <f t="shared" ca="1" si="72"/>
        <v>24.03431463480252</v>
      </c>
      <c r="K182" s="307">
        <f t="shared" ca="1" si="73"/>
        <v>116.6656897634094</v>
      </c>
      <c r="L182" s="304">
        <f t="shared" ca="1" si="58"/>
        <v>119.11562218255325</v>
      </c>
      <c r="M182" s="306">
        <f t="shared" ca="1" si="74"/>
        <v>1.3550419451475402</v>
      </c>
      <c r="N182" s="304">
        <f t="shared" ca="1" si="75"/>
        <v>77.638184520151654</v>
      </c>
      <c r="P182" s="310">
        <f t="shared" ca="1" si="76"/>
        <v>7</v>
      </c>
      <c r="Q182" s="304">
        <f t="shared" ca="1" si="77"/>
        <v>936.04285714285697</v>
      </c>
      <c r="R182" s="306">
        <f t="shared" ca="1" si="78"/>
        <v>0.46889406470920758</v>
      </c>
      <c r="S182" s="307">
        <f t="shared" ca="1" si="79"/>
        <v>11.293979474970884</v>
      </c>
      <c r="T182" s="304">
        <f t="shared" ca="1" si="59"/>
        <v>110.79393864946438</v>
      </c>
      <c r="U182" s="311">
        <f t="shared" ca="1" si="60"/>
        <v>0</v>
      </c>
      <c r="V182" s="306">
        <f t="shared" ca="1" si="61"/>
        <v>1.2107913361822282</v>
      </c>
      <c r="W182" s="304">
        <f t="shared" ca="1" si="62"/>
        <v>55.527836962043899</v>
      </c>
      <c r="Y182" s="314" t="str">
        <f t="shared" ca="1" si="80"/>
        <v/>
      </c>
      <c r="Z182" s="315" t="str">
        <f t="shared" ca="1" si="81"/>
        <v/>
      </c>
      <c r="AA182" s="316" t="str">
        <f t="shared" ca="1" si="82"/>
        <v/>
      </c>
      <c r="AC182" s="310" t="e">
        <f t="shared" ca="1" si="83"/>
        <v>#N/A</v>
      </c>
      <c r="AD182" s="323" t="e">
        <f t="shared" ca="1" si="84"/>
        <v>#N/A</v>
      </c>
      <c r="AE182" s="324">
        <f t="shared" ca="1" si="63"/>
        <v>116.6656897634094</v>
      </c>
      <c r="AG182" s="306">
        <f t="shared" ca="1" si="85"/>
        <v>68.430334325189634</v>
      </c>
      <c r="AH182" s="304">
        <f t="shared" ca="1" si="86"/>
        <v>78.013223528372635</v>
      </c>
    </row>
    <row r="183" spans="1:34" x14ac:dyDescent="0.2">
      <c r="A183" s="347">
        <f t="shared" ca="1" si="64"/>
        <v>0.01</v>
      </c>
      <c r="B183" s="304">
        <f t="shared" ca="1" si="65"/>
        <v>1.7900000000000014</v>
      </c>
      <c r="D183" s="306">
        <f t="shared" ca="1" si="66"/>
        <v>16.673741913838128</v>
      </c>
      <c r="E183" s="307">
        <f t="shared" ca="1" si="67"/>
        <v>66.268245463870798</v>
      </c>
      <c r="F183" s="304">
        <f t="shared" ca="1" si="68"/>
        <v>68.333696126209318</v>
      </c>
      <c r="G183" s="306">
        <f t="shared" ca="1" si="69"/>
        <v>28.545339049762291</v>
      </c>
      <c r="H183" s="307">
        <f t="shared" ca="1" si="70"/>
        <v>130.14736753208882</v>
      </c>
      <c r="I183" s="304">
        <f t="shared" ca="1" si="71"/>
        <v>133.24103593487442</v>
      </c>
      <c r="J183" s="306">
        <f t="shared" ca="1" si="72"/>
        <v>24.31893433820445</v>
      </c>
      <c r="K183" s="307">
        <f t="shared" ca="1" si="73"/>
        <v>117.9638500264571</v>
      </c>
      <c r="L183" s="304">
        <f t="shared" ca="1" si="58"/>
        <v>120.44451203940494</v>
      </c>
      <c r="M183" s="306">
        <f t="shared" ca="1" si="74"/>
        <v>1.3548843234533299</v>
      </c>
      <c r="N183" s="304">
        <f t="shared" ca="1" si="75"/>
        <v>77.629153462313695</v>
      </c>
      <c r="P183" s="310">
        <f t="shared" ca="1" si="76"/>
        <v>7</v>
      </c>
      <c r="Q183" s="304">
        <f t="shared" ca="1" si="77"/>
        <v>934.78311688311669</v>
      </c>
      <c r="R183" s="306">
        <f t="shared" ca="1" si="78"/>
        <v>0.46826302017277427</v>
      </c>
      <c r="S183" s="307">
        <f t="shared" ca="1" si="79"/>
        <v>11.289296844769156</v>
      </c>
      <c r="T183" s="304">
        <f t="shared" ca="1" si="59"/>
        <v>110.74800204718542</v>
      </c>
      <c r="U183" s="311">
        <f t="shared" ca="1" si="60"/>
        <v>0</v>
      </c>
      <c r="V183" s="306">
        <f t="shared" ca="1" si="61"/>
        <v>1.210634160856471</v>
      </c>
      <c r="W183" s="304">
        <f t="shared" ca="1" si="62"/>
        <v>56.094251766693723</v>
      </c>
      <c r="Y183" s="314" t="str">
        <f t="shared" ca="1" si="80"/>
        <v/>
      </c>
      <c r="Z183" s="315" t="str">
        <f t="shared" ca="1" si="81"/>
        <v/>
      </c>
      <c r="AA183" s="316" t="str">
        <f t="shared" ca="1" si="82"/>
        <v/>
      </c>
      <c r="AC183" s="310" t="e">
        <f t="shared" ca="1" si="83"/>
        <v>#N/A</v>
      </c>
      <c r="AD183" s="323" t="e">
        <f t="shared" ca="1" si="84"/>
        <v>#N/A</v>
      </c>
      <c r="AE183" s="324">
        <f t="shared" ca="1" si="63"/>
        <v>117.9638500264571</v>
      </c>
      <c r="AG183" s="306">
        <f t="shared" ca="1" si="85"/>
        <v>68.30141522393285</v>
      </c>
      <c r="AH183" s="304">
        <f t="shared" ca="1" si="86"/>
        <v>77.883972049904216</v>
      </c>
    </row>
    <row r="184" spans="1:34" x14ac:dyDescent="0.2">
      <c r="A184" s="347">
        <f t="shared" ca="1" si="64"/>
        <v>0.01</v>
      </c>
      <c r="B184" s="304">
        <f t="shared" ca="1" si="65"/>
        <v>1.8000000000000014</v>
      </c>
      <c r="D184" s="306">
        <f t="shared" ca="1" si="66"/>
        <v>16.657978291072595</v>
      </c>
      <c r="E184" s="307">
        <f t="shared" ca="1" si="67"/>
        <v>66.139072428615492</v>
      </c>
      <c r="F184" s="304">
        <f t="shared" ca="1" si="68"/>
        <v>68.204583001903117</v>
      </c>
      <c r="G184" s="306">
        <f t="shared" ca="1" si="69"/>
        <v>28.711918832673017</v>
      </c>
      <c r="H184" s="307">
        <f t="shared" ca="1" si="70"/>
        <v>130.80875825637497</v>
      </c>
      <c r="I184" s="304">
        <f t="shared" ca="1" si="71"/>
        <v>133.92275952812781</v>
      </c>
      <c r="J184" s="306">
        <f t="shared" ca="1" si="72"/>
        <v>24.605220627616628</v>
      </c>
      <c r="K184" s="307">
        <f t="shared" ca="1" si="73"/>
        <v>119.26863065539942</v>
      </c>
      <c r="L184" s="304">
        <f t="shared" ca="1" si="58"/>
        <v>121.78022475159</v>
      </c>
      <c r="M184" s="306">
        <f t="shared" ca="1" si="74"/>
        <v>1.3547273913394515</v>
      </c>
      <c r="N184" s="304">
        <f t="shared" ca="1" si="75"/>
        <v>77.620161914518405</v>
      </c>
      <c r="P184" s="310">
        <f t="shared" ca="1" si="76"/>
        <v>7</v>
      </c>
      <c r="Q184" s="304">
        <f t="shared" ca="1" si="77"/>
        <v>933.52337662337641</v>
      </c>
      <c r="R184" s="306">
        <f t="shared" ca="1" si="78"/>
        <v>0.4676319756363409</v>
      </c>
      <c r="S184" s="307">
        <f t="shared" ca="1" si="79"/>
        <v>11.284620525012793</v>
      </c>
      <c r="T184" s="304">
        <f t="shared" ca="1" si="59"/>
        <v>110.70212735037551</v>
      </c>
      <c r="U184" s="311">
        <f t="shared" ca="1" si="60"/>
        <v>0</v>
      </c>
      <c r="V184" s="306">
        <f t="shared" ca="1" si="61"/>
        <v>1.2104762044053385</v>
      </c>
      <c r="W184" s="304">
        <f t="shared" ca="1" si="62"/>
        <v>56.662335251616327</v>
      </c>
      <c r="Y184" s="314" t="str">
        <f t="shared" ca="1" si="80"/>
        <v/>
      </c>
      <c r="Z184" s="315" t="str">
        <f t="shared" ca="1" si="81"/>
        <v/>
      </c>
      <c r="AA184" s="316" t="str">
        <f t="shared" ca="1" si="82"/>
        <v/>
      </c>
      <c r="AC184" s="310" t="e">
        <f t="shared" ca="1" si="83"/>
        <v>#N/A</v>
      </c>
      <c r="AD184" s="323" t="e">
        <f t="shared" ca="1" si="84"/>
        <v>#N/A</v>
      </c>
      <c r="AE184" s="324">
        <f t="shared" ca="1" si="63"/>
        <v>119.26863065539942</v>
      </c>
      <c r="AG184" s="306">
        <f t="shared" ca="1" si="85"/>
        <v>68.172194414943334</v>
      </c>
      <c r="AH184" s="304">
        <f t="shared" ca="1" si="86"/>
        <v>77.754420089876092</v>
      </c>
    </row>
    <row r="185" spans="1:34" x14ac:dyDescent="0.2">
      <c r="A185" s="347">
        <f t="shared" ca="1" si="64"/>
        <v>0.01</v>
      </c>
      <c r="B185" s="304">
        <f t="shared" ca="1" si="65"/>
        <v>1.8100000000000014</v>
      </c>
      <c r="D185" s="306">
        <f t="shared" ca="1" si="66"/>
        <v>16.64205802327098</v>
      </c>
      <c r="E185" s="307">
        <f t="shared" ca="1" si="67"/>
        <v>66.009625903141057</v>
      </c>
      <c r="F185" s="304">
        <f t="shared" ca="1" si="68"/>
        <v>68.075170268773832</v>
      </c>
      <c r="G185" s="306">
        <f t="shared" ca="1" si="69"/>
        <v>28.878339412905728</v>
      </c>
      <c r="H185" s="307">
        <f t="shared" ca="1" si="70"/>
        <v>131.46885451540638</v>
      </c>
      <c r="I185" s="304">
        <f t="shared" ca="1" si="71"/>
        <v>134.60318790741948</v>
      </c>
      <c r="J185" s="306">
        <f t="shared" ca="1" si="72"/>
        <v>24.893171918844523</v>
      </c>
      <c r="K185" s="307">
        <f t="shared" ca="1" si="73"/>
        <v>120.58001871925833</v>
      </c>
      <c r="L185" s="304">
        <f t="shared" ca="1" si="58"/>
        <v>123.1227473804814</v>
      </c>
      <c r="M185" s="306">
        <f t="shared" ca="1" si="74"/>
        <v>1.3545711408122101</v>
      </c>
      <c r="N185" s="304">
        <f t="shared" ca="1" si="75"/>
        <v>77.611209418760779</v>
      </c>
      <c r="P185" s="310">
        <f t="shared" ca="1" si="76"/>
        <v>7</v>
      </c>
      <c r="Q185" s="304">
        <f t="shared" ca="1" si="77"/>
        <v>932.26363636363612</v>
      </c>
      <c r="R185" s="306">
        <f t="shared" ca="1" si="78"/>
        <v>0.46700093109990753</v>
      </c>
      <c r="S185" s="307">
        <f t="shared" ca="1" si="79"/>
        <v>11.279950515701794</v>
      </c>
      <c r="T185" s="304">
        <f t="shared" ca="1" si="59"/>
        <v>110.6563145590346</v>
      </c>
      <c r="U185" s="311">
        <f t="shared" ca="1" si="60"/>
        <v>0</v>
      </c>
      <c r="V185" s="306">
        <f t="shared" ca="1" si="61"/>
        <v>1.2103174687018299</v>
      </c>
      <c r="W185" s="304">
        <f t="shared" ca="1" si="62"/>
        <v>57.232066418197434</v>
      </c>
      <c r="Y185" s="314" t="str">
        <f t="shared" ca="1" si="80"/>
        <v/>
      </c>
      <c r="Z185" s="315" t="str">
        <f t="shared" ca="1" si="81"/>
        <v/>
      </c>
      <c r="AA185" s="316" t="str">
        <f t="shared" ca="1" si="82"/>
        <v/>
      </c>
      <c r="AC185" s="310" t="e">
        <f t="shared" ca="1" si="83"/>
        <v>#N/A</v>
      </c>
      <c r="AD185" s="323" t="e">
        <f t="shared" ca="1" si="84"/>
        <v>#N/A</v>
      </c>
      <c r="AE185" s="324">
        <f t="shared" ca="1" si="63"/>
        <v>120.58001871925833</v>
      </c>
      <c r="AG185" s="306">
        <f t="shared" ca="1" si="85"/>
        <v>68.042673617523718</v>
      </c>
      <c r="AH185" s="304">
        <f t="shared" ca="1" si="86"/>
        <v>77.624569353666473</v>
      </c>
    </row>
    <row r="186" spans="1:34" x14ac:dyDescent="0.2">
      <c r="A186" s="347">
        <f t="shared" ca="1" si="64"/>
        <v>0.01</v>
      </c>
      <c r="B186" s="304">
        <f t="shared" ca="1" si="65"/>
        <v>1.8200000000000014</v>
      </c>
      <c r="D186" s="306">
        <f t="shared" ca="1" si="66"/>
        <v>16.625982214320363</v>
      </c>
      <c r="E186" s="307">
        <f t="shared" ca="1" si="67"/>
        <v>65.879907430528547</v>
      </c>
      <c r="F186" s="304">
        <f t="shared" ca="1" si="68"/>
        <v>67.945459654386823</v>
      </c>
      <c r="G186" s="306">
        <f t="shared" ca="1" si="69"/>
        <v>29.044599235048931</v>
      </c>
      <c r="H186" s="307">
        <f t="shared" ca="1" si="70"/>
        <v>132.12765358971166</v>
      </c>
      <c r="I186" s="304">
        <f t="shared" ca="1" si="71"/>
        <v>135.2823180901608</v>
      </c>
      <c r="J186" s="306">
        <f t="shared" ca="1" si="72"/>
        <v>25.182786612084296</v>
      </c>
      <c r="K186" s="307">
        <f t="shared" ca="1" si="73"/>
        <v>121.89800125978392</v>
      </c>
      <c r="L186" s="304">
        <f t="shared" ca="1" si="58"/>
        <v>124.4720669575309</v>
      </c>
      <c r="M186" s="306">
        <f t="shared" ca="1" si="74"/>
        <v>1.3544155640089648</v>
      </c>
      <c r="N186" s="304">
        <f t="shared" ca="1" si="75"/>
        <v>77.602295524544687</v>
      </c>
      <c r="P186" s="310">
        <f t="shared" ca="1" si="76"/>
        <v>7</v>
      </c>
      <c r="Q186" s="304">
        <f t="shared" ca="1" si="77"/>
        <v>931.00389610389584</v>
      </c>
      <c r="R186" s="306">
        <f t="shared" ca="1" si="78"/>
        <v>0.46636988656347422</v>
      </c>
      <c r="S186" s="307">
        <f t="shared" ca="1" si="79"/>
        <v>11.275286816836159</v>
      </c>
      <c r="T186" s="304">
        <f t="shared" ca="1" si="59"/>
        <v>110.61056367316273</v>
      </c>
      <c r="U186" s="311">
        <f t="shared" ca="1" si="60"/>
        <v>0</v>
      </c>
      <c r="V186" s="306">
        <f t="shared" ca="1" si="61"/>
        <v>1.2101579556228859</v>
      </c>
      <c r="W186" s="304">
        <f t="shared" ca="1" si="62"/>
        <v>57.80342426945181</v>
      </c>
      <c r="Y186" s="314" t="str">
        <f t="shared" ca="1" si="80"/>
        <v/>
      </c>
      <c r="Z186" s="315" t="str">
        <f t="shared" ca="1" si="81"/>
        <v/>
      </c>
      <c r="AA186" s="316" t="str">
        <f t="shared" ca="1" si="82"/>
        <v/>
      </c>
      <c r="AC186" s="310" t="e">
        <f t="shared" ca="1" si="83"/>
        <v>#N/A</v>
      </c>
      <c r="AD186" s="323" t="e">
        <f t="shared" ca="1" si="84"/>
        <v>#N/A</v>
      </c>
      <c r="AE186" s="324">
        <f t="shared" ca="1" si="63"/>
        <v>121.89800125978392</v>
      </c>
      <c r="AG186" s="306">
        <f t="shared" ca="1" si="85"/>
        <v>67.912854554515334</v>
      </c>
      <c r="AH186" s="304">
        <f t="shared" ca="1" si="86"/>
        <v>77.494421550411474</v>
      </c>
    </row>
    <row r="187" spans="1:34" x14ac:dyDescent="0.2">
      <c r="A187" s="347">
        <f t="shared" ca="1" si="64"/>
        <v>0.01</v>
      </c>
      <c r="B187" s="304">
        <f t="shared" ca="1" si="65"/>
        <v>1.8300000000000014</v>
      </c>
      <c r="D187" s="306">
        <f t="shared" ca="1" si="66"/>
        <v>16.60975195704534</v>
      </c>
      <c r="E187" s="307">
        <f t="shared" ca="1" si="67"/>
        <v>65.749918559427968</v>
      </c>
      <c r="F187" s="304">
        <f t="shared" ca="1" si="68"/>
        <v>67.815452889780076</v>
      </c>
      <c r="G187" s="306">
        <f t="shared" ca="1" si="69"/>
        <v>29.210696754619384</v>
      </c>
      <c r="H187" s="307">
        <f t="shared" ca="1" si="70"/>
        <v>132.78515277530593</v>
      </c>
      <c r="I187" s="304">
        <f t="shared" ca="1" si="71"/>
        <v>135.96014711102541</v>
      </c>
      <c r="J187" s="306">
        <f t="shared" ca="1" si="72"/>
        <v>25.474063092032637</v>
      </c>
      <c r="K187" s="307">
        <f t="shared" ca="1" si="73"/>
        <v>123.22256529160902</v>
      </c>
      <c r="L187" s="304">
        <f t="shared" ca="1" si="58"/>
        <v>125.82817048444161</v>
      </c>
      <c r="M187" s="306">
        <f t="shared" ca="1" si="74"/>
        <v>1.3542606531952317</v>
      </c>
      <c r="N187" s="304">
        <f t="shared" ca="1" si="75"/>
        <v>77.593419788716844</v>
      </c>
      <c r="P187" s="310">
        <f t="shared" ca="1" si="76"/>
        <v>7</v>
      </c>
      <c r="Q187" s="304">
        <f t="shared" ca="1" si="77"/>
        <v>929.74415584415556</v>
      </c>
      <c r="R187" s="306">
        <f t="shared" ca="1" si="78"/>
        <v>0.46573884202704086</v>
      </c>
      <c r="S187" s="307">
        <f t="shared" ca="1" si="79"/>
        <v>11.270629428415889</v>
      </c>
      <c r="T187" s="304">
        <f t="shared" ca="1" si="59"/>
        <v>110.56487469275987</v>
      </c>
      <c r="U187" s="311">
        <f t="shared" ca="1" si="60"/>
        <v>0</v>
      </c>
      <c r="V187" s="306">
        <f t="shared" ca="1" si="61"/>
        <v>1.2099976670493549</v>
      </c>
      <c r="W187" s="304">
        <f t="shared" ca="1" si="62"/>
        <v>58.376387810831091</v>
      </c>
      <c r="Y187" s="314" t="str">
        <f t="shared" ca="1" si="80"/>
        <v/>
      </c>
      <c r="Z187" s="315" t="str">
        <f t="shared" ca="1" si="81"/>
        <v/>
      </c>
      <c r="AA187" s="316" t="str">
        <f t="shared" ca="1" si="82"/>
        <v/>
      </c>
      <c r="AC187" s="310" t="e">
        <f t="shared" ca="1" si="83"/>
        <v>#N/A</v>
      </c>
      <c r="AD187" s="323" t="e">
        <f t="shared" ca="1" si="84"/>
        <v>#N/A</v>
      </c>
      <c r="AE187" s="324">
        <f t="shared" ca="1" si="63"/>
        <v>123.22256529160902</v>
      </c>
      <c r="AG187" s="306">
        <f t="shared" ca="1" si="85"/>
        <v>67.782738952229195</v>
      </c>
      <c r="AH187" s="304">
        <f t="shared" ca="1" si="86"/>
        <v>77.363978392931415</v>
      </c>
    </row>
    <row r="188" spans="1:34" x14ac:dyDescent="0.2">
      <c r="A188" s="347">
        <f t="shared" ca="1" si="64"/>
        <v>0.01</v>
      </c>
      <c r="B188" s="304">
        <f t="shared" ca="1" si="65"/>
        <v>1.8400000000000014</v>
      </c>
      <c r="D188" s="306">
        <f t="shared" ca="1" si="66"/>
        <v>16.593368333465648</v>
      </c>
      <c r="E188" s="307">
        <f t="shared" ca="1" si="67"/>
        <v>65.619660843941418</v>
      </c>
      <c r="F188" s="304">
        <f t="shared" ca="1" si="68"/>
        <v>67.685151709396052</v>
      </c>
      <c r="G188" s="306">
        <f t="shared" ca="1" si="69"/>
        <v>29.376630437954041</v>
      </c>
      <c r="H188" s="307">
        <f t="shared" ca="1" si="70"/>
        <v>133.44134938374535</v>
      </c>
      <c r="I188" s="304">
        <f t="shared" ca="1" si="71"/>
        <v>136.63667202198289</v>
      </c>
      <c r="J188" s="306">
        <f t="shared" ca="1" si="72"/>
        <v>25.766999727995504</v>
      </c>
      <c r="K188" s="307">
        <f t="shared" ca="1" si="73"/>
        <v>124.55369780240427</v>
      </c>
      <c r="L188" s="304">
        <f t="shared" ca="1" si="58"/>
        <v>127.19104493334099</v>
      </c>
      <c r="M188" s="306">
        <f t="shared" ca="1" si="74"/>
        <v>1.3541064007618628</v>
      </c>
      <c r="N188" s="304">
        <f t="shared" ca="1" si="75"/>
        <v>77.584581775305182</v>
      </c>
      <c r="P188" s="310">
        <f t="shared" ca="1" si="76"/>
        <v>7</v>
      </c>
      <c r="Q188" s="304">
        <f t="shared" ca="1" si="77"/>
        <v>928.48441558441539</v>
      </c>
      <c r="R188" s="306">
        <f t="shared" ca="1" si="78"/>
        <v>0.4651077974906076</v>
      </c>
      <c r="S188" s="307">
        <f t="shared" ca="1" si="79"/>
        <v>11.265978350440983</v>
      </c>
      <c r="T188" s="304">
        <f t="shared" ca="1" si="59"/>
        <v>110.51924761782605</v>
      </c>
      <c r="U188" s="311">
        <f t="shared" ca="1" si="60"/>
        <v>0</v>
      </c>
      <c r="V188" s="306">
        <f t="shared" ca="1" si="61"/>
        <v>1.2098366048659648</v>
      </c>
      <c r="W188" s="304">
        <f t="shared" ca="1" si="62"/>
        <v>58.950936051028954</v>
      </c>
      <c r="Y188" s="314" t="str">
        <f t="shared" ca="1" si="80"/>
        <v/>
      </c>
      <c r="Z188" s="315" t="str">
        <f t="shared" ca="1" si="81"/>
        <v/>
      </c>
      <c r="AA188" s="316" t="str">
        <f t="shared" ca="1" si="82"/>
        <v/>
      </c>
      <c r="AC188" s="310" t="e">
        <f t="shared" ca="1" si="83"/>
        <v>#N/A</v>
      </c>
      <c r="AD188" s="323" t="e">
        <f t="shared" ca="1" si="84"/>
        <v>#N/A</v>
      </c>
      <c r="AE188" s="324">
        <f t="shared" ca="1" si="63"/>
        <v>124.55369780240427</v>
      </c>
      <c r="AG188" s="306">
        <f t="shared" ca="1" si="85"/>
        <v>67.652328540377084</v>
      </c>
      <c r="AH188" s="304">
        <f t="shared" ca="1" si="86"/>
        <v>77.233241597657226</v>
      </c>
    </row>
    <row r="189" spans="1:34" x14ac:dyDescent="0.2">
      <c r="A189" s="347">
        <f t="shared" ca="1" si="64"/>
        <v>0.01</v>
      </c>
      <c r="B189" s="304">
        <f t="shared" ca="1" si="65"/>
        <v>1.8500000000000014</v>
      </c>
      <c r="D189" s="306">
        <f t="shared" ca="1" si="66"/>
        <v>16.576832415046482</v>
      </c>
      <c r="E189" s="307">
        <f t="shared" ca="1" si="67"/>
        <v>65.489135843507341</v>
      </c>
      <c r="F189" s="304">
        <f t="shared" ca="1" si="68"/>
        <v>67.554557851013229</v>
      </c>
      <c r="G189" s="306">
        <f t="shared" ca="1" si="69"/>
        <v>29.542398762104508</v>
      </c>
      <c r="H189" s="307">
        <f t="shared" ca="1" si="70"/>
        <v>134.09624074218041</v>
      </c>
      <c r="I189" s="304">
        <f t="shared" ca="1" si="71"/>
        <v>137.31188989233235</v>
      </c>
      <c r="J189" s="306">
        <f t="shared" ca="1" si="72"/>
        <v>26.061594873995798</v>
      </c>
      <c r="K189" s="307">
        <f t="shared" ca="1" si="73"/>
        <v>125.8913857530339</v>
      </c>
      <c r="L189" s="304">
        <f t="shared" ca="1" si="58"/>
        <v>128.56067724695399</v>
      </c>
      <c r="M189" s="306">
        <f t="shared" ca="1" si="74"/>
        <v>1.3539527992223062</v>
      </c>
      <c r="N189" s="304">
        <f t="shared" ca="1" si="75"/>
        <v>77.575781055361873</v>
      </c>
      <c r="P189" s="310">
        <f t="shared" ca="1" si="76"/>
        <v>7</v>
      </c>
      <c r="Q189" s="304">
        <f t="shared" ca="1" si="77"/>
        <v>927.2246753246751</v>
      </c>
      <c r="R189" s="306">
        <f t="shared" ca="1" si="78"/>
        <v>0.46447675295417423</v>
      </c>
      <c r="S189" s="307">
        <f t="shared" ca="1" si="79"/>
        <v>11.261333582911442</v>
      </c>
      <c r="T189" s="304">
        <f t="shared" ca="1" si="59"/>
        <v>110.47368244836126</v>
      </c>
      <c r="U189" s="311">
        <f t="shared" ca="1" si="60"/>
        <v>0</v>
      </c>
      <c r="V189" s="306">
        <f t="shared" ca="1" si="61"/>
        <v>1.2096747709612867</v>
      </c>
      <c r="W189" s="304">
        <f t="shared" ca="1" si="62"/>
        <v>59.527048002783943</v>
      </c>
      <c r="Y189" s="314" t="str">
        <f t="shared" ca="1" si="80"/>
        <v/>
      </c>
      <c r="Z189" s="315" t="str">
        <f t="shared" ca="1" si="81"/>
        <v/>
      </c>
      <c r="AA189" s="316" t="str">
        <f t="shared" ca="1" si="82"/>
        <v/>
      </c>
      <c r="AC189" s="310" t="e">
        <f t="shared" ca="1" si="83"/>
        <v>#N/A</v>
      </c>
      <c r="AD189" s="323" t="e">
        <f t="shared" ca="1" si="84"/>
        <v>#N/A</v>
      </c>
      <c r="AE189" s="324">
        <f t="shared" ca="1" si="63"/>
        <v>125.8913857530339</v>
      </c>
      <c r="AG189" s="306">
        <f t="shared" ca="1" si="85"/>
        <v>67.521625052002292</v>
      </c>
      <c r="AH189" s="304">
        <f t="shared" ca="1" si="86"/>
        <v>77.102212884556735</v>
      </c>
    </row>
    <row r="190" spans="1:34" x14ac:dyDescent="0.2">
      <c r="A190" s="347">
        <f t="shared" ca="1" si="64"/>
        <v>0.01</v>
      </c>
      <c r="B190" s="304">
        <f t="shared" ca="1" si="65"/>
        <v>1.8600000000000014</v>
      </c>
      <c r="D190" s="306">
        <f t="shared" ca="1" si="66"/>
        <v>16.560145262941166</v>
      </c>
      <c r="E190" s="307">
        <f t="shared" ca="1" si="67"/>
        <v>65.358345122786005</v>
      </c>
      <c r="F190" s="304">
        <f t="shared" ca="1" si="68"/>
        <v>67.423673055677696</v>
      </c>
      <c r="G190" s="306">
        <f t="shared" ca="1" si="69"/>
        <v>29.708000214733918</v>
      </c>
      <c r="H190" s="307">
        <f t="shared" ca="1" si="70"/>
        <v>134.74982419340827</v>
      </c>
      <c r="I190" s="304">
        <f t="shared" ca="1" si="71"/>
        <v>137.98579780873487</v>
      </c>
      <c r="J190" s="306">
        <f t="shared" ca="1" si="72"/>
        <v>26.357846868879989</v>
      </c>
      <c r="K190" s="307">
        <f t="shared" ca="1" si="73"/>
        <v>127.23561607771184</v>
      </c>
      <c r="L190" s="304">
        <f t="shared" ca="1" si="58"/>
        <v>129.9370543387767</v>
      </c>
      <c r="M190" s="306">
        <f t="shared" ca="1" si="74"/>
        <v>1.3537998412099383</v>
      </c>
      <c r="N190" s="304">
        <f t="shared" ca="1" si="75"/>
        <v>77.56701720681049</v>
      </c>
      <c r="P190" s="310">
        <f t="shared" ca="1" si="76"/>
        <v>7</v>
      </c>
      <c r="Q190" s="304">
        <f t="shared" ca="1" si="77"/>
        <v>925.96493506493482</v>
      </c>
      <c r="R190" s="306">
        <f t="shared" ca="1" si="78"/>
        <v>0.46384570841774092</v>
      </c>
      <c r="S190" s="307">
        <f t="shared" ca="1" si="79"/>
        <v>11.256695125827266</v>
      </c>
      <c r="T190" s="304">
        <f t="shared" ca="1" si="59"/>
        <v>110.42817918436548</v>
      </c>
      <c r="U190" s="311">
        <f t="shared" ca="1" si="60"/>
        <v>0</v>
      </c>
      <c r="V190" s="306">
        <f t="shared" ca="1" si="61"/>
        <v>1.2095121672277049</v>
      </c>
      <c r="W190" s="304">
        <f t="shared" ca="1" si="62"/>
        <v>60.104702683679918</v>
      </c>
      <c r="Y190" s="314" t="str">
        <f t="shared" ca="1" si="80"/>
        <v/>
      </c>
      <c r="Z190" s="315" t="str">
        <f t="shared" ca="1" si="81"/>
        <v/>
      </c>
      <c r="AA190" s="316" t="str">
        <f t="shared" ca="1" si="82"/>
        <v/>
      </c>
      <c r="AC190" s="310" t="e">
        <f t="shared" ca="1" si="83"/>
        <v>#N/A</v>
      </c>
      <c r="AD190" s="323" t="e">
        <f t="shared" ca="1" si="84"/>
        <v>#N/A</v>
      </c>
      <c r="AE190" s="324">
        <f t="shared" ca="1" si="63"/>
        <v>127.23561607771184</v>
      </c>
      <c r="AG190" s="306">
        <f t="shared" ca="1" si="85"/>
        <v>67.390630223410383</v>
      </c>
      <c r="AH190" s="304">
        <f t="shared" ca="1" si="86"/>
        <v>76.970893977061095</v>
      </c>
    </row>
    <row r="191" spans="1:34" x14ac:dyDescent="0.2">
      <c r="A191" s="347">
        <f t="shared" ca="1" si="64"/>
        <v>0.01</v>
      </c>
      <c r="B191" s="304">
        <f t="shared" ca="1" si="65"/>
        <v>1.8700000000000014</v>
      </c>
      <c r="D191" s="306">
        <f t="shared" ca="1" si="66"/>
        <v>16.543307928226852</v>
      </c>
      <c r="E191" s="307">
        <f t="shared" ca="1" si="67"/>
        <v>65.227290251546179</v>
      </c>
      <c r="F191" s="304">
        <f t="shared" ca="1" si="68"/>
        <v>67.292499067634466</v>
      </c>
      <c r="G191" s="306">
        <f t="shared" ca="1" si="69"/>
        <v>29.873433294016188</v>
      </c>
      <c r="H191" s="307">
        <f t="shared" ca="1" si="70"/>
        <v>135.40209709592372</v>
      </c>
      <c r="I191" s="304">
        <f t="shared" ca="1" si="71"/>
        <v>138.65839287524571</v>
      </c>
      <c r="J191" s="306">
        <f t="shared" ca="1" si="72"/>
        <v>26.65575403642374</v>
      </c>
      <c r="K191" s="307">
        <f t="shared" ca="1" si="73"/>
        <v>128.5863756841585</v>
      </c>
      <c r="L191" s="304">
        <f t="shared" ca="1" si="58"/>
        <v>131.32016309325033</v>
      </c>
      <c r="M191" s="306">
        <f t="shared" ca="1" si="74"/>
        <v>1.3536475194754709</v>
      </c>
      <c r="N191" s="304">
        <f t="shared" ca="1" si="75"/>
        <v>77.558289814297396</v>
      </c>
      <c r="P191" s="310">
        <f t="shared" ca="1" si="76"/>
        <v>7</v>
      </c>
      <c r="Q191" s="304">
        <f t="shared" ca="1" si="77"/>
        <v>924.70519480519454</v>
      </c>
      <c r="R191" s="306">
        <f t="shared" ca="1" si="78"/>
        <v>0.46321466388130755</v>
      </c>
      <c r="S191" s="307">
        <f t="shared" ca="1" si="79"/>
        <v>11.252062979188452</v>
      </c>
      <c r="T191" s="304">
        <f t="shared" ca="1" si="59"/>
        <v>110.38273782583872</v>
      </c>
      <c r="U191" s="311">
        <f t="shared" ca="1" si="60"/>
        <v>0</v>
      </c>
      <c r="V191" s="306">
        <f t="shared" ca="1" si="61"/>
        <v>1.2093487955613835</v>
      </c>
      <c r="W191" s="304">
        <f t="shared" ca="1" si="62"/>
        <v>60.68387911694402</v>
      </c>
      <c r="Y191" s="314" t="str">
        <f t="shared" ca="1" si="80"/>
        <v/>
      </c>
      <c r="Z191" s="315" t="str">
        <f t="shared" ca="1" si="81"/>
        <v/>
      </c>
      <c r="AA191" s="316" t="str">
        <f t="shared" ca="1" si="82"/>
        <v/>
      </c>
      <c r="AC191" s="310" t="e">
        <f t="shared" ca="1" si="83"/>
        <v>#N/A</v>
      </c>
      <c r="AD191" s="323" t="e">
        <f t="shared" ca="1" si="84"/>
        <v>#N/A</v>
      </c>
      <c r="AE191" s="324">
        <f t="shared" ca="1" si="63"/>
        <v>128.5863756841585</v>
      </c>
      <c r="AG191" s="306">
        <f t="shared" ca="1" si="85"/>
        <v>67.259345794099758</v>
      </c>
      <c r="AH191" s="304">
        <f t="shared" ca="1" si="86"/>
        <v>76.839286601991049</v>
      </c>
    </row>
    <row r="192" spans="1:34" x14ac:dyDescent="0.2">
      <c r="A192" s="347">
        <f t="shared" ca="1" si="64"/>
        <v>0.01</v>
      </c>
      <c r="B192" s="304">
        <f t="shared" ca="1" si="65"/>
        <v>1.8800000000000014</v>
      </c>
      <c r="D192" s="306">
        <f t="shared" ca="1" si="66"/>
        <v>16.526321452133278</v>
      </c>
      <c r="E192" s="307">
        <f t="shared" ca="1" si="67"/>
        <v>65.095972804552758</v>
      </c>
      <c r="F192" s="304">
        <f t="shared" ca="1" si="68"/>
        <v>67.16103763425869</v>
      </c>
      <c r="G192" s="306">
        <f t="shared" ca="1" si="69"/>
        <v>30.038696508537519</v>
      </c>
      <c r="H192" s="307">
        <f t="shared" ca="1" si="70"/>
        <v>136.05305682396926</v>
      </c>
      <c r="I192" s="304">
        <f t="shared" ca="1" si="71"/>
        <v>139.32967221334525</v>
      </c>
      <c r="J192" s="306">
        <f t="shared" ca="1" si="72"/>
        <v>26.955314685436509</v>
      </c>
      <c r="K192" s="307">
        <f t="shared" ca="1" si="73"/>
        <v>129.94365145375795</v>
      </c>
      <c r="L192" s="304">
        <f t="shared" ca="1" si="58"/>
        <v>132.70999036593528</v>
      </c>
      <c r="M192" s="306">
        <f t="shared" ca="1" si="74"/>
        <v>1.3534958268844255</v>
      </c>
      <c r="N192" s="304">
        <f t="shared" ca="1" si="75"/>
        <v>77.549598469047083</v>
      </c>
      <c r="P192" s="310">
        <f t="shared" ca="1" si="76"/>
        <v>7</v>
      </c>
      <c r="Q192" s="304">
        <f t="shared" ca="1" si="77"/>
        <v>923.44545454545437</v>
      </c>
      <c r="R192" s="306">
        <f t="shared" ca="1" si="78"/>
        <v>0.4625836193448743</v>
      </c>
      <c r="S192" s="307">
        <f t="shared" ca="1" si="79"/>
        <v>11.247437142995002</v>
      </c>
      <c r="T192" s="304">
        <f t="shared" ca="1" si="59"/>
        <v>110.33735837278098</v>
      </c>
      <c r="U192" s="311">
        <f t="shared" ca="1" si="60"/>
        <v>0</v>
      </c>
      <c r="V192" s="306">
        <f t="shared" ca="1" si="61"/>
        <v>1.2091846578622332</v>
      </c>
      <c r="W192" s="304">
        <f t="shared" ca="1" si="62"/>
        <v>61.264556332241916</v>
      </c>
      <c r="Y192" s="314" t="str">
        <f t="shared" ca="1" si="80"/>
        <v/>
      </c>
      <c r="Z192" s="315" t="str">
        <f t="shared" ca="1" si="81"/>
        <v/>
      </c>
      <c r="AA192" s="316" t="str">
        <f t="shared" ca="1" si="82"/>
        <v/>
      </c>
      <c r="AC192" s="310" t="e">
        <f t="shared" ca="1" si="83"/>
        <v>#N/A</v>
      </c>
      <c r="AD192" s="323" t="e">
        <f t="shared" ca="1" si="84"/>
        <v>#N/A</v>
      </c>
      <c r="AE192" s="324">
        <f t="shared" ca="1" si="63"/>
        <v>129.94365145375795</v>
      </c>
      <c r="AG192" s="306">
        <f t="shared" ca="1" si="85"/>
        <v>67.127773506692179</v>
      </c>
      <c r="AH192" s="304">
        <f t="shared" ca="1" si="86"/>
        <v>76.707392489483297</v>
      </c>
    </row>
    <row r="193" spans="1:34" x14ac:dyDescent="0.2">
      <c r="A193" s="347">
        <f t="shared" ca="1" si="64"/>
        <v>0.01</v>
      </c>
      <c r="B193" s="304">
        <f t="shared" ca="1" si="65"/>
        <v>1.8900000000000015</v>
      </c>
      <c r="D193" s="306">
        <f t="shared" ca="1" si="66"/>
        <v>16.509186866264923</v>
      </c>
      <c r="E193" s="307">
        <f t="shared" ca="1" si="67"/>
        <v>64.964394361455732</v>
      </c>
      <c r="F193" s="304">
        <f t="shared" ca="1" si="68"/>
        <v>67.029290505986978</v>
      </c>
      <c r="G193" s="306">
        <f t="shared" ca="1" si="69"/>
        <v>30.203788377200169</v>
      </c>
      <c r="H193" s="307">
        <f t="shared" ca="1" si="70"/>
        <v>136.70270076758382</v>
      </c>
      <c r="I193" s="304">
        <f t="shared" ca="1" si="71"/>
        <v>139.99963296196978</v>
      </c>
      <c r="J193" s="306">
        <f t="shared" ca="1" si="72"/>
        <v>27.256527109865196</v>
      </c>
      <c r="K193" s="307">
        <f t="shared" ca="1" si="73"/>
        <v>131.30743024171571</v>
      </c>
      <c r="L193" s="304">
        <f t="shared" ca="1" si="58"/>
        <v>134.10652298368584</v>
      </c>
      <c r="M193" s="306">
        <f t="shared" ca="1" si="74"/>
        <v>1.3533447564146788</v>
      </c>
      <c r="N193" s="304">
        <f t="shared" ca="1" si="75"/>
        <v>77.540942768721536</v>
      </c>
      <c r="P193" s="310">
        <f t="shared" ca="1" si="76"/>
        <v>7</v>
      </c>
      <c r="Q193" s="304">
        <f t="shared" ca="1" si="77"/>
        <v>922.18571428571408</v>
      </c>
      <c r="R193" s="306">
        <f t="shared" ca="1" si="78"/>
        <v>0.46195257480844093</v>
      </c>
      <c r="S193" s="307">
        <f t="shared" ca="1" si="79"/>
        <v>11.242817617246917</v>
      </c>
      <c r="T193" s="304">
        <f t="shared" ca="1" si="59"/>
        <v>110.29204082519226</v>
      </c>
      <c r="U193" s="311">
        <f t="shared" ca="1" si="60"/>
        <v>0</v>
      </c>
      <c r="V193" s="306">
        <f t="shared" ca="1" si="61"/>
        <v>1.2090197560338813</v>
      </c>
      <c r="W193" s="304">
        <f t="shared" ca="1" si="62"/>
        <v>61.846713366470844</v>
      </c>
      <c r="Y193" s="314" t="str">
        <f t="shared" ca="1" si="80"/>
        <v/>
      </c>
      <c r="Z193" s="315" t="str">
        <f t="shared" ca="1" si="81"/>
        <v/>
      </c>
      <c r="AA193" s="316" t="str">
        <f t="shared" ca="1" si="82"/>
        <v/>
      </c>
      <c r="AC193" s="310" t="e">
        <f t="shared" ca="1" si="83"/>
        <v>#N/A</v>
      </c>
      <c r="AD193" s="323" t="e">
        <f t="shared" ca="1" si="84"/>
        <v>#N/A</v>
      </c>
      <c r="AE193" s="324">
        <f t="shared" ca="1" si="63"/>
        <v>131.30743024171571</v>
      </c>
      <c r="AG193" s="306">
        <f t="shared" ca="1" si="85"/>
        <v>66.995915106863166</v>
      </c>
      <c r="AH193" s="304">
        <f t="shared" ca="1" si="86"/>
        <v>76.575213372916934</v>
      </c>
    </row>
    <row r="194" spans="1:34" x14ac:dyDescent="0.2">
      <c r="A194" s="347">
        <f t="shared" ca="1" si="64"/>
        <v>0.01</v>
      </c>
      <c r="B194" s="304">
        <f t="shared" ca="1" si="65"/>
        <v>1.9000000000000015</v>
      </c>
      <c r="D194" s="306">
        <f t="shared" ca="1" si="66"/>
        <v>16.491905192816574</v>
      </c>
      <c r="E194" s="307">
        <f t="shared" ca="1" si="67"/>
        <v>64.83255650667995</v>
      </c>
      <c r="F194" s="304">
        <f t="shared" ca="1" si="68"/>
        <v>66.897259436248206</v>
      </c>
      <c r="G194" s="306">
        <f t="shared" ca="1" si="69"/>
        <v>30.368707429128335</v>
      </c>
      <c r="H194" s="307">
        <f t="shared" ca="1" si="70"/>
        <v>137.35102633265063</v>
      </c>
      <c r="I194" s="304">
        <f t="shared" ca="1" si="71"/>
        <v>140.66827227754126</v>
      </c>
      <c r="J194" s="306">
        <f t="shared" ca="1" si="72"/>
        <v>27.559389588896838</v>
      </c>
      <c r="K194" s="307">
        <f t="shared" ca="1" si="73"/>
        <v>132.67769887721687</v>
      </c>
      <c r="L194" s="304">
        <f t="shared" ca="1" si="58"/>
        <v>135.50974774482472</v>
      </c>
      <c r="M194" s="306">
        <f t="shared" ca="1" si="74"/>
        <v>1.3531943011540704</v>
      </c>
      <c r="N194" s="304">
        <f t="shared" ca="1" si="75"/>
        <v>77.532322317283132</v>
      </c>
      <c r="P194" s="310">
        <f t="shared" ca="1" si="76"/>
        <v>7</v>
      </c>
      <c r="Q194" s="304">
        <f t="shared" ca="1" si="77"/>
        <v>920.9259740259738</v>
      </c>
      <c r="R194" s="306">
        <f t="shared" ca="1" si="78"/>
        <v>0.46132153027200762</v>
      </c>
      <c r="S194" s="307">
        <f t="shared" ca="1" si="79"/>
        <v>11.238204401944197</v>
      </c>
      <c r="T194" s="304">
        <f t="shared" ca="1" si="59"/>
        <v>110.24678518307257</v>
      </c>
      <c r="U194" s="311">
        <f t="shared" ca="1" si="60"/>
        <v>0</v>
      </c>
      <c r="V194" s="306">
        <f t="shared" ca="1" si="61"/>
        <v>1.2088540919836355</v>
      </c>
      <c r="W194" s="304">
        <f t="shared" ca="1" si="62"/>
        <v>62.430329264549535</v>
      </c>
      <c r="Y194" s="314" t="str">
        <f t="shared" ca="1" si="80"/>
        <v/>
      </c>
      <c r="Z194" s="315" t="str">
        <f t="shared" ca="1" si="81"/>
        <v/>
      </c>
      <c r="AA194" s="316" t="str">
        <f t="shared" ca="1" si="82"/>
        <v/>
      </c>
      <c r="AC194" s="310" t="e">
        <f t="shared" ca="1" si="83"/>
        <v>#N/A</v>
      </c>
      <c r="AD194" s="323" t="e">
        <f t="shared" ca="1" si="84"/>
        <v>#N/A</v>
      </c>
      <c r="AE194" s="324">
        <f t="shared" ca="1" si="63"/>
        <v>132.67769887721687</v>
      </c>
      <c r="AG194" s="306">
        <f t="shared" ca="1" si="85"/>
        <v>66.863772343272245</v>
      </c>
      <c r="AH194" s="304">
        <f t="shared" ca="1" si="86"/>
        <v>76.442750988839748</v>
      </c>
    </row>
    <row r="195" spans="1:34" x14ac:dyDescent="0.2">
      <c r="A195" s="347">
        <f t="shared" ca="1" si="64"/>
        <v>0.01</v>
      </c>
      <c r="B195" s="304">
        <f t="shared" ca="1" si="65"/>
        <v>1.9100000000000015</v>
      </c>
      <c r="D195" s="306">
        <f t="shared" ca="1" si="66"/>
        <v>16.474477444782874</v>
      </c>
      <c r="E195" s="307">
        <f t="shared" ca="1" si="67"/>
        <v>64.700460829316214</v>
      </c>
      <c r="F195" s="304">
        <f t="shared" ca="1" si="68"/>
        <v>66.764946181394777</v>
      </c>
      <c r="G195" s="306">
        <f t="shared" ca="1" si="69"/>
        <v>30.533452203576164</v>
      </c>
      <c r="H195" s="307">
        <f t="shared" ca="1" si="70"/>
        <v>137.99803094094381</v>
      </c>
      <c r="I195" s="304">
        <f t="shared" ca="1" si="71"/>
        <v>141.3355873339965</v>
      </c>
      <c r="J195" s="306">
        <f t="shared" ca="1" si="72"/>
        <v>27.863900387060362</v>
      </c>
      <c r="K195" s="307">
        <f t="shared" ca="1" si="73"/>
        <v>134.05444416358483</v>
      </c>
      <c r="L195" s="304">
        <f t="shared" ca="1" si="58"/>
        <v>136.91965141931857</v>
      </c>
      <c r="M195" s="306">
        <f t="shared" ca="1" si="74"/>
        <v>1.3530444542980773</v>
      </c>
      <c r="N195" s="304">
        <f t="shared" ca="1" si="75"/>
        <v>77.523736724861422</v>
      </c>
      <c r="P195" s="310">
        <f t="shared" ca="1" si="76"/>
        <v>7</v>
      </c>
      <c r="Q195" s="304">
        <f t="shared" ca="1" si="77"/>
        <v>919.66623376623352</v>
      </c>
      <c r="R195" s="306">
        <f t="shared" ca="1" si="78"/>
        <v>0.46069048573557425</v>
      </c>
      <c r="S195" s="307">
        <f t="shared" ca="1" si="79"/>
        <v>11.233597497086841</v>
      </c>
      <c r="T195" s="304">
        <f t="shared" ca="1" si="59"/>
        <v>110.20159144642192</v>
      </c>
      <c r="U195" s="311">
        <f t="shared" ca="1" si="60"/>
        <v>0</v>
      </c>
      <c r="V195" s="306">
        <f t="shared" ca="1" si="61"/>
        <v>1.2086876676224549</v>
      </c>
      <c r="W195" s="304">
        <f t="shared" ca="1" si="62"/>
        <v>63.015383080205936</v>
      </c>
      <c r="Y195" s="314" t="str">
        <f t="shared" ca="1" si="80"/>
        <v/>
      </c>
      <c r="Z195" s="315" t="str">
        <f t="shared" ca="1" si="81"/>
        <v/>
      </c>
      <c r="AA195" s="316" t="str">
        <f t="shared" ca="1" si="82"/>
        <v/>
      </c>
      <c r="AC195" s="310" t="e">
        <f t="shared" ca="1" si="83"/>
        <v>#N/A</v>
      </c>
      <c r="AD195" s="323" t="e">
        <f t="shared" ca="1" si="84"/>
        <v>#N/A</v>
      </c>
      <c r="AE195" s="324">
        <f t="shared" ca="1" si="63"/>
        <v>134.05444416358483</v>
      </c>
      <c r="AG195" s="306">
        <f t="shared" ca="1" si="85"/>
        <v>66.731346967493323</v>
      </c>
      <c r="AH195" s="304">
        <f t="shared" ca="1" si="86"/>
        <v>76.310007076894749</v>
      </c>
    </row>
    <row r="196" spans="1:34" x14ac:dyDescent="0.2">
      <c r="A196" s="347">
        <f t="shared" ca="1" si="64"/>
        <v>0.01</v>
      </c>
      <c r="B196" s="304">
        <f t="shared" ca="1" si="65"/>
        <v>1.9200000000000015</v>
      </c>
      <c r="D196" s="306">
        <f t="shared" ca="1" si="66"/>
        <v>16.456904626161545</v>
      </c>
      <c r="E196" s="307">
        <f t="shared" ca="1" si="67"/>
        <v>64.568108923013114</v>
      </c>
      <c r="F196" s="304">
        <f t="shared" ca="1" si="68"/>
        <v>66.632352500633374</v>
      </c>
      <c r="G196" s="306">
        <f t="shared" ca="1" si="69"/>
        <v>30.69802124983778</v>
      </c>
      <c r="H196" s="307">
        <f t="shared" ca="1" si="70"/>
        <v>138.64371203017393</v>
      </c>
      <c r="I196" s="304">
        <f t="shared" ca="1" si="71"/>
        <v>142.00157532281565</v>
      </c>
      <c r="J196" s="306">
        <f t="shared" ca="1" si="72"/>
        <v>28.170057754327431</v>
      </c>
      <c r="K196" s="307">
        <f t="shared" ca="1" si="73"/>
        <v>135.43765287844042</v>
      </c>
      <c r="L196" s="304">
        <f t="shared" ref="L196:L259" ca="1" si="87">SQRT(pos_x^2+pos_z^2)</f>
        <v>138.33622074895302</v>
      </c>
      <c r="M196" s="306">
        <f t="shared" ca="1" si="74"/>
        <v>1.3528952091475472</v>
      </c>
      <c r="N196" s="304">
        <f t="shared" ca="1" si="75"/>
        <v>77.515185607623266</v>
      </c>
      <c r="P196" s="310">
        <f t="shared" ca="1" si="76"/>
        <v>7</v>
      </c>
      <c r="Q196" s="304">
        <f t="shared" ca="1" si="77"/>
        <v>918.40649350649323</v>
      </c>
      <c r="R196" s="306">
        <f t="shared" ca="1" si="78"/>
        <v>0.46005944119914094</v>
      </c>
      <c r="S196" s="307">
        <f t="shared" ca="1" si="79"/>
        <v>11.228996902674849</v>
      </c>
      <c r="T196" s="304">
        <f t="shared" ref="T196:T259" ca="1" si="88">m*g</f>
        <v>110.15645961524028</v>
      </c>
      <c r="U196" s="311">
        <f t="shared" ref="U196:U259" ca="1" si="89">IF(pos_xz&lt;L_rampe,Poids*COS(Beta),0)</f>
        <v>0</v>
      </c>
      <c r="V196" s="306">
        <f t="shared" ref="V196:V259" ca="1" si="90">Rho_moyen*(20000-Alt_rampe-pos_z)/(20000+Alt_rampe+pos_z)</f>
        <v>1.2085204848649145</v>
      </c>
      <c r="W196" s="304">
        <f t="shared" ref="W196:W259" ca="1" si="91">1/2*Rho*Sref*Cx*vit_xz^2</f>
        <v>63.601853876761872</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135.43765287844042</v>
      </c>
      <c r="AG196" s="306">
        <f t="shared" ca="1" si="85"/>
        <v>66.598640733944762</v>
      </c>
      <c r="AH196" s="304">
        <f t="shared" ca="1" si="86"/>
        <v>76.176983379746531</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16.439187732151037</v>
      </c>
      <c r="E197" s="307">
        <f t="shared" ref="E197:E260" ca="1" si="96">IF(AND(L196&lt;L_rampe,Poussee&lt;Poids*SIN(M196)),0,(-W196+Poussee)/m*SIN(M196)+U196/m*COS(M196)-Poids/m)</f>
        <v>64.43550238586991</v>
      </c>
      <c r="F197" s="304">
        <f t="shared" ref="F197:F260" ca="1" si="97">SQRT(acc_x^2+acc_z^2)</f>
        <v>66.499480155955737</v>
      </c>
      <c r="G197" s="306">
        <f t="shared" ref="G197:G260" ca="1" si="98">G196+acc_x*pas</f>
        <v>30.862413127159289</v>
      </c>
      <c r="H197" s="307">
        <f t="shared" ref="H197:H260" ca="1" si="99">H196+acc_z*pas</f>
        <v>139.28806705403264</v>
      </c>
      <c r="I197" s="304">
        <f t="shared" ref="I197:I260" ca="1" si="100">SQRT(vit_x^2+vit_z^2)</f>
        <v>142.66623345304995</v>
      </c>
      <c r="J197" s="306">
        <f t="shared" ref="J197:J260" ca="1" si="101">J196+0.5*(vit_x+G196)*pas*(K196&gt;=0)</f>
        <v>28.477859926212417</v>
      </c>
      <c r="K197" s="307">
        <f t="shared" ref="K197:K260" ca="1" si="102">K196+0.5*(vit_z+H196)*pas</f>
        <v>136.82731177386145</v>
      </c>
      <c r="L197" s="304">
        <f t="shared" ca="1" si="87"/>
        <v>139.75944244750858</v>
      </c>
      <c r="M197" s="306">
        <f t="shared" ref="M197:M260" ca="1" si="103">IF(AND(L196&gt;L_rampe,G197&gt;0),ATAN2(G197,H197),$M$4)</f>
        <v>1.3527465591064933</v>
      </c>
      <c r="N197" s="304">
        <f t="shared" ref="N197:N260" ca="1" si="104">DEGREES(Beta)</f>
        <v>77.506668587646431</v>
      </c>
      <c r="P197" s="310">
        <f t="shared" ref="P197:P260" ca="1" si="105">MATCH(t-pas/2-T_ini,CdP_t)</f>
        <v>7</v>
      </c>
      <c r="Q197" s="304">
        <f t="shared" ref="Q197:Q260" ca="1" si="106">(INDEX(CdP,2,i_P+1)-INDEX(CdP,2,i_P+0))/(INDEX(CdP,1,i_P+1)-INDEX(CdP,1,i_P+0))*(t-pas/2-T_ini-INDEX(CdP,1,i_P+0))+INDEX(CdP,2,i_P+0)</f>
        <v>917.14675324675295</v>
      </c>
      <c r="R197" s="306">
        <f t="shared" ref="R197:R260" ca="1" si="107">Poussee/(g*ISP)</f>
        <v>0.45942839666270757</v>
      </c>
      <c r="S197" s="307">
        <f t="shared" ref="S197:S260" ca="1" si="108">S196-Débit*pas</f>
        <v>11.224402618708222</v>
      </c>
      <c r="T197" s="304">
        <f t="shared" ca="1" si="88"/>
        <v>110.11138968952767</v>
      </c>
      <c r="U197" s="311">
        <f t="shared" ca="1" si="89"/>
        <v>0</v>
      </c>
      <c r="V197" s="306">
        <f t="shared" ca="1" si="90"/>
        <v>1.2083525456291742</v>
      </c>
      <c r="W197" s="304">
        <f t="shared" ca="1" si="91"/>
        <v>64.189720727915102</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136.82731177386145</v>
      </c>
      <c r="AG197" s="306">
        <f t="shared" ref="AG197:AG260" ca="1" si="114">IF(AND(L196&lt;L_rampe,Poussee&lt;Poids*SIN(M196)),0,(-W196+Poussee)/m-Poids*SIN(M196)/m)</f>
        <v>66.465655399819511</v>
      </c>
      <c r="AH197" s="304">
        <f t="shared" ref="AH197:AH260" ca="1" si="115">IF(AND(L196&lt;L_rampe,Poussee&lt;Poids*SIN(M196)), g*SIN(M196), (-W196+Poussee)/m)</f>
        <v>76.043681643007801</v>
      </c>
    </row>
    <row r="198" spans="1:34" x14ac:dyDescent="0.2">
      <c r="A198" s="347">
        <f t="shared" ca="1" si="93"/>
        <v>0.01</v>
      </c>
      <c r="B198" s="304">
        <f t="shared" ca="1" si="94"/>
        <v>1.9400000000000015</v>
      </c>
      <c r="D198" s="306">
        <f t="shared" ca="1" si="95"/>
        <v>16.421327749342318</v>
      </c>
      <c r="E198" s="307">
        <f t="shared" ca="1" si="96"/>
        <v>64.30264282033059</v>
      </c>
      <c r="F198" s="304">
        <f t="shared" ca="1" si="97"/>
        <v>66.366330912069657</v>
      </c>
      <c r="G198" s="306">
        <f t="shared" ca="1" si="98"/>
        <v>31.026626404652713</v>
      </c>
      <c r="H198" s="307">
        <f t="shared" ca="1" si="99"/>
        <v>139.93109348223595</v>
      </c>
      <c r="I198" s="304">
        <f t="shared" ca="1" si="100"/>
        <v>143.32955895134873</v>
      </c>
      <c r="J198" s="306">
        <f t="shared" ca="1" si="101"/>
        <v>28.787305123871477</v>
      </c>
      <c r="K198" s="307">
        <f t="shared" ca="1" si="102"/>
        <v>138.2234075765428</v>
      </c>
      <c r="L198" s="304">
        <f t="shared" ca="1" si="87"/>
        <v>141.18930320093639</v>
      </c>
      <c r="M198" s="306">
        <f t="shared" ca="1" si="103"/>
        <v>1.3525984976799454</v>
      </c>
      <c r="N198" s="304">
        <f t="shared" ca="1" si="104"/>
        <v>77.498185292796549</v>
      </c>
      <c r="P198" s="310">
        <f t="shared" ca="1" si="105"/>
        <v>7</v>
      </c>
      <c r="Q198" s="304">
        <f t="shared" ca="1" si="106"/>
        <v>915.88701298701278</v>
      </c>
      <c r="R198" s="306">
        <f t="shared" ca="1" si="107"/>
        <v>0.45879735212627432</v>
      </c>
      <c r="S198" s="307">
        <f t="shared" ca="1" si="108"/>
        <v>11.219814645186959</v>
      </c>
      <c r="T198" s="304">
        <f t="shared" ca="1" si="88"/>
        <v>110.06638166928408</v>
      </c>
      <c r="U198" s="311">
        <f t="shared" ca="1" si="89"/>
        <v>0</v>
      </c>
      <c r="V198" s="306">
        <f t="shared" ca="1" si="90"/>
        <v>1.2081838518369439</v>
      </c>
      <c r="W198" s="304">
        <f t="shared" ca="1" si="91"/>
        <v>64.778962718518372</v>
      </c>
      <c r="Y198" s="314" t="str">
        <f t="shared" ca="1" si="109"/>
        <v/>
      </c>
      <c r="Z198" s="315" t="str">
        <f t="shared" ca="1" si="110"/>
        <v/>
      </c>
      <c r="AA198" s="316" t="str">
        <f t="shared" ca="1" si="111"/>
        <v/>
      </c>
      <c r="AC198" s="310" t="e">
        <f t="shared" ca="1" si="112"/>
        <v>#N/A</v>
      </c>
      <c r="AD198" s="323" t="e">
        <f t="shared" ca="1" si="113"/>
        <v>#N/A</v>
      </c>
      <c r="AE198" s="324">
        <f t="shared" ca="1" si="92"/>
        <v>138.2234075765428</v>
      </c>
      <c r="AG198" s="306">
        <f t="shared" ca="1" si="114"/>
        <v>66.332392725015168</v>
      </c>
      <c r="AH198" s="304">
        <f t="shared" ca="1" si="115"/>
        <v>75.91010361516588</v>
      </c>
    </row>
    <row r="199" spans="1:34" x14ac:dyDescent="0.2">
      <c r="A199" s="347">
        <f t="shared" ca="1" si="93"/>
        <v>0.01</v>
      </c>
      <c r="B199" s="304">
        <f t="shared" ca="1" si="94"/>
        <v>1.9500000000000015</v>
      </c>
      <c r="D199" s="306">
        <f t="shared" ca="1" si="95"/>
        <v>16.403325655905274</v>
      </c>
      <c r="E199" s="307">
        <f t="shared" ca="1" si="96"/>
        <v>64.16953183307848</v>
      </c>
      <c r="F199" s="304">
        <f t="shared" ca="1" si="97"/>
        <v>66.232906536329452</v>
      </c>
      <c r="G199" s="306">
        <f t="shared" ca="1" si="98"/>
        <v>31.190659661211765</v>
      </c>
      <c r="H199" s="307">
        <f t="shared" ca="1" si="99"/>
        <v>140.57278880056674</v>
      </c>
      <c r="I199" s="304">
        <f t="shared" ca="1" si="100"/>
        <v>143.99154906198586</v>
      </c>
      <c r="J199" s="306">
        <f t="shared" ca="1" si="101"/>
        <v>29.098391554200798</v>
      </c>
      <c r="K199" s="307">
        <f t="shared" ca="1" si="102"/>
        <v>139.6259269879568</v>
      </c>
      <c r="L199" s="304">
        <f t="shared" ca="1" si="87"/>
        <v>142.62578966753463</v>
      </c>
      <c r="M199" s="306">
        <f t="shared" ca="1" si="103"/>
        <v>1.3524510184718581</v>
      </c>
      <c r="N199" s="304">
        <f t="shared" ca="1" si="104"/>
        <v>77.489735356607213</v>
      </c>
      <c r="P199" s="310">
        <f t="shared" ca="1" si="105"/>
        <v>7</v>
      </c>
      <c r="Q199" s="304">
        <f t="shared" ca="1" si="106"/>
        <v>914.6272727272725</v>
      </c>
      <c r="R199" s="306">
        <f t="shared" ca="1" si="107"/>
        <v>0.45816630758984095</v>
      </c>
      <c r="S199" s="307">
        <f t="shared" ca="1" si="108"/>
        <v>11.215232982111061</v>
      </c>
      <c r="T199" s="304">
        <f t="shared" ca="1" si="88"/>
        <v>110.02143555450952</v>
      </c>
      <c r="U199" s="311">
        <f t="shared" ca="1" si="89"/>
        <v>0</v>
      </c>
      <c r="V199" s="306">
        <f t="shared" ca="1" si="90"/>
        <v>1.208014405413455</v>
      </c>
      <c r="W199" s="304">
        <f t="shared" ca="1" si="91"/>
        <v>65.369558945355948</v>
      </c>
      <c r="Y199" s="314" t="str">
        <f t="shared" ca="1" si="109"/>
        <v/>
      </c>
      <c r="Z199" s="315" t="str">
        <f t="shared" ca="1" si="110"/>
        <v/>
      </c>
      <c r="AA199" s="316" t="str">
        <f t="shared" ca="1" si="111"/>
        <v/>
      </c>
      <c r="AC199" s="310" t="e">
        <f t="shared" ca="1" si="112"/>
        <v>#N/A</v>
      </c>
      <c r="AD199" s="323" t="e">
        <f t="shared" ca="1" si="113"/>
        <v>#N/A</v>
      </c>
      <c r="AE199" s="324">
        <f t="shared" ca="1" si="92"/>
        <v>139.6259269879568</v>
      </c>
      <c r="AG199" s="306">
        <f t="shared" ca="1" si="114"/>
        <v>66.198854472063971</v>
      </c>
      <c r="AH199" s="304">
        <f t="shared" ca="1" si="115"/>
        <v>75.776251047509291</v>
      </c>
    </row>
    <row r="200" spans="1:34" x14ac:dyDescent="0.2">
      <c r="A200" s="347">
        <f t="shared" ca="1" si="93"/>
        <v>0.01</v>
      </c>
      <c r="B200" s="304">
        <f t="shared" ca="1" si="94"/>
        <v>1.9600000000000015</v>
      </c>
      <c r="D200" s="306">
        <f t="shared" ca="1" si="95"/>
        <v>16.38518242176978</v>
      </c>
      <c r="E200" s="307">
        <f t="shared" ca="1" si="96"/>
        <v>64.036171034932181</v>
      </c>
      <c r="F200" s="304">
        <f t="shared" ca="1" si="97"/>
        <v>66.099208798666879</v>
      </c>
      <c r="G200" s="306">
        <f t="shared" ca="1" si="98"/>
        <v>31.354511485429462</v>
      </c>
      <c r="H200" s="307">
        <f t="shared" ca="1" si="99"/>
        <v>141.21315051091605</v>
      </c>
      <c r="I200" s="304">
        <f t="shared" ca="1" si="100"/>
        <v>144.65220104688541</v>
      </c>
      <c r="J200" s="306">
        <f t="shared" ca="1" si="101"/>
        <v>29.411117409934004</v>
      </c>
      <c r="K200" s="307">
        <f t="shared" ca="1" si="102"/>
        <v>141.03485668451421</v>
      </c>
      <c r="L200" s="304">
        <f t="shared" ca="1" si="87"/>
        <v>144.06888847812488</v>
      </c>
      <c r="M200" s="306">
        <f t="shared" ca="1" si="103"/>
        <v>1.352304115183071</v>
      </c>
      <c r="N200" s="304">
        <f t="shared" ca="1" si="104"/>
        <v>77.481318418163113</v>
      </c>
      <c r="P200" s="310">
        <f t="shared" ca="1" si="105"/>
        <v>7</v>
      </c>
      <c r="Q200" s="304">
        <f t="shared" ca="1" si="106"/>
        <v>913.36753246753221</v>
      </c>
      <c r="R200" s="306">
        <f t="shared" ca="1" si="107"/>
        <v>0.45753526305340764</v>
      </c>
      <c r="S200" s="307">
        <f t="shared" ca="1" si="108"/>
        <v>11.210657629480528</v>
      </c>
      <c r="T200" s="304">
        <f t="shared" ca="1" si="88"/>
        <v>109.97655134520399</v>
      </c>
      <c r="U200" s="311">
        <f t="shared" ca="1" si="89"/>
        <v>0</v>
      </c>
      <c r="V200" s="306">
        <f t="shared" ca="1" si="90"/>
        <v>1.2078442082874219</v>
      </c>
      <c r="W200" s="304">
        <f t="shared" ca="1" si="91"/>
        <v>65.961488517916891</v>
      </c>
      <c r="Y200" s="314" t="str">
        <f t="shared" ca="1" si="109"/>
        <v/>
      </c>
      <c r="Z200" s="315" t="str">
        <f t="shared" ca="1" si="110"/>
        <v/>
      </c>
      <c r="AA200" s="316" t="str">
        <f t="shared" ca="1" si="111"/>
        <v/>
      </c>
      <c r="AC200" s="310" t="e">
        <f t="shared" ca="1" si="112"/>
        <v>#N/A</v>
      </c>
      <c r="AD200" s="323" t="e">
        <f t="shared" ca="1" si="113"/>
        <v>#N/A</v>
      </c>
      <c r="AE200" s="324">
        <f t="shared" ca="1" si="92"/>
        <v>141.03485668451421</v>
      </c>
      <c r="AG200" s="306">
        <f t="shared" ca="1" si="114"/>
        <v>66.065042406062886</v>
      </c>
      <c r="AH200" s="304">
        <f t="shared" ca="1" si="115"/>
        <v>75.642125694054428</v>
      </c>
    </row>
    <row r="201" spans="1:34" x14ac:dyDescent="0.2">
      <c r="A201" s="347">
        <f t="shared" ca="1" si="93"/>
        <v>0.01</v>
      </c>
      <c r="B201" s="304">
        <f t="shared" ca="1" si="94"/>
        <v>1.9700000000000015</v>
      </c>
      <c r="D201" s="306">
        <f t="shared" ca="1" si="95"/>
        <v>16.366899008801695</v>
      </c>
      <c r="E201" s="307">
        <f t="shared" ca="1" si="96"/>
        <v>63.902562040741969</v>
      </c>
      <c r="F201" s="304">
        <f t="shared" ca="1" si="97"/>
        <v>65.965239471521599</v>
      </c>
      <c r="G201" s="306">
        <f t="shared" ca="1" si="98"/>
        <v>31.518180475517479</v>
      </c>
      <c r="H201" s="307">
        <f t="shared" ca="1" si="99"/>
        <v>141.85217613132346</v>
      </c>
      <c r="I201" s="304">
        <f t="shared" ca="1" si="100"/>
        <v>145.31151218564654</v>
      </c>
      <c r="J201" s="306">
        <f t="shared" ca="1" si="101"/>
        <v>29.725480869738739</v>
      </c>
      <c r="K201" s="307">
        <f t="shared" ca="1" si="102"/>
        <v>142.45018331772542</v>
      </c>
      <c r="L201" s="304">
        <f t="shared" ca="1" si="87"/>
        <v>145.51858623622888</v>
      </c>
      <c r="M201" s="306">
        <f t="shared" ca="1" si="103"/>
        <v>1.3521577816093255</v>
      </c>
      <c r="N201" s="304">
        <f t="shared" ca="1" si="104"/>
        <v>77.472934121986441</v>
      </c>
      <c r="P201" s="310">
        <f t="shared" ca="1" si="105"/>
        <v>7</v>
      </c>
      <c r="Q201" s="304">
        <f t="shared" ca="1" si="106"/>
        <v>912.10779220779193</v>
      </c>
      <c r="R201" s="306">
        <f t="shared" ca="1" si="107"/>
        <v>0.45690421851697427</v>
      </c>
      <c r="S201" s="307">
        <f t="shared" ca="1" si="108"/>
        <v>11.206088587295358</v>
      </c>
      <c r="T201" s="304">
        <f t="shared" ca="1" si="88"/>
        <v>109.93172904136748</v>
      </c>
      <c r="U201" s="311">
        <f t="shared" ca="1" si="89"/>
        <v>0</v>
      </c>
      <c r="V201" s="306">
        <f t="shared" ca="1" si="90"/>
        <v>1.2076732623910138</v>
      </c>
      <c r="W201" s="304">
        <f t="shared" ca="1" si="91"/>
        <v>66.554730559165478</v>
      </c>
      <c r="Y201" s="314" t="str">
        <f t="shared" ca="1" si="109"/>
        <v/>
      </c>
      <c r="Z201" s="315" t="str">
        <f t="shared" ca="1" si="110"/>
        <v/>
      </c>
      <c r="AA201" s="316" t="str">
        <f t="shared" ca="1" si="111"/>
        <v/>
      </c>
      <c r="AC201" s="310" t="e">
        <f t="shared" ca="1" si="112"/>
        <v>#N/A</v>
      </c>
      <c r="AD201" s="323" t="e">
        <f t="shared" ca="1" si="113"/>
        <v>#N/A</v>
      </c>
      <c r="AE201" s="324">
        <f t="shared" ca="1" si="92"/>
        <v>142.45018331772542</v>
      </c>
      <c r="AG201" s="306">
        <f t="shared" ca="1" si="114"/>
        <v>65.930958294603357</v>
      </c>
      <c r="AH201" s="304">
        <f t="shared" ca="1" si="115"/>
        <v>75.507729311472133</v>
      </c>
    </row>
    <row r="202" spans="1:34" x14ac:dyDescent="0.2">
      <c r="A202" s="347">
        <f t="shared" ca="1" si="93"/>
        <v>0.01</v>
      </c>
      <c r="B202" s="304">
        <f t="shared" ca="1" si="94"/>
        <v>1.9800000000000015</v>
      </c>
      <c r="D202" s="306">
        <f t="shared" ca="1" si="95"/>
        <v>16.348476370973628</v>
      </c>
      <c r="E202" s="307">
        <f t="shared" ca="1" si="96"/>
        <v>63.768706469287551</v>
      </c>
      <c r="F202" s="304">
        <f t="shared" ca="1" si="97"/>
        <v>65.831000329771982</v>
      </c>
      <c r="G202" s="306">
        <f t="shared" ca="1" si="98"/>
        <v>31.681665239227215</v>
      </c>
      <c r="H202" s="307">
        <f t="shared" ca="1" si="99"/>
        <v>142.48986319601633</v>
      </c>
      <c r="I202" s="304">
        <f t="shared" ca="1" si="100"/>
        <v>145.96947977556783</v>
      </c>
      <c r="J202" s="306">
        <f t="shared" ca="1" si="101"/>
        <v>30.041480098312462</v>
      </c>
      <c r="K202" s="307">
        <f t="shared" ca="1" si="102"/>
        <v>143.87189351436211</v>
      </c>
      <c r="L202" s="304">
        <f t="shared" ca="1" si="87"/>
        <v>146.97486951824538</v>
      </c>
      <c r="M202" s="306">
        <f t="shared" ca="1" si="103"/>
        <v>1.3520120116393275</v>
      </c>
      <c r="N202" s="304">
        <f t="shared" ca="1" si="104"/>
        <v>77.464582117925801</v>
      </c>
      <c r="P202" s="310">
        <f t="shared" ca="1" si="105"/>
        <v>7</v>
      </c>
      <c r="Q202" s="304">
        <f t="shared" ca="1" si="106"/>
        <v>910.84805194805176</v>
      </c>
      <c r="R202" s="306">
        <f t="shared" ca="1" si="107"/>
        <v>0.45627317398054101</v>
      </c>
      <c r="S202" s="307">
        <f t="shared" ca="1" si="108"/>
        <v>11.201525855555554</v>
      </c>
      <c r="T202" s="304">
        <f t="shared" ca="1" si="88"/>
        <v>109.88696864299999</v>
      </c>
      <c r="U202" s="311">
        <f t="shared" ca="1" si="89"/>
        <v>0</v>
      </c>
      <c r="V202" s="306">
        <f t="shared" ca="1" si="90"/>
        <v>1.2075015696598193</v>
      </c>
      <c r="W202" s="304">
        <f t="shared" ca="1" si="91"/>
        <v>67.149264206308786</v>
      </c>
      <c r="Y202" s="314" t="str">
        <f t="shared" ca="1" si="109"/>
        <v/>
      </c>
      <c r="Z202" s="315" t="str">
        <f t="shared" ca="1" si="110"/>
        <v/>
      </c>
      <c r="AA202" s="316" t="str">
        <f t="shared" ca="1" si="111"/>
        <v/>
      </c>
      <c r="AC202" s="310" t="e">
        <f t="shared" ca="1" si="112"/>
        <v>#N/A</v>
      </c>
      <c r="AD202" s="323" t="e">
        <f t="shared" ca="1" si="113"/>
        <v>#N/A</v>
      </c>
      <c r="AE202" s="324">
        <f t="shared" ca="1" si="92"/>
        <v>143.87189351436211</v>
      </c>
      <c r="AG202" s="306">
        <f t="shared" ca="1" si="114"/>
        <v>65.796603907701495</v>
      </c>
      <c r="AH202" s="304">
        <f t="shared" ca="1" si="115"/>
        <v>75.373063659014562</v>
      </c>
    </row>
    <row r="203" spans="1:34" x14ac:dyDescent="0.2">
      <c r="A203" s="347">
        <f t="shared" ca="1" si="93"/>
        <v>0.01</v>
      </c>
      <c r="B203" s="304">
        <f t="shared" ca="1" si="94"/>
        <v>1.9900000000000015</v>
      </c>
      <c r="D203" s="306">
        <f t="shared" ca="1" si="95"/>
        <v>16.329915454531221</v>
      </c>
      <c r="E203" s="307">
        <f t="shared" ca="1" si="96"/>
        <v>63.634605943176211</v>
      </c>
      <c r="F203" s="304">
        <f t="shared" ca="1" si="97"/>
        <v>65.696493150665617</v>
      </c>
      <c r="G203" s="306">
        <f t="shared" ca="1" si="98"/>
        <v>31.844964393772528</v>
      </c>
      <c r="H203" s="307">
        <f t="shared" ca="1" si="99"/>
        <v>143.12620925544809</v>
      </c>
      <c r="I203" s="304">
        <f t="shared" ca="1" si="100"/>
        <v>146.62610113167079</v>
      </c>
      <c r="J203" s="306">
        <f t="shared" ca="1" si="101"/>
        <v>30.35911324647746</v>
      </c>
      <c r="K203" s="307">
        <f t="shared" ca="1" si="102"/>
        <v>145.29997387661945</v>
      </c>
      <c r="L203" s="304">
        <f t="shared" ca="1" si="87"/>
        <v>148.43772487362753</v>
      </c>
      <c r="M203" s="306">
        <f t="shared" ca="1" si="103"/>
        <v>1.3518667992528626</v>
      </c>
      <c r="N203" s="304">
        <f t="shared" ca="1" si="104"/>
        <v>77.456262061048335</v>
      </c>
      <c r="P203" s="310">
        <f t="shared" ca="1" si="105"/>
        <v>7</v>
      </c>
      <c r="Q203" s="304">
        <f t="shared" ca="1" si="106"/>
        <v>909.58831168831148</v>
      </c>
      <c r="R203" s="306">
        <f t="shared" ca="1" si="107"/>
        <v>0.45564212944410765</v>
      </c>
      <c r="S203" s="307">
        <f t="shared" ca="1" si="108"/>
        <v>11.196969434261113</v>
      </c>
      <c r="T203" s="304">
        <f t="shared" ca="1" si="88"/>
        <v>109.84227015010153</v>
      </c>
      <c r="U203" s="311">
        <f t="shared" ca="1" si="89"/>
        <v>0</v>
      </c>
      <c r="V203" s="306">
        <f t="shared" ca="1" si="90"/>
        <v>1.2073291320328146</v>
      </c>
      <c r="W203" s="304">
        <f t="shared" ca="1" si="91"/>
        <v>67.745068611560953</v>
      </c>
      <c r="Y203" s="314" t="str">
        <f t="shared" ca="1" si="109"/>
        <v/>
      </c>
      <c r="Z203" s="315" t="str">
        <f t="shared" ca="1" si="110"/>
        <v/>
      </c>
      <c r="AA203" s="316" t="str">
        <f t="shared" ca="1" si="111"/>
        <v/>
      </c>
      <c r="AC203" s="310" t="e">
        <f t="shared" ca="1" si="112"/>
        <v>#N/A</v>
      </c>
      <c r="AD203" s="323" t="e">
        <f t="shared" ca="1" si="113"/>
        <v>#N/A</v>
      </c>
      <c r="AE203" s="324">
        <f t="shared" ca="1" si="92"/>
        <v>145.29997387661945</v>
      </c>
      <c r="AG203" s="306">
        <f t="shared" ca="1" si="114"/>
        <v>65.661981017727726</v>
      </c>
      <c r="AH203" s="304">
        <f t="shared" ca="1" si="115"/>
        <v>75.23813049844189</v>
      </c>
    </row>
    <row r="204" spans="1:34" x14ac:dyDescent="0.2">
      <c r="A204" s="347">
        <f t="shared" ca="1" si="93"/>
        <v>0.01</v>
      </c>
      <c r="B204" s="304">
        <f t="shared" ca="1" si="94"/>
        <v>2.0000000000000013</v>
      </c>
      <c r="D204" s="306">
        <f t="shared" ca="1" si="95"/>
        <v>16.311217198154495</v>
      </c>
      <c r="E204" s="307">
        <f t="shared" ca="1" si="96"/>
        <v>63.500262088742076</v>
      </c>
      <c r="F204" s="304">
        <f t="shared" ca="1" si="97"/>
        <v>65.561719713749923</v>
      </c>
      <c r="G204" s="306">
        <f t="shared" ca="1" si="98"/>
        <v>32.008076565754074</v>
      </c>
      <c r="H204" s="307">
        <f t="shared" ca="1" si="99"/>
        <v>143.76121187633552</v>
      </c>
      <c r="I204" s="304">
        <f t="shared" ca="1" si="100"/>
        <v>147.28137358672279</v>
      </c>
      <c r="J204" s="306">
        <f t="shared" ca="1" si="101"/>
        <v>30.678378451275094</v>
      </c>
      <c r="K204" s="307">
        <f t="shared" ca="1" si="102"/>
        <v>146.73441098227838</v>
      </c>
      <c r="L204" s="304">
        <f t="shared" ca="1" si="87"/>
        <v>149.90713882506009</v>
      </c>
      <c r="M204" s="306">
        <f t="shared" ca="1" si="103"/>
        <v>1.3517221385189582</v>
      </c>
      <c r="N204" s="304">
        <f t="shared" ca="1" si="104"/>
        <v>77.447973611534351</v>
      </c>
      <c r="P204" s="310">
        <f t="shared" ca="1" si="105"/>
        <v>7</v>
      </c>
      <c r="Q204" s="304">
        <f t="shared" ca="1" si="106"/>
        <v>908.32857142857119</v>
      </c>
      <c r="R204" s="306">
        <f t="shared" ca="1" si="107"/>
        <v>0.45501108490767428</v>
      </c>
      <c r="S204" s="307">
        <f t="shared" ca="1" si="108"/>
        <v>11.192419323412036</v>
      </c>
      <c r="T204" s="304">
        <f t="shared" ca="1" si="88"/>
        <v>109.79763356267208</v>
      </c>
      <c r="U204" s="311">
        <f t="shared" ca="1" si="89"/>
        <v>0</v>
      </c>
      <c r="V204" s="306">
        <f t="shared" ca="1" si="90"/>
        <v>1.2071559514523302</v>
      </c>
      <c r="W204" s="304">
        <f t="shared" ca="1" si="91"/>
        <v>68.342122942904624</v>
      </c>
      <c r="Y204" s="314" t="str">
        <f t="shared" ca="1" si="109"/>
        <v/>
      </c>
      <c r="Z204" s="315" t="str">
        <f t="shared" ca="1" si="110"/>
        <v/>
      </c>
      <c r="AA204" s="316" t="str">
        <f t="shared" ca="1" si="111"/>
        <v/>
      </c>
      <c r="AC204" s="310">
        <f t="shared" ca="1" si="112"/>
        <v>2.0000000000000013</v>
      </c>
      <c r="AD204" s="323">
        <f t="shared" ca="1" si="113"/>
        <v>30.678378451275094</v>
      </c>
      <c r="AE204" s="324">
        <f t="shared" ca="1" si="92"/>
        <v>146.73441098227838</v>
      </c>
      <c r="AG204" s="306">
        <f t="shared" ca="1" si="114"/>
        <v>65.527091399336953</v>
      </c>
      <c r="AH204" s="304">
        <f t="shared" ca="1" si="115"/>
        <v>75.102931593949279</v>
      </c>
    </row>
    <row r="205" spans="1:34" x14ac:dyDescent="0.2">
      <c r="A205" s="347">
        <f t="shared" ca="1" si="93"/>
        <v>0.01</v>
      </c>
      <c r="B205" s="304">
        <f t="shared" ca="1" si="94"/>
        <v>2.0100000000000011</v>
      </c>
      <c r="D205" s="306">
        <f t="shared" ca="1" si="95"/>
        <v>16.292382533114747</v>
      </c>
      <c r="E205" s="307">
        <f t="shared" ca="1" si="96"/>
        <v>63.365676535946136</v>
      </c>
      <c r="F205" s="304">
        <f t="shared" ca="1" si="97"/>
        <v>65.426681800802783</v>
      </c>
      <c r="G205" s="306">
        <f t="shared" ca="1" si="98"/>
        <v>32.171000391085222</v>
      </c>
      <c r="H205" s="307">
        <f t="shared" ca="1" si="99"/>
        <v>144.39486864169498</v>
      </c>
      <c r="I205" s="304">
        <f t="shared" ca="1" si="100"/>
        <v>147.9352944912591</v>
      </c>
      <c r="J205" s="306">
        <f t="shared" ca="1" si="101"/>
        <v>30.999273836059292</v>
      </c>
      <c r="K205" s="307">
        <f t="shared" ca="1" si="102"/>
        <v>148.17519138486853</v>
      </c>
      <c r="L205" s="304">
        <f t="shared" ca="1" si="87"/>
        <v>151.38309786863726</v>
      </c>
      <c r="M205" s="306">
        <f t="shared" ca="1" si="103"/>
        <v>1.3515780235940915</v>
      </c>
      <c r="N205" s="304">
        <f t="shared" ca="1" si="104"/>
        <v>77.439716434574649</v>
      </c>
      <c r="P205" s="310">
        <f t="shared" ca="1" si="105"/>
        <v>7</v>
      </c>
      <c r="Q205" s="304">
        <f t="shared" ca="1" si="106"/>
        <v>907.06883116883091</v>
      </c>
      <c r="R205" s="306">
        <f t="shared" ca="1" si="107"/>
        <v>0.45438004037124097</v>
      </c>
      <c r="S205" s="307">
        <f t="shared" ca="1" si="108"/>
        <v>11.187875523008323</v>
      </c>
      <c r="T205" s="304">
        <f t="shared" ca="1" si="88"/>
        <v>109.75305888071165</v>
      </c>
      <c r="U205" s="311">
        <f t="shared" ca="1" si="89"/>
        <v>0</v>
      </c>
      <c r="V205" s="306">
        <f t="shared" ca="1" si="90"/>
        <v>1.206982029864017</v>
      </c>
      <c r="W205" s="304">
        <f t="shared" ca="1" si="91"/>
        <v>68.940406384848984</v>
      </c>
      <c r="Y205" s="314" t="str">
        <f t="shared" ca="1" si="109"/>
        <v/>
      </c>
      <c r="Z205" s="315" t="str">
        <f t="shared" ca="1" si="110"/>
        <v/>
      </c>
      <c r="AA205" s="316" t="str">
        <f t="shared" ca="1" si="111"/>
        <v/>
      </c>
      <c r="AC205" s="310" t="e">
        <f t="shared" ca="1" si="112"/>
        <v>#N/A</v>
      </c>
      <c r="AD205" s="323" t="e">
        <f t="shared" ca="1" si="113"/>
        <v>#N/A</v>
      </c>
      <c r="AE205" s="324">
        <f t="shared" ca="1" si="92"/>
        <v>148.17519138486853</v>
      </c>
      <c r="AG205" s="306">
        <f t="shared" ca="1" si="114"/>
        <v>65.391936829398276</v>
      </c>
      <c r="AH205" s="304">
        <f t="shared" ca="1" si="115"/>
        <v>74.967468712093776</v>
      </c>
    </row>
    <row r="206" spans="1:34" x14ac:dyDescent="0.2">
      <c r="A206" s="347">
        <f t="shared" ca="1" si="93"/>
        <v>0.01</v>
      </c>
      <c r="B206" s="304">
        <f t="shared" ca="1" si="94"/>
        <v>2.0200000000000009</v>
      </c>
      <c r="D206" s="306">
        <f t="shared" ca="1" si="95"/>
        <v>16.273412383427086</v>
      </c>
      <c r="E206" s="307">
        <f t="shared" ca="1" si="96"/>
        <v>63.230850918276971</v>
      </c>
      <c r="F206" s="304">
        <f t="shared" ca="1" si="97"/>
        <v>65.291381195763094</v>
      </c>
      <c r="G206" s="306">
        <f t="shared" ca="1" si="98"/>
        <v>32.333734514919492</v>
      </c>
      <c r="H206" s="307">
        <f t="shared" ca="1" si="99"/>
        <v>145.02717715087775</v>
      </c>
      <c r="I206" s="304">
        <f t="shared" ca="1" si="100"/>
        <v>148.58786121360444</v>
      </c>
      <c r="J206" s="306">
        <f t="shared" ca="1" si="101"/>
        <v>31.321797510589317</v>
      </c>
      <c r="K206" s="307">
        <f t="shared" ca="1" si="102"/>
        <v>149.62230161383138</v>
      </c>
      <c r="L206" s="304">
        <f t="shared" ca="1" si="87"/>
        <v>152.86558847404046</v>
      </c>
      <c r="M206" s="306">
        <f t="shared" ca="1" si="103"/>
        <v>1.3514344487204437</v>
      </c>
      <c r="N206" s="304">
        <f t="shared" ca="1" si="104"/>
        <v>77.431490200270503</v>
      </c>
      <c r="P206" s="310">
        <f t="shared" ca="1" si="105"/>
        <v>7</v>
      </c>
      <c r="Q206" s="304">
        <f t="shared" ca="1" si="106"/>
        <v>905.80909090909074</v>
      </c>
      <c r="R206" s="306">
        <f t="shared" ca="1" si="107"/>
        <v>0.45374899583480766</v>
      </c>
      <c r="S206" s="307">
        <f t="shared" ca="1" si="108"/>
        <v>11.183338033049974</v>
      </c>
      <c r="T206" s="304">
        <f t="shared" ca="1" si="88"/>
        <v>109.70854610422025</v>
      </c>
      <c r="U206" s="311">
        <f t="shared" ca="1" si="89"/>
        <v>0</v>
      </c>
      <c r="V206" s="306">
        <f t="shared" ca="1" si="90"/>
        <v>1.2068073692168153</v>
      </c>
      <c r="W206" s="304">
        <f t="shared" ca="1" si="91"/>
        <v>69.539898139184913</v>
      </c>
      <c r="Y206" s="314" t="str">
        <f t="shared" ca="1" si="109"/>
        <v/>
      </c>
      <c r="Z206" s="315" t="str">
        <f t="shared" ca="1" si="110"/>
        <v/>
      </c>
      <c r="AA206" s="316" t="str">
        <f t="shared" ca="1" si="111"/>
        <v/>
      </c>
      <c r="AC206" s="310" t="e">
        <f t="shared" ca="1" si="112"/>
        <v>#N/A</v>
      </c>
      <c r="AD206" s="323" t="e">
        <f t="shared" ca="1" si="113"/>
        <v>#N/A</v>
      </c>
      <c r="AE206" s="324">
        <f t="shared" ca="1" si="92"/>
        <v>149.62230161383138</v>
      </c>
      <c r="AG206" s="306">
        <f t="shared" ca="1" si="114"/>
        <v>65.256519086925053</v>
      </c>
      <c r="AH206" s="304">
        <f t="shared" ca="1" si="115"/>
        <v>74.831743621721401</v>
      </c>
    </row>
    <row r="207" spans="1:34" x14ac:dyDescent="0.2">
      <c r="A207" s="347">
        <f t="shared" ca="1" si="93"/>
        <v>0.01</v>
      </c>
      <c r="B207" s="304">
        <f t="shared" ca="1" si="94"/>
        <v>2.0300000000000007</v>
      </c>
      <c r="D207" s="306">
        <f t="shared" ca="1" si="95"/>
        <v>16.254307665998578</v>
      </c>
      <c r="E207" s="307">
        <f t="shared" ca="1" si="96"/>
        <v>63.09578687265244</v>
      </c>
      <c r="F207" s="304">
        <f t="shared" ca="1" si="97"/>
        <v>65.155819684661481</v>
      </c>
      <c r="G207" s="306">
        <f t="shared" ca="1" si="98"/>
        <v>32.496277591579478</v>
      </c>
      <c r="H207" s="307">
        <f t="shared" ca="1" si="99"/>
        <v>145.65813501960426</v>
      </c>
      <c r="I207" s="304">
        <f t="shared" ca="1" si="100"/>
        <v>149.2390711398937</v>
      </c>
      <c r="J207" s="306">
        <f t="shared" ca="1" si="101"/>
        <v>31.645947571121813</v>
      </c>
      <c r="K207" s="307">
        <f t="shared" ca="1" si="102"/>
        <v>151.0757281746838</v>
      </c>
      <c r="L207" s="304">
        <f t="shared" ca="1" si="87"/>
        <v>154.3545970847164</v>
      </c>
      <c r="M207" s="306">
        <f t="shared" ca="1" si="103"/>
        <v>1.3512914082241956</v>
      </c>
      <c r="N207" s="304">
        <f t="shared" ca="1" si="104"/>
        <v>77.423294583536034</v>
      </c>
      <c r="P207" s="310">
        <f t="shared" ca="1" si="105"/>
        <v>7</v>
      </c>
      <c r="Q207" s="304">
        <f t="shared" ca="1" si="106"/>
        <v>904.54935064935046</v>
      </c>
      <c r="R207" s="306">
        <f t="shared" ca="1" si="107"/>
        <v>0.45311795129837434</v>
      </c>
      <c r="S207" s="307">
        <f t="shared" ca="1" si="108"/>
        <v>11.17880685353699</v>
      </c>
      <c r="T207" s="304">
        <f t="shared" ca="1" si="88"/>
        <v>109.66409523319788</v>
      </c>
      <c r="U207" s="311">
        <f t="shared" ca="1" si="89"/>
        <v>0</v>
      </c>
      <c r="V207" s="306">
        <f t="shared" ca="1" si="90"/>
        <v>1.2066319714629197</v>
      </c>
      <c r="W207" s="304">
        <f t="shared" ca="1" si="91"/>
        <v>70.140577425736666</v>
      </c>
      <c r="Y207" s="314" t="str">
        <f t="shared" ca="1" si="109"/>
        <v/>
      </c>
      <c r="Z207" s="315" t="str">
        <f t="shared" ca="1" si="110"/>
        <v/>
      </c>
      <c r="AA207" s="316" t="str">
        <f t="shared" ca="1" si="111"/>
        <v/>
      </c>
      <c r="AC207" s="310" t="e">
        <f t="shared" ca="1" si="112"/>
        <v>#N/A</v>
      </c>
      <c r="AD207" s="323" t="e">
        <f t="shared" ca="1" si="113"/>
        <v>#N/A</v>
      </c>
      <c r="AE207" s="324">
        <f t="shared" ca="1" si="92"/>
        <v>151.0757281746838</v>
      </c>
      <c r="AG207" s="306">
        <f t="shared" ca="1" si="114"/>
        <v>65.120839953004705</v>
      </c>
      <c r="AH207" s="304">
        <f t="shared" ca="1" si="115"/>
        <v>74.695758093894199</v>
      </c>
    </row>
    <row r="208" spans="1:34" x14ac:dyDescent="0.2">
      <c r="A208" s="347">
        <f t="shared" ca="1" si="93"/>
        <v>0.01</v>
      </c>
      <c r="B208" s="304">
        <f t="shared" ca="1" si="94"/>
        <v>2.0400000000000005</v>
      </c>
      <c r="D208" s="306">
        <f t="shared" ca="1" si="95"/>
        <v>16.23506929077244</v>
      </c>
      <c r="E208" s="307">
        <f t="shared" ca="1" si="96"/>
        <v>62.960486039321907</v>
      </c>
      <c r="F208" s="304">
        <f t="shared" ca="1" si="97"/>
        <v>65.019999055550826</v>
      </c>
      <c r="G208" s="306">
        <f t="shared" ca="1" si="98"/>
        <v>32.6586282844872</v>
      </c>
      <c r="H208" s="307">
        <f t="shared" ca="1" si="99"/>
        <v>146.28773987999747</v>
      </c>
      <c r="I208" s="304">
        <f t="shared" ca="1" si="100"/>
        <v>149.88892167409207</v>
      </c>
      <c r="J208" s="306">
        <f t="shared" ca="1" si="101"/>
        <v>31.971722100502145</v>
      </c>
      <c r="K208" s="307">
        <f t="shared" ca="1" si="102"/>
        <v>152.53545754918181</v>
      </c>
      <c r="L208" s="304">
        <f t="shared" ca="1" si="87"/>
        <v>155.85011011805537</v>
      </c>
      <c r="M208" s="306">
        <f t="shared" ca="1" si="103"/>
        <v>1.3511488965138678</v>
      </c>
      <c r="N208" s="304">
        <f t="shared" ca="1" si="104"/>
        <v>77.415129264003056</v>
      </c>
      <c r="P208" s="310">
        <f t="shared" ca="1" si="105"/>
        <v>7</v>
      </c>
      <c r="Q208" s="304">
        <f t="shared" ca="1" si="106"/>
        <v>903.28961038961029</v>
      </c>
      <c r="R208" s="306">
        <f t="shared" ca="1" si="107"/>
        <v>0.45248690676194103</v>
      </c>
      <c r="S208" s="307">
        <f t="shared" ca="1" si="108"/>
        <v>11.174281984469371</v>
      </c>
      <c r="T208" s="304">
        <f t="shared" ca="1" si="88"/>
        <v>109.61970626764453</v>
      </c>
      <c r="U208" s="311">
        <f t="shared" ca="1" si="89"/>
        <v>0</v>
      </c>
      <c r="V208" s="306">
        <f t="shared" ca="1" si="90"/>
        <v>1.2064558385577484</v>
      </c>
      <c r="W208" s="304">
        <f t="shared" ca="1" si="91"/>
        <v>70.742423483110628</v>
      </c>
      <c r="Y208" s="314" t="str">
        <f t="shared" ca="1" si="109"/>
        <v/>
      </c>
      <c r="Z208" s="315" t="str">
        <f t="shared" ca="1" si="110"/>
        <v/>
      </c>
      <c r="AA208" s="316" t="str">
        <f t="shared" ca="1" si="111"/>
        <v/>
      </c>
      <c r="AC208" s="310" t="e">
        <f t="shared" ca="1" si="112"/>
        <v>#N/A</v>
      </c>
      <c r="AD208" s="323" t="e">
        <f t="shared" ca="1" si="113"/>
        <v>#N/A</v>
      </c>
      <c r="AE208" s="324">
        <f t="shared" ca="1" si="92"/>
        <v>152.53545754918181</v>
      </c>
      <c r="AG208" s="306">
        <f t="shared" ca="1" si="114"/>
        <v>64.98490121072885</v>
      </c>
      <c r="AH208" s="304">
        <f t="shared" ca="1" si="115"/>
        <v>74.559513901817567</v>
      </c>
    </row>
    <row r="209" spans="1:34" x14ac:dyDescent="0.2">
      <c r="A209" s="347">
        <f t="shared" ca="1" si="93"/>
        <v>0.01</v>
      </c>
      <c r="B209" s="304">
        <f t="shared" ca="1" si="94"/>
        <v>2.0500000000000003</v>
      </c>
      <c r="D209" s="306">
        <f t="shared" ca="1" si="95"/>
        <v>16.21569816086804</v>
      </c>
      <c r="E209" s="307">
        <f t="shared" ca="1" si="96"/>
        <v>62.824950061769414</v>
      </c>
      <c r="F209" s="304">
        <f t="shared" ca="1" si="97"/>
        <v>64.883921098437014</v>
      </c>
      <c r="G209" s="306">
        <f t="shared" ca="1" si="98"/>
        <v>32.820785266095882</v>
      </c>
      <c r="H209" s="307">
        <f t="shared" ca="1" si="99"/>
        <v>146.91598938061517</v>
      </c>
      <c r="I209" s="304">
        <f t="shared" ca="1" si="100"/>
        <v>150.53741023801427</v>
      </c>
      <c r="J209" s="306">
        <f t="shared" ca="1" si="101"/>
        <v>32.299119168255061</v>
      </c>
      <c r="K209" s="307">
        <f t="shared" ca="1" si="102"/>
        <v>154.00147619548488</v>
      </c>
      <c r="L209" s="304">
        <f t="shared" ca="1" si="87"/>
        <v>157.35211396556971</v>
      </c>
      <c r="M209" s="306">
        <f t="shared" ca="1" si="103"/>
        <v>1.3510069080787006</v>
      </c>
      <c r="N209" s="304">
        <f t="shared" ca="1" si="104"/>
        <v>77.406993925928305</v>
      </c>
      <c r="P209" s="310">
        <f t="shared" ca="1" si="105"/>
        <v>7</v>
      </c>
      <c r="Q209" s="304">
        <f t="shared" ca="1" si="106"/>
        <v>902.02987012987001</v>
      </c>
      <c r="R209" s="306">
        <f t="shared" ca="1" si="107"/>
        <v>0.45185586222550772</v>
      </c>
      <c r="S209" s="307">
        <f t="shared" ca="1" si="108"/>
        <v>11.169763425847115</v>
      </c>
      <c r="T209" s="304">
        <f t="shared" ca="1" si="88"/>
        <v>109.5753792075602</v>
      </c>
      <c r="U209" s="311">
        <f t="shared" ca="1" si="89"/>
        <v>0</v>
      </c>
      <c r="V209" s="306">
        <f t="shared" ca="1" si="90"/>
        <v>1.2062789724599068</v>
      </c>
      <c r="W209" s="304">
        <f t="shared" ca="1" si="91"/>
        <v>71.345415569440178</v>
      </c>
      <c r="Y209" s="314" t="str">
        <f t="shared" ca="1" si="109"/>
        <v/>
      </c>
      <c r="Z209" s="315" t="str">
        <f t="shared" ca="1" si="110"/>
        <v/>
      </c>
      <c r="AA209" s="316" t="str">
        <f t="shared" ca="1" si="111"/>
        <v/>
      </c>
      <c r="AC209" s="310" t="e">
        <f t="shared" ca="1" si="112"/>
        <v>#N/A</v>
      </c>
      <c r="AD209" s="323" t="e">
        <f t="shared" ca="1" si="113"/>
        <v>#N/A</v>
      </c>
      <c r="AE209" s="324">
        <f t="shared" ca="1" si="92"/>
        <v>154.00147619548488</v>
      </c>
      <c r="AG209" s="306">
        <f t="shared" ca="1" si="114"/>
        <v>64.848704645123107</v>
      </c>
      <c r="AH209" s="304">
        <f t="shared" ca="1" si="115"/>
        <v>74.423012820767454</v>
      </c>
    </row>
    <row r="210" spans="1:34" x14ac:dyDescent="0.2">
      <c r="A210" s="347">
        <f t="shared" ca="1" si="93"/>
        <v>0.01</v>
      </c>
      <c r="B210" s="304">
        <f t="shared" ca="1" si="94"/>
        <v>2.06</v>
      </c>
      <c r="D210" s="306">
        <f t="shared" ca="1" si="95"/>
        <v>16.194445402229885</v>
      </c>
      <c r="E210" s="307">
        <f t="shared" ca="1" si="96"/>
        <v>62.681348072549412</v>
      </c>
      <c r="F210" s="304">
        <f t="shared" ca="1" si="97"/>
        <v>64.739566403227471</v>
      </c>
      <c r="G210" s="306">
        <f t="shared" ca="1" si="98"/>
        <v>32.982729720118179</v>
      </c>
      <c r="H210" s="307">
        <f t="shared" ca="1" si="99"/>
        <v>147.54280286134068</v>
      </c>
      <c r="I210" s="304">
        <f t="shared" ca="1" si="100"/>
        <v>151.18445401551975</v>
      </c>
      <c r="J210" s="306">
        <f t="shared" ca="1" si="101"/>
        <v>32.628136743186133</v>
      </c>
      <c r="K210" s="307">
        <f t="shared" ca="1" si="102"/>
        <v>155.47377015669466</v>
      </c>
      <c r="L210" s="304">
        <f t="shared" ca="1" si="87"/>
        <v>158.86059459182687</v>
      </c>
      <c r="M210" s="306">
        <f t="shared" ca="1" si="103"/>
        <v>1.3508654374119746</v>
      </c>
      <c r="N210" s="304">
        <f t="shared" ca="1" si="104"/>
        <v>77.39888825380001</v>
      </c>
      <c r="P210" s="310">
        <f t="shared" ca="1" si="105"/>
        <v>8</v>
      </c>
      <c r="Q210" s="304">
        <f t="shared" ca="1" si="106"/>
        <v>900.68055555555543</v>
      </c>
      <c r="R210" s="306">
        <f t="shared" ca="1" si="107"/>
        <v>0.4511799470251579</v>
      </c>
      <c r="S210" s="307">
        <f t="shared" ca="1" si="108"/>
        <v>11.165251626376865</v>
      </c>
      <c r="T210" s="304">
        <f t="shared" ca="1" si="88"/>
        <v>109.53111845475705</v>
      </c>
      <c r="U210" s="311">
        <f t="shared" ca="1" si="89"/>
        <v>0</v>
      </c>
      <c r="V210" s="306">
        <f t="shared" ca="1" si="90"/>
        <v>1.2061013751783944</v>
      </c>
      <c r="W210" s="304">
        <f t="shared" ca="1" si="91"/>
        <v>71.949456577609908</v>
      </c>
      <c r="Y210" s="314" t="str">
        <f t="shared" ca="1" si="109"/>
        <v/>
      </c>
      <c r="Z210" s="315" t="str">
        <f t="shared" ca="1" si="110"/>
        <v/>
      </c>
      <c r="AA210" s="316" t="str">
        <f t="shared" ca="1" si="111"/>
        <v/>
      </c>
      <c r="AC210" s="310" t="e">
        <f t="shared" ca="1" si="112"/>
        <v>#N/A</v>
      </c>
      <c r="AD210" s="323" t="e">
        <f t="shared" ca="1" si="113"/>
        <v>#N/A</v>
      </c>
      <c r="AE210" s="324">
        <f t="shared" ca="1" si="92"/>
        <v>155.47377015669466</v>
      </c>
      <c r="AG210" s="306">
        <f t="shared" ca="1" si="114"/>
        <v>64.704226460644463</v>
      </c>
      <c r="AH210" s="304">
        <f t="shared" ca="1" si="115"/>
        <v>74.278231045585073</v>
      </c>
    </row>
    <row r="211" spans="1:34" x14ac:dyDescent="0.2">
      <c r="A211" s="347">
        <f t="shared" ca="1" si="93"/>
        <v>0.01</v>
      </c>
      <c r="B211" s="304">
        <f t="shared" ca="1" si="94"/>
        <v>2.0699999999999998</v>
      </c>
      <c r="D211" s="306">
        <f t="shared" ca="1" si="95"/>
        <v>16.171307312362405</v>
      </c>
      <c r="E211" s="307">
        <f t="shared" ca="1" si="96"/>
        <v>62.529676765525579</v>
      </c>
      <c r="F211" s="304">
        <f t="shared" ca="1" si="97"/>
        <v>64.586931004592373</v>
      </c>
      <c r="G211" s="306">
        <f t="shared" ca="1" si="98"/>
        <v>33.144442793241801</v>
      </c>
      <c r="H211" s="307">
        <f t="shared" ca="1" si="99"/>
        <v>148.16809962899592</v>
      </c>
      <c r="I211" s="304">
        <f t="shared" ca="1" si="100"/>
        <v>151.82997014997579</v>
      </c>
      <c r="J211" s="306">
        <f t="shared" ca="1" si="101"/>
        <v>32.958772605752934</v>
      </c>
      <c r="K211" s="307">
        <f t="shared" ca="1" si="102"/>
        <v>156.95232466914635</v>
      </c>
      <c r="L211" s="304">
        <f t="shared" ca="1" si="87"/>
        <v>160.37553713308915</v>
      </c>
      <c r="M211" s="306">
        <f t="shared" ca="1" si="103"/>
        <v>1.3507244790117285</v>
      </c>
      <c r="N211" s="304">
        <f t="shared" ca="1" si="104"/>
        <v>77.390811932378995</v>
      </c>
      <c r="P211" s="310">
        <f t="shared" ca="1" si="105"/>
        <v>8</v>
      </c>
      <c r="Q211" s="304">
        <f t="shared" ca="1" si="106"/>
        <v>899.24166666666667</v>
      </c>
      <c r="R211" s="306">
        <f t="shared" ca="1" si="107"/>
        <v>0.45045916116089163</v>
      </c>
      <c r="S211" s="307">
        <f t="shared" ca="1" si="108"/>
        <v>11.160747034765256</v>
      </c>
      <c r="T211" s="304">
        <f t="shared" ca="1" si="88"/>
        <v>109.48692841104717</v>
      </c>
      <c r="U211" s="311">
        <f t="shared" ca="1" si="89"/>
        <v>0</v>
      </c>
      <c r="V211" s="306">
        <f t="shared" ca="1" si="90"/>
        <v>1.2059230488197963</v>
      </c>
      <c r="W211" s="304">
        <f t="shared" ca="1" si="91"/>
        <v>72.554448111995839</v>
      </c>
      <c r="Y211" s="314" t="str">
        <f t="shared" ca="1" si="109"/>
        <v/>
      </c>
      <c r="Z211" s="315" t="str">
        <f t="shared" ca="1" si="110"/>
        <v/>
      </c>
      <c r="AA211" s="316" t="str">
        <f t="shared" ca="1" si="111"/>
        <v/>
      </c>
      <c r="AC211" s="310" t="e">
        <f t="shared" ca="1" si="112"/>
        <v>#N/A</v>
      </c>
      <c r="AD211" s="323" t="e">
        <f t="shared" ca="1" si="113"/>
        <v>#N/A</v>
      </c>
      <c r="AE211" s="324">
        <f t="shared" ca="1" si="92"/>
        <v>156.95232466914635</v>
      </c>
      <c r="AG211" s="306">
        <f t="shared" ca="1" si="114"/>
        <v>64.551462608067453</v>
      </c>
      <c r="AH211" s="304">
        <f t="shared" ca="1" si="115"/>
        <v>74.12516451739981</v>
      </c>
    </row>
    <row r="212" spans="1:34" x14ac:dyDescent="0.2">
      <c r="A212" s="347">
        <f t="shared" ca="1" si="93"/>
        <v>0.01</v>
      </c>
      <c r="B212" s="304">
        <f t="shared" ca="1" si="94"/>
        <v>2.0799999999999996</v>
      </c>
      <c r="D212" s="306">
        <f t="shared" ca="1" si="95"/>
        <v>16.148033637641703</v>
      </c>
      <c r="E212" s="307">
        <f t="shared" ca="1" si="96"/>
        <v>62.377771318404328</v>
      </c>
      <c r="F212" s="304">
        <f t="shared" ca="1" si="97"/>
        <v>64.434038714126501</v>
      </c>
      <c r="G212" s="306">
        <f t="shared" ca="1" si="98"/>
        <v>33.305923129618215</v>
      </c>
      <c r="H212" s="307">
        <f t="shared" ca="1" si="99"/>
        <v>148.79187734217996</v>
      </c>
      <c r="I212" s="304">
        <f t="shared" ca="1" si="100"/>
        <v>152.47395606636027</v>
      </c>
      <c r="J212" s="306">
        <f t="shared" ca="1" si="101"/>
        <v>33.291024435367234</v>
      </c>
      <c r="K212" s="307">
        <f t="shared" ca="1" si="102"/>
        <v>158.43712455400222</v>
      </c>
      <c r="L212" s="304">
        <f t="shared" ca="1" si="87"/>
        <v>161.89692629848361</v>
      </c>
      <c r="M212" s="306">
        <f t="shared" ca="1" si="103"/>
        <v>1.3505840274554224</v>
      </c>
      <c r="N212" s="304">
        <f t="shared" ca="1" si="104"/>
        <v>77.382764650976597</v>
      </c>
      <c r="P212" s="310">
        <f t="shared" ca="1" si="105"/>
        <v>8</v>
      </c>
      <c r="Q212" s="304">
        <f t="shared" ca="1" si="106"/>
        <v>897.80277777777781</v>
      </c>
      <c r="R212" s="306">
        <f t="shared" ca="1" si="107"/>
        <v>0.44973837529662536</v>
      </c>
      <c r="S212" s="307">
        <f t="shared" ca="1" si="108"/>
        <v>11.15624965101229</v>
      </c>
      <c r="T212" s="304">
        <f t="shared" ca="1" si="88"/>
        <v>109.44280907643058</v>
      </c>
      <c r="U212" s="311">
        <f t="shared" ca="1" si="89"/>
        <v>0</v>
      </c>
      <c r="V212" s="306">
        <f t="shared" ca="1" si="90"/>
        <v>1.2057439955409792</v>
      </c>
      <c r="W212" s="304">
        <f t="shared" ca="1" si="91"/>
        <v>73.160367574984633</v>
      </c>
      <c r="Y212" s="314" t="str">
        <f t="shared" ca="1" si="109"/>
        <v/>
      </c>
      <c r="Z212" s="315" t="str">
        <f t="shared" ca="1" si="110"/>
        <v/>
      </c>
      <c r="AA212" s="316" t="str">
        <f t="shared" ca="1" si="111"/>
        <v/>
      </c>
      <c r="AC212" s="310" t="e">
        <f t="shared" ca="1" si="112"/>
        <v>#N/A</v>
      </c>
      <c r="AD212" s="323" t="e">
        <f t="shared" ca="1" si="113"/>
        <v>#N/A</v>
      </c>
      <c r="AE212" s="324">
        <f t="shared" ca="1" si="92"/>
        <v>158.43712455400222</v>
      </c>
      <c r="AG212" s="306">
        <f t="shared" ca="1" si="114"/>
        <v>64.398441248509826</v>
      </c>
      <c r="AH212" s="304">
        <f t="shared" ca="1" si="115"/>
        <v>73.971841387656738</v>
      </c>
    </row>
    <row r="213" spans="1:34" x14ac:dyDescent="0.2">
      <c r="A213" s="347">
        <f t="shared" ca="1" si="93"/>
        <v>0.01</v>
      </c>
      <c r="B213" s="304">
        <f t="shared" ca="1" si="94"/>
        <v>2.0899999999999994</v>
      </c>
      <c r="D213" s="306">
        <f t="shared" ca="1" si="95"/>
        <v>16.124625337789581</v>
      </c>
      <c r="E213" s="307">
        <f t="shared" ca="1" si="96"/>
        <v>62.225633605225852</v>
      </c>
      <c r="F213" s="304">
        <f t="shared" ca="1" si="97"/>
        <v>64.280891560835542</v>
      </c>
      <c r="G213" s="306">
        <f t="shared" ca="1" si="98"/>
        <v>33.467169382996111</v>
      </c>
      <c r="H213" s="307">
        <f t="shared" ca="1" si="99"/>
        <v>149.41413367823222</v>
      </c>
      <c r="I213" s="304">
        <f t="shared" ca="1" si="100"/>
        <v>153.11640920987796</v>
      </c>
      <c r="J213" s="306">
        <f t="shared" ca="1" si="101"/>
        <v>33.624889897930302</v>
      </c>
      <c r="K213" s="307">
        <f t="shared" ca="1" si="102"/>
        <v>159.9281546091043</v>
      </c>
      <c r="L213" s="304">
        <f t="shared" ca="1" si="87"/>
        <v>163.42474677147737</v>
      </c>
      <c r="M213" s="306">
        <f t="shared" ca="1" si="103"/>
        <v>1.3504440773983775</v>
      </c>
      <c r="N213" s="304">
        <f t="shared" ca="1" si="104"/>
        <v>77.374746103365311</v>
      </c>
      <c r="P213" s="310">
        <f t="shared" ca="1" si="105"/>
        <v>8</v>
      </c>
      <c r="Q213" s="304">
        <f t="shared" ca="1" si="106"/>
        <v>896.36388888888894</v>
      </c>
      <c r="R213" s="306">
        <f t="shared" ca="1" si="107"/>
        <v>0.44901758943235903</v>
      </c>
      <c r="S213" s="307">
        <f t="shared" ca="1" si="108"/>
        <v>11.151759475117967</v>
      </c>
      <c r="T213" s="304">
        <f t="shared" ca="1" si="88"/>
        <v>109.39876045090726</v>
      </c>
      <c r="U213" s="311">
        <f t="shared" ca="1" si="89"/>
        <v>0</v>
      </c>
      <c r="V213" s="306">
        <f t="shared" ca="1" si="90"/>
        <v>1.2055642175018009</v>
      </c>
      <c r="W213" s="304">
        <f t="shared" ca="1" si="91"/>
        <v>73.767192403786211</v>
      </c>
      <c r="Y213" s="314" t="str">
        <f t="shared" ca="1" si="109"/>
        <v/>
      </c>
      <c r="Z213" s="315" t="str">
        <f t="shared" ca="1" si="110"/>
        <v/>
      </c>
      <c r="AA213" s="316" t="str">
        <f t="shared" ca="1" si="111"/>
        <v/>
      </c>
      <c r="AC213" s="310" t="e">
        <f t="shared" ca="1" si="112"/>
        <v>#N/A</v>
      </c>
      <c r="AD213" s="323" t="e">
        <f t="shared" ca="1" si="113"/>
        <v>#N/A</v>
      </c>
      <c r="AE213" s="324">
        <f t="shared" ca="1" si="92"/>
        <v>159.9281546091043</v>
      </c>
      <c r="AG213" s="306">
        <f t="shared" ca="1" si="114"/>
        <v>64.24516440472749</v>
      </c>
      <c r="AH213" s="304">
        <f t="shared" ca="1" si="115"/>
        <v>73.818263669571849</v>
      </c>
    </row>
    <row r="214" spans="1:34" x14ac:dyDescent="0.2">
      <c r="A214" s="347">
        <f t="shared" ca="1" si="93"/>
        <v>0.01</v>
      </c>
      <c r="B214" s="304">
        <f t="shared" ca="1" si="94"/>
        <v>2.0999999999999992</v>
      </c>
      <c r="D214" s="306">
        <f t="shared" ca="1" si="95"/>
        <v>16.10108336570903</v>
      </c>
      <c r="E214" s="307">
        <f t="shared" ca="1" si="96"/>
        <v>62.073265502301666</v>
      </c>
      <c r="F214" s="304">
        <f t="shared" ca="1" si="97"/>
        <v>64.12749157474309</v>
      </c>
      <c r="G214" s="306">
        <f t="shared" ca="1" si="98"/>
        <v>33.628180216653199</v>
      </c>
      <c r="H214" s="307">
        <f t="shared" ca="1" si="99"/>
        <v>150.03486633325522</v>
      </c>
      <c r="I214" s="304">
        <f t="shared" ca="1" si="100"/>
        <v>153.7573270459703</v>
      </c>
      <c r="J214" s="306">
        <f t="shared" ca="1" si="101"/>
        <v>33.960366645928552</v>
      </c>
      <c r="K214" s="307">
        <f t="shared" ca="1" si="102"/>
        <v>161.42539960916173</v>
      </c>
      <c r="L214" s="304">
        <f t="shared" ca="1" si="87"/>
        <v>164.95898321007996</v>
      </c>
      <c r="M214" s="306">
        <f t="shared" ca="1" si="103"/>
        <v>1.3503046235722544</v>
      </c>
      <c r="N214" s="304">
        <f t="shared" ca="1" si="104"/>
        <v>77.366755987691519</v>
      </c>
      <c r="P214" s="310">
        <f t="shared" ca="1" si="105"/>
        <v>8</v>
      </c>
      <c r="Q214" s="304">
        <f t="shared" ca="1" si="106"/>
        <v>894.92500000000007</v>
      </c>
      <c r="R214" s="306">
        <f t="shared" ca="1" si="107"/>
        <v>0.44829680356809271</v>
      </c>
      <c r="S214" s="307">
        <f t="shared" ca="1" si="108"/>
        <v>11.147276507082285</v>
      </c>
      <c r="T214" s="304">
        <f t="shared" ca="1" si="88"/>
        <v>109.35478253447722</v>
      </c>
      <c r="U214" s="311">
        <f t="shared" ca="1" si="89"/>
        <v>0</v>
      </c>
      <c r="V214" s="306">
        <f t="shared" ca="1" si="90"/>
        <v>1.205383716865073</v>
      </c>
      <c r="W214" s="304">
        <f t="shared" ca="1" si="91"/>
        <v>74.374900071235515</v>
      </c>
      <c r="Y214" s="314" t="str">
        <f t="shared" ca="1" si="109"/>
        <v/>
      </c>
      <c r="Z214" s="315" t="str">
        <f t="shared" ca="1" si="110"/>
        <v/>
      </c>
      <c r="AA214" s="316" t="str">
        <f t="shared" ca="1" si="111"/>
        <v/>
      </c>
      <c r="AC214" s="310" t="e">
        <f t="shared" ca="1" si="112"/>
        <v>#N/A</v>
      </c>
      <c r="AD214" s="323" t="e">
        <f t="shared" ca="1" si="113"/>
        <v>#N/A</v>
      </c>
      <c r="AE214" s="324">
        <f t="shared" ca="1" si="92"/>
        <v>161.42539960916173</v>
      </c>
      <c r="AG214" s="306">
        <f t="shared" ca="1" si="114"/>
        <v>64.091634100456247</v>
      </c>
      <c r="AH214" s="304">
        <f t="shared" ca="1" si="115"/>
        <v>73.664433377471283</v>
      </c>
    </row>
    <row r="215" spans="1:34" x14ac:dyDescent="0.2">
      <c r="A215" s="347">
        <f t="shared" ca="1" si="93"/>
        <v>0.01</v>
      </c>
      <c r="B215" s="304">
        <f t="shared" ca="1" si="94"/>
        <v>2.109999999999999</v>
      </c>
      <c r="D215" s="306">
        <f t="shared" ca="1" si="95"/>
        <v>16.077408667612826</v>
      </c>
      <c r="E215" s="307">
        <f t="shared" ca="1" si="96"/>
        <v>61.920668888109006</v>
      </c>
      <c r="F215" s="304">
        <f t="shared" ca="1" si="97"/>
        <v>63.973840786811159</v>
      </c>
      <c r="G215" s="306">
        <f t="shared" ca="1" si="98"/>
        <v>33.788954303329326</v>
      </c>
      <c r="H215" s="307">
        <f t="shared" ca="1" si="99"/>
        <v>150.65407302213632</v>
      </c>
      <c r="I215" s="304">
        <f t="shared" ca="1" si="100"/>
        <v>154.3967070603245</v>
      </c>
      <c r="J215" s="306">
        <f t="shared" ca="1" si="101"/>
        <v>34.297452318528464</v>
      </c>
      <c r="K215" s="307">
        <f t="shared" ca="1" si="102"/>
        <v>162.9288443059387</v>
      </c>
      <c r="L215" s="304">
        <f t="shared" ca="1" si="87"/>
        <v>166.49962024704604</v>
      </c>
      <c r="M215" s="306">
        <f t="shared" ca="1" si="103"/>
        <v>1.3501656607835697</v>
      </c>
      <c r="N215" s="304">
        <f t="shared" ca="1" si="104"/>
        <v>77.358794006390511</v>
      </c>
      <c r="P215" s="310">
        <f t="shared" ca="1" si="105"/>
        <v>8</v>
      </c>
      <c r="Q215" s="304">
        <f t="shared" ca="1" si="106"/>
        <v>893.4861111111112</v>
      </c>
      <c r="R215" s="306">
        <f t="shared" ca="1" si="107"/>
        <v>0.44757601770382643</v>
      </c>
      <c r="S215" s="307">
        <f t="shared" ca="1" si="108"/>
        <v>11.142800746905246</v>
      </c>
      <c r="T215" s="304">
        <f t="shared" ca="1" si="88"/>
        <v>109.31087532714048</v>
      </c>
      <c r="U215" s="311">
        <f t="shared" ca="1" si="89"/>
        <v>0</v>
      </c>
      <c r="V215" s="306">
        <f t="shared" ca="1" si="90"/>
        <v>1.2052024957965235</v>
      </c>
      <c r="W215" s="304">
        <f t="shared" ca="1" si="91"/>
        <v>74.98346808658971</v>
      </c>
      <c r="Y215" s="314" t="str">
        <f t="shared" ca="1" si="109"/>
        <v/>
      </c>
      <c r="Z215" s="315" t="str">
        <f t="shared" ca="1" si="110"/>
        <v/>
      </c>
      <c r="AA215" s="316" t="str">
        <f t="shared" ca="1" si="111"/>
        <v/>
      </c>
      <c r="AC215" s="310" t="e">
        <f t="shared" ca="1" si="112"/>
        <v>#N/A</v>
      </c>
      <c r="AD215" s="323" t="e">
        <f t="shared" ca="1" si="113"/>
        <v>#N/A</v>
      </c>
      <c r="AE215" s="324">
        <f t="shared" ca="1" si="92"/>
        <v>162.9288443059387</v>
      </c>
      <c r="AG215" s="306">
        <f t="shared" ca="1" si="114"/>
        <v>63.937852360331512</v>
      </c>
      <c r="AH215" s="304">
        <f t="shared" ca="1" si="115"/>
        <v>73.510352526708516</v>
      </c>
    </row>
    <row r="216" spans="1:34" x14ac:dyDescent="0.2">
      <c r="A216" s="347">
        <f t="shared" ca="1" si="93"/>
        <v>0.01</v>
      </c>
      <c r="B216" s="304">
        <f t="shared" ca="1" si="94"/>
        <v>2.1199999999999988</v>
      </c>
      <c r="D216" s="306">
        <f t="shared" ca="1" si="95"/>
        <v>16.053602183148513</v>
      </c>
      <c r="E216" s="307">
        <f t="shared" ca="1" si="96"/>
        <v>61.767845643186305</v>
      </c>
      <c r="F216" s="304">
        <f t="shared" ca="1" si="97"/>
        <v>63.819941228861062</v>
      </c>
      <c r="G216" s="306">
        <f t="shared" ca="1" si="98"/>
        <v>33.949490325160809</v>
      </c>
      <c r="H216" s="307">
        <f t="shared" ca="1" si="99"/>
        <v>151.27175147856818</v>
      </c>
      <c r="I216" s="304">
        <f t="shared" ca="1" si="100"/>
        <v>155.0345467588817</v>
      </c>
      <c r="J216" s="306">
        <f t="shared" ca="1" si="101"/>
        <v>34.636144541670916</v>
      </c>
      <c r="K216" s="307">
        <f t="shared" ca="1" si="102"/>
        <v>164.43847342844222</v>
      </c>
      <c r="L216" s="304">
        <f t="shared" ca="1" si="87"/>
        <v>168.0466424900778</v>
      </c>
      <c r="M216" s="306">
        <f t="shared" ca="1" si="103"/>
        <v>1.3500271839122453</v>
      </c>
      <c r="N216" s="304">
        <f t="shared" ca="1" si="104"/>
        <v>77.350859866103448</v>
      </c>
      <c r="P216" s="310">
        <f t="shared" ca="1" si="105"/>
        <v>8</v>
      </c>
      <c r="Q216" s="304">
        <f t="shared" ca="1" si="106"/>
        <v>892.04722222222233</v>
      </c>
      <c r="R216" s="306">
        <f t="shared" ca="1" si="107"/>
        <v>0.44685523183956011</v>
      </c>
      <c r="S216" s="307">
        <f t="shared" ca="1" si="108"/>
        <v>11.138332194586852</v>
      </c>
      <c r="T216" s="304">
        <f t="shared" ca="1" si="88"/>
        <v>109.26703882889701</v>
      </c>
      <c r="U216" s="311">
        <f t="shared" ca="1" si="89"/>
        <v>0</v>
      </c>
      <c r="V216" s="306">
        <f t="shared" ca="1" si="90"/>
        <v>1.20502055646476</v>
      </c>
      <c r="W216" s="304">
        <f t="shared" ca="1" si="91"/>
        <v>75.592873996320748</v>
      </c>
      <c r="Y216" s="314" t="str">
        <f t="shared" ca="1" si="109"/>
        <v/>
      </c>
      <c r="Z216" s="315" t="str">
        <f t="shared" ca="1" si="110"/>
        <v/>
      </c>
      <c r="AA216" s="316" t="str">
        <f t="shared" ca="1" si="111"/>
        <v/>
      </c>
      <c r="AC216" s="310" t="e">
        <f t="shared" ca="1" si="112"/>
        <v>#N/A</v>
      </c>
      <c r="AD216" s="323" t="e">
        <f t="shared" ca="1" si="113"/>
        <v>#N/A</v>
      </c>
      <c r="AE216" s="324">
        <f t="shared" ca="1" si="92"/>
        <v>164.43847342844222</v>
      </c>
      <c r="AG216" s="306">
        <f t="shared" ca="1" si="114"/>
        <v>63.783821209808195</v>
      </c>
      <c r="AH216" s="304">
        <f t="shared" ca="1" si="115"/>
        <v>73.356023133581857</v>
      </c>
    </row>
    <row r="217" spans="1:34" x14ac:dyDescent="0.2">
      <c r="A217" s="347">
        <f t="shared" ca="1" si="93"/>
        <v>0.01</v>
      </c>
      <c r="B217" s="304">
        <f t="shared" ca="1" si="94"/>
        <v>2.1299999999999986</v>
      </c>
      <c r="D217" s="306">
        <f t="shared" ca="1" si="95"/>
        <v>16.029664845519978</v>
      </c>
      <c r="E217" s="307">
        <f t="shared" ca="1" si="96"/>
        <v>61.614797650029359</v>
      </c>
      <c r="F217" s="304">
        <f t="shared" ca="1" si="97"/>
        <v>63.665794933494411</v>
      </c>
      <c r="G217" s="306">
        <f t="shared" ca="1" si="98"/>
        <v>34.109786973616011</v>
      </c>
      <c r="H217" s="307">
        <f t="shared" ca="1" si="99"/>
        <v>151.88789945506846</v>
      </c>
      <c r="I217" s="304">
        <f t="shared" ca="1" si="100"/>
        <v>155.67084366784439</v>
      </c>
      <c r="J217" s="306">
        <f t="shared" ca="1" si="101"/>
        <v>34.976440928164799</v>
      </c>
      <c r="K217" s="307">
        <f t="shared" ca="1" si="102"/>
        <v>165.95427168311039</v>
      </c>
      <c r="L217" s="304">
        <f t="shared" ca="1" si="87"/>
        <v>169.60003452202778</v>
      </c>
      <c r="M217" s="306">
        <f t="shared" ca="1" si="103"/>
        <v>1.3498891879101957</v>
      </c>
      <c r="N217" s="304">
        <f t="shared" ca="1" si="104"/>
        <v>77.342953277596322</v>
      </c>
      <c r="P217" s="310">
        <f t="shared" ca="1" si="105"/>
        <v>8</v>
      </c>
      <c r="Q217" s="304">
        <f t="shared" ca="1" si="106"/>
        <v>890.60833333333346</v>
      </c>
      <c r="R217" s="306">
        <f t="shared" ca="1" si="107"/>
        <v>0.44613444597529378</v>
      </c>
      <c r="S217" s="307">
        <f t="shared" ca="1" si="108"/>
        <v>11.133870850127099</v>
      </c>
      <c r="T217" s="304">
        <f t="shared" ca="1" si="88"/>
        <v>109.22327303974684</v>
      </c>
      <c r="U217" s="311">
        <f t="shared" ca="1" si="89"/>
        <v>0</v>
      </c>
      <c r="V217" s="306">
        <f t="shared" ca="1" si="90"/>
        <v>1.2048379010412344</v>
      </c>
      <c r="W217" s="304">
        <f t="shared" ca="1" si="91"/>
        <v>76.203095384903094</v>
      </c>
      <c r="Y217" s="314" t="str">
        <f t="shared" ca="1" si="109"/>
        <v/>
      </c>
      <c r="Z217" s="315" t="str">
        <f t="shared" ca="1" si="110"/>
        <v/>
      </c>
      <c r="AA217" s="316" t="str">
        <f t="shared" ca="1" si="111"/>
        <v/>
      </c>
      <c r="AC217" s="310" t="e">
        <f t="shared" ca="1" si="112"/>
        <v>#N/A</v>
      </c>
      <c r="AD217" s="323" t="e">
        <f t="shared" ca="1" si="113"/>
        <v>#N/A</v>
      </c>
      <c r="AE217" s="324">
        <f t="shared" ca="1" si="92"/>
        <v>165.95427168311039</v>
      </c>
      <c r="AG217" s="306">
        <f t="shared" ca="1" si="114"/>
        <v>63.6295426750807</v>
      </c>
      <c r="AH217" s="304">
        <f t="shared" ca="1" si="115"/>
        <v>73.201447215252088</v>
      </c>
    </row>
    <row r="218" spans="1:34" x14ac:dyDescent="0.2">
      <c r="A218" s="347">
        <f t="shared" ca="1" si="93"/>
        <v>0.01</v>
      </c>
      <c r="B218" s="304">
        <f t="shared" ca="1" si="94"/>
        <v>2.1399999999999983</v>
      </c>
      <c r="D218" s="306">
        <f t="shared" ca="1" si="95"/>
        <v>16.005597581605571</v>
      </c>
      <c r="E218" s="307">
        <f t="shared" ca="1" si="96"/>
        <v>61.461526792988181</v>
      </c>
      <c r="F218" s="304">
        <f t="shared" ca="1" si="97"/>
        <v>63.511403934014098</v>
      </c>
      <c r="G218" s="306">
        <f t="shared" ca="1" si="98"/>
        <v>34.269842949432068</v>
      </c>
      <c r="H218" s="307">
        <f t="shared" ca="1" si="99"/>
        <v>152.50251472299834</v>
      </c>
      <c r="I218" s="304">
        <f t="shared" ca="1" si="100"/>
        <v>156.30559533368302</v>
      </c>
      <c r="J218" s="306">
        <f t="shared" ca="1" si="101"/>
        <v>35.318339077780038</v>
      </c>
      <c r="K218" s="307">
        <f t="shared" ca="1" si="102"/>
        <v>167.47622375400073</v>
      </c>
      <c r="L218" s="304">
        <f t="shared" ca="1" si="87"/>
        <v>171.15978090110178</v>
      </c>
      <c r="M218" s="306">
        <f t="shared" ca="1" si="103"/>
        <v>1.3497516677999497</v>
      </c>
      <c r="N218" s="304">
        <f t="shared" ca="1" si="104"/>
        <v>77.335073955681054</v>
      </c>
      <c r="P218" s="310">
        <f t="shared" ca="1" si="105"/>
        <v>8</v>
      </c>
      <c r="Q218" s="304">
        <f t="shared" ca="1" si="106"/>
        <v>889.16944444444459</v>
      </c>
      <c r="R218" s="306">
        <f t="shared" ca="1" si="107"/>
        <v>0.44541366011102751</v>
      </c>
      <c r="S218" s="307">
        <f t="shared" ca="1" si="108"/>
        <v>11.129416713525989</v>
      </c>
      <c r="T218" s="304">
        <f t="shared" ca="1" si="88"/>
        <v>109.17957795968996</v>
      </c>
      <c r="U218" s="311">
        <f t="shared" ca="1" si="89"/>
        <v>0</v>
      </c>
      <c r="V218" s="306">
        <f t="shared" ca="1" si="90"/>
        <v>1.2046545317002026</v>
      </c>
      <c r="W218" s="304">
        <f t="shared" ca="1" si="91"/>
        <v>76.814109875596387</v>
      </c>
      <c r="Y218" s="314" t="str">
        <f t="shared" ca="1" si="109"/>
        <v/>
      </c>
      <c r="Z218" s="315" t="str">
        <f t="shared" ca="1" si="110"/>
        <v/>
      </c>
      <c r="AA218" s="316" t="str">
        <f t="shared" ca="1" si="111"/>
        <v/>
      </c>
      <c r="AC218" s="310" t="e">
        <f t="shared" ca="1" si="112"/>
        <v>#N/A</v>
      </c>
      <c r="AD218" s="323" t="e">
        <f t="shared" ca="1" si="113"/>
        <v>#N/A</v>
      </c>
      <c r="AE218" s="324">
        <f t="shared" ca="1" si="92"/>
        <v>167.47622375400073</v>
      </c>
      <c r="AG218" s="306">
        <f t="shared" ca="1" si="114"/>
        <v>63.475018783003172</v>
      </c>
      <c r="AH218" s="304">
        <f t="shared" ca="1" si="115"/>
        <v>73.04662678966038</v>
      </c>
    </row>
    <row r="219" spans="1:34" x14ac:dyDescent="0.2">
      <c r="A219" s="347">
        <f t="shared" ca="1" si="93"/>
        <v>0.01</v>
      </c>
      <c r="B219" s="304">
        <f t="shared" ca="1" si="94"/>
        <v>2.1499999999999981</v>
      </c>
      <c r="D219" s="306">
        <f t="shared" ca="1" si="95"/>
        <v>15.981401312072812</v>
      </c>
      <c r="E219" s="307">
        <f t="shared" ca="1" si="96"/>
        <v>61.308034958164882</v>
      </c>
      <c r="F219" s="304">
        <f t="shared" ca="1" si="97"/>
        <v>63.356770264345776</v>
      </c>
      <c r="G219" s="306">
        <f t="shared" ca="1" si="98"/>
        <v>34.429656962552798</v>
      </c>
      <c r="H219" s="307">
        <f t="shared" ca="1" si="99"/>
        <v>153.11559507257999</v>
      </c>
      <c r="I219" s="304">
        <f t="shared" ca="1" si="100"/>
        <v>156.93879932314169</v>
      </c>
      <c r="J219" s="306">
        <f t="shared" ca="1" si="101"/>
        <v>35.661836577339962</v>
      </c>
      <c r="K219" s="307">
        <f t="shared" ca="1" si="102"/>
        <v>169.00431430297863</v>
      </c>
      <c r="L219" s="304">
        <f t="shared" ca="1" si="87"/>
        <v>172.72586616106139</v>
      </c>
      <c r="M219" s="306">
        <f t="shared" ca="1" si="103"/>
        <v>1.3496146186733007</v>
      </c>
      <c r="N219" s="304">
        <f t="shared" ca="1" si="104"/>
        <v>77.327221619138115</v>
      </c>
      <c r="P219" s="310">
        <f t="shared" ca="1" si="105"/>
        <v>8</v>
      </c>
      <c r="Q219" s="304">
        <f t="shared" ca="1" si="106"/>
        <v>887.73055555555584</v>
      </c>
      <c r="R219" s="306">
        <f t="shared" ca="1" si="107"/>
        <v>0.44469287424676124</v>
      </c>
      <c r="S219" s="307">
        <f t="shared" ca="1" si="108"/>
        <v>11.124969784783522</v>
      </c>
      <c r="T219" s="304">
        <f t="shared" ca="1" si="88"/>
        <v>109.13595358872635</v>
      </c>
      <c r="U219" s="311">
        <f t="shared" ca="1" si="89"/>
        <v>0</v>
      </c>
      <c r="V219" s="306">
        <f t="shared" ca="1" si="90"/>
        <v>1.2044704506186918</v>
      </c>
      <c r="W219" s="304">
        <f t="shared" ca="1" si="91"/>
        <v>77.425895131223726</v>
      </c>
      <c r="Y219" s="314" t="str">
        <f t="shared" ca="1" si="109"/>
        <v/>
      </c>
      <c r="Z219" s="315" t="str">
        <f t="shared" ca="1" si="110"/>
        <v/>
      </c>
      <c r="AA219" s="316" t="str">
        <f t="shared" ca="1" si="111"/>
        <v/>
      </c>
      <c r="AC219" s="310" t="e">
        <f t="shared" ca="1" si="112"/>
        <v>#N/A</v>
      </c>
      <c r="AD219" s="323" t="e">
        <f t="shared" ca="1" si="113"/>
        <v>#N/A</v>
      </c>
      <c r="AE219" s="324">
        <f t="shared" ca="1" si="92"/>
        <v>169.00431430297863</v>
      </c>
      <c r="AG219" s="306">
        <f t="shared" ca="1" si="114"/>
        <v>63.32025156100989</v>
      </c>
      <c r="AH219" s="304">
        <f t="shared" ca="1" si="115"/>
        <v>72.891563875446423</v>
      </c>
    </row>
    <row r="220" spans="1:34" x14ac:dyDescent="0.2">
      <c r="A220" s="347">
        <f t="shared" ca="1" si="93"/>
        <v>0.01</v>
      </c>
      <c r="B220" s="304">
        <f t="shared" ca="1" si="94"/>
        <v>2.1599999999999979</v>
      </c>
      <c r="D220" s="306">
        <f t="shared" ca="1" si="95"/>
        <v>15.957076951490214</v>
      </c>
      <c r="E220" s="307">
        <f t="shared" ca="1" si="96"/>
        <v>61.154324033312022</v>
      </c>
      <c r="F220" s="304">
        <f t="shared" ca="1" si="97"/>
        <v>63.201895958959206</v>
      </c>
      <c r="G220" s="306">
        <f t="shared" ca="1" si="98"/>
        <v>34.589227732067698</v>
      </c>
      <c r="H220" s="307">
        <f t="shared" ca="1" si="99"/>
        <v>153.72713831291313</v>
      </c>
      <c r="I220" s="304">
        <f t="shared" ca="1" si="100"/>
        <v>157.57045322324348</v>
      </c>
      <c r="J220" s="306">
        <f t="shared" ca="1" si="101"/>
        <v>36.006931000813061</v>
      </c>
      <c r="K220" s="307">
        <f t="shared" ca="1" si="102"/>
        <v>170.53852796990608</v>
      </c>
      <c r="L220" s="304">
        <f t="shared" ca="1" si="87"/>
        <v>174.29827481142706</v>
      </c>
      <c r="M220" s="306">
        <f t="shared" ca="1" si="103"/>
        <v>1.3494780356899951</v>
      </c>
      <c r="N220" s="304">
        <f t="shared" ca="1" si="104"/>
        <v>77.319395990641397</v>
      </c>
      <c r="P220" s="310">
        <f t="shared" ca="1" si="105"/>
        <v>8</v>
      </c>
      <c r="Q220" s="304">
        <f t="shared" ca="1" si="106"/>
        <v>886.29166666666697</v>
      </c>
      <c r="R220" s="306">
        <f t="shared" ca="1" si="107"/>
        <v>0.44397208838249497</v>
      </c>
      <c r="S220" s="307">
        <f t="shared" ca="1" si="108"/>
        <v>11.120530063899697</v>
      </c>
      <c r="T220" s="304">
        <f t="shared" ca="1" si="88"/>
        <v>109.09239992685603</v>
      </c>
      <c r="U220" s="311">
        <f t="shared" ca="1" si="89"/>
        <v>0</v>
      </c>
      <c r="V220" s="306">
        <f t="shared" ca="1" si="90"/>
        <v>1.2042856599764606</v>
      </c>
      <c r="W220" s="304">
        <f t="shared" ca="1" si="91"/>
        <v>78.038428854944854</v>
      </c>
      <c r="Y220" s="314" t="str">
        <f t="shared" ca="1" si="109"/>
        <v/>
      </c>
      <c r="Z220" s="315" t="str">
        <f t="shared" ca="1" si="110"/>
        <v/>
      </c>
      <c r="AA220" s="316" t="str">
        <f t="shared" ca="1" si="111"/>
        <v/>
      </c>
      <c r="AC220" s="310" t="e">
        <f t="shared" ca="1" si="112"/>
        <v>#N/A</v>
      </c>
      <c r="AD220" s="323" t="e">
        <f t="shared" ca="1" si="113"/>
        <v>#N/A</v>
      </c>
      <c r="AE220" s="324">
        <f t="shared" ca="1" si="92"/>
        <v>170.53852796990608</v>
      </c>
      <c r="AG220" s="306">
        <f t="shared" ca="1" si="114"/>
        <v>63.16524303703568</v>
      </c>
      <c r="AH220" s="304">
        <f t="shared" ca="1" si="115"/>
        <v>72.736260491866688</v>
      </c>
    </row>
    <row r="221" spans="1:34" x14ac:dyDescent="0.2">
      <c r="A221" s="347">
        <f t="shared" ca="1" si="93"/>
        <v>0.01</v>
      </c>
      <c r="B221" s="304">
        <f t="shared" ca="1" si="94"/>
        <v>2.1699999999999977</v>
      </c>
      <c r="D221" s="306">
        <f t="shared" ca="1" si="95"/>
        <v>15.932625408435614</v>
      </c>
      <c r="E221" s="307">
        <f t="shared" ca="1" si="96"/>
        <v>61.000395907731942</v>
      </c>
      <c r="F221" s="304">
        <f t="shared" ca="1" si="97"/>
        <v>63.046783052789998</v>
      </c>
      <c r="G221" s="306">
        <f t="shared" ca="1" si="98"/>
        <v>34.748553986152054</v>
      </c>
      <c r="H221" s="307">
        <f t="shared" ca="1" si="99"/>
        <v>154.33714227199044</v>
      </c>
      <c r="I221" s="304">
        <f t="shared" ca="1" si="100"/>
        <v>158.2005546412943</v>
      </c>
      <c r="J221" s="306">
        <f t="shared" ca="1" si="101"/>
        <v>36.353619909404159</v>
      </c>
      <c r="K221" s="307">
        <f t="shared" ca="1" si="102"/>
        <v>172.0788493728306</v>
      </c>
      <c r="L221" s="304">
        <f t="shared" ca="1" si="87"/>
        <v>175.87699133768109</v>
      </c>
      <c r="M221" s="306">
        <f t="shared" ca="1" si="103"/>
        <v>1.3493419140764469</v>
      </c>
      <c r="N221" s="304">
        <f t="shared" ca="1" si="104"/>
        <v>77.311596796684569</v>
      </c>
      <c r="P221" s="310">
        <f t="shared" ca="1" si="105"/>
        <v>8</v>
      </c>
      <c r="Q221" s="304">
        <f t="shared" ca="1" si="106"/>
        <v>884.8527777777781</v>
      </c>
      <c r="R221" s="306">
        <f t="shared" ca="1" si="107"/>
        <v>0.44325130251822864</v>
      </c>
      <c r="S221" s="307">
        <f t="shared" ca="1" si="108"/>
        <v>11.116097550874514</v>
      </c>
      <c r="T221" s="304">
        <f t="shared" ca="1" si="88"/>
        <v>109.04891697407899</v>
      </c>
      <c r="U221" s="311">
        <f t="shared" ca="1" si="89"/>
        <v>0</v>
      </c>
      <c r="V221" s="306">
        <f t="shared" ca="1" si="90"/>
        <v>1.204100161955963</v>
      </c>
      <c r="W221" s="304">
        <f t="shared" ca="1" si="91"/>
        <v>78.651688791024227</v>
      </c>
      <c r="Y221" s="314" t="str">
        <f t="shared" ca="1" si="109"/>
        <v/>
      </c>
      <c r="Z221" s="315" t="str">
        <f t="shared" ca="1" si="110"/>
        <v/>
      </c>
      <c r="AA221" s="316" t="str">
        <f t="shared" ca="1" si="111"/>
        <v/>
      </c>
      <c r="AC221" s="310" t="e">
        <f t="shared" ca="1" si="112"/>
        <v>#N/A</v>
      </c>
      <c r="AD221" s="323" t="e">
        <f t="shared" ca="1" si="113"/>
        <v>#N/A</v>
      </c>
      <c r="AE221" s="324">
        <f t="shared" ca="1" si="92"/>
        <v>172.0788493728306</v>
      </c>
      <c r="AG221" s="306">
        <f t="shared" ca="1" si="114"/>
        <v>63.009995239436833</v>
      </c>
      <c r="AH221" s="304">
        <f t="shared" ca="1" si="115"/>
        <v>72.580718658713138</v>
      </c>
    </row>
    <row r="222" spans="1:34" x14ac:dyDescent="0.2">
      <c r="A222" s="347">
        <f t="shared" ca="1" si="93"/>
        <v>0.01</v>
      </c>
      <c r="B222" s="304">
        <f t="shared" ca="1" si="94"/>
        <v>2.1799999999999975</v>
      </c>
      <c r="D222" s="306">
        <f t="shared" ca="1" si="95"/>
        <v>15.908047585601819</v>
      </c>
      <c r="E222" s="307">
        <f t="shared" ca="1" si="96"/>
        <v>60.846252472176744</v>
      </c>
      <c r="F222" s="304">
        <f t="shared" ca="1" si="97"/>
        <v>62.891433581161486</v>
      </c>
      <c r="G222" s="306">
        <f t="shared" ca="1" si="98"/>
        <v>34.907634462008069</v>
      </c>
      <c r="H222" s="307">
        <f t="shared" ca="1" si="99"/>
        <v>154.94560479671222</v>
      </c>
      <c r="I222" s="304">
        <f t="shared" ca="1" si="100"/>
        <v>158.82910120488657</v>
      </c>
      <c r="J222" s="306">
        <f t="shared" ca="1" si="101"/>
        <v>36.701900851644957</v>
      </c>
      <c r="K222" s="307">
        <f t="shared" ca="1" si="102"/>
        <v>173.62526310817412</v>
      </c>
      <c r="L222" s="304">
        <f t="shared" ca="1" si="87"/>
        <v>177.46200020147037</v>
      </c>
      <c r="M222" s="306">
        <f t="shared" ca="1" si="103"/>
        <v>1.3492062491244843</v>
      </c>
      <c r="N222" s="304">
        <f t="shared" ca="1" si="104"/>
        <v>77.303823767509272</v>
      </c>
      <c r="P222" s="310">
        <f t="shared" ca="1" si="105"/>
        <v>8</v>
      </c>
      <c r="Q222" s="304">
        <f t="shared" ca="1" si="106"/>
        <v>883.41388888888923</v>
      </c>
      <c r="R222" s="306">
        <f t="shared" ca="1" si="107"/>
        <v>0.44253051665396231</v>
      </c>
      <c r="S222" s="307">
        <f t="shared" ca="1" si="108"/>
        <v>11.111672245707974</v>
      </c>
      <c r="T222" s="304">
        <f t="shared" ca="1" si="88"/>
        <v>109.00550473039523</v>
      </c>
      <c r="U222" s="311">
        <f t="shared" ca="1" si="89"/>
        <v>0</v>
      </c>
      <c r="V222" s="306">
        <f t="shared" ca="1" si="90"/>
        <v>1.2039139587423127</v>
      </c>
      <c r="W222" s="304">
        <f t="shared" ca="1" si="91"/>
        <v>79.265652725594478</v>
      </c>
      <c r="Y222" s="314" t="str">
        <f t="shared" ca="1" si="109"/>
        <v/>
      </c>
      <c r="Z222" s="315" t="str">
        <f t="shared" ca="1" si="110"/>
        <v/>
      </c>
      <c r="AA222" s="316" t="str">
        <f t="shared" ca="1" si="111"/>
        <v/>
      </c>
      <c r="AC222" s="310" t="e">
        <f t="shared" ca="1" si="112"/>
        <v>#N/A</v>
      </c>
      <c r="AD222" s="323" t="e">
        <f t="shared" ca="1" si="113"/>
        <v>#N/A</v>
      </c>
      <c r="AE222" s="324">
        <f t="shared" ca="1" si="92"/>
        <v>173.62526310817412</v>
      </c>
      <c r="AG222" s="306">
        <f t="shared" ca="1" si="114"/>
        <v>62.854510196911917</v>
      </c>
      <c r="AH222" s="304">
        <f t="shared" ca="1" si="115"/>
        <v>72.424940396231975</v>
      </c>
    </row>
    <row r="223" spans="1:34" x14ac:dyDescent="0.2">
      <c r="A223" s="347">
        <f t="shared" ca="1" si="93"/>
        <v>0.01</v>
      </c>
      <c r="B223" s="304">
        <f t="shared" ca="1" si="94"/>
        <v>2.1899999999999973</v>
      </c>
      <c r="D223" s="306">
        <f t="shared" ca="1" si="95"/>
        <v>15.883344379899164</v>
      </c>
      <c r="E223" s="307">
        <f t="shared" ca="1" si="96"/>
        <v>60.69189561874893</v>
      </c>
      <c r="F223" s="304">
        <f t="shared" ca="1" si="97"/>
        <v>62.735849579706738</v>
      </c>
      <c r="G223" s="306">
        <f t="shared" ca="1" si="98"/>
        <v>35.066467905807059</v>
      </c>
      <c r="H223" s="307">
        <f t="shared" ca="1" si="99"/>
        <v>155.5525237528997</v>
      </c>
      <c r="I223" s="304">
        <f t="shared" ca="1" si="100"/>
        <v>159.45609056190179</v>
      </c>
      <c r="J223" s="306">
        <f t="shared" ca="1" si="101"/>
        <v>37.051771363484036</v>
      </c>
      <c r="K223" s="307">
        <f t="shared" ca="1" si="102"/>
        <v>175.17775375092219</v>
      </c>
      <c r="L223" s="304">
        <f t="shared" ca="1" si="87"/>
        <v>179.05328584080948</v>
      </c>
      <c r="M223" s="306">
        <f t="shared" ca="1" si="103"/>
        <v>1.349071036190127</v>
      </c>
      <c r="N223" s="304">
        <f t="shared" ca="1" si="104"/>
        <v>77.296076637035014</v>
      </c>
      <c r="P223" s="310">
        <f t="shared" ca="1" si="105"/>
        <v>8</v>
      </c>
      <c r="Q223" s="304">
        <f t="shared" ca="1" si="106"/>
        <v>881.97500000000036</v>
      </c>
      <c r="R223" s="306">
        <f t="shared" ca="1" si="107"/>
        <v>0.44180973078969604</v>
      </c>
      <c r="S223" s="307">
        <f t="shared" ca="1" si="108"/>
        <v>11.107254148400077</v>
      </c>
      <c r="T223" s="304">
        <f t="shared" ca="1" si="88"/>
        <v>108.96216319580476</v>
      </c>
      <c r="U223" s="311">
        <f t="shared" ca="1" si="89"/>
        <v>0</v>
      </c>
      <c r="V223" s="306">
        <f t="shared" ca="1" si="90"/>
        <v>1.203727052523244</v>
      </c>
      <c r="W223" s="304">
        <f t="shared" ca="1" si="91"/>
        <v>79.880298487414606</v>
      </c>
      <c r="Y223" s="314" t="str">
        <f t="shared" ca="1" si="109"/>
        <v/>
      </c>
      <c r="Z223" s="315" t="str">
        <f t="shared" ca="1" si="110"/>
        <v/>
      </c>
      <c r="AA223" s="316" t="str">
        <f t="shared" ca="1" si="111"/>
        <v/>
      </c>
      <c r="AC223" s="310" t="e">
        <f t="shared" ca="1" si="112"/>
        <v>#N/A</v>
      </c>
      <c r="AD223" s="323" t="e">
        <f t="shared" ca="1" si="113"/>
        <v>#N/A</v>
      </c>
      <c r="AE223" s="324">
        <f t="shared" ca="1" si="92"/>
        <v>175.17775375092219</v>
      </c>
      <c r="AG223" s="306">
        <f t="shared" ca="1" si="114"/>
        <v>62.698789938422891</v>
      </c>
      <c r="AH223" s="304">
        <f t="shared" ca="1" si="115"/>
        <v>72.268927725042701</v>
      </c>
    </row>
    <row r="224" spans="1:34" x14ac:dyDescent="0.2">
      <c r="A224" s="347">
        <f t="shared" ca="1" si="93"/>
        <v>0.01</v>
      </c>
      <c r="B224" s="304">
        <f t="shared" ca="1" si="94"/>
        <v>2.1999999999999971</v>
      </c>
      <c r="D224" s="306">
        <f t="shared" ca="1" si="95"/>
        <v>15.858516682555218</v>
      </c>
      <c r="E224" s="307">
        <f t="shared" ca="1" si="96"/>
        <v>60.537327240803066</v>
      </c>
      <c r="F224" s="304">
        <f t="shared" ca="1" si="97"/>
        <v>62.580033084291024</v>
      </c>
      <c r="G224" s="306">
        <f t="shared" ca="1" si="98"/>
        <v>35.225053072632612</v>
      </c>
      <c r="H224" s="307">
        <f t="shared" ca="1" si="99"/>
        <v>156.15789702530773</v>
      </c>
      <c r="I224" s="304">
        <f t="shared" ca="1" si="100"/>
        <v>160.08152038051236</v>
      </c>
      <c r="J224" s="306">
        <f t="shared" ca="1" si="101"/>
        <v>37.403228968376233</v>
      </c>
      <c r="K224" s="307">
        <f t="shared" ca="1" si="102"/>
        <v>176.73630585481322</v>
      </c>
      <c r="L224" s="304">
        <f t="shared" ca="1" si="87"/>
        <v>180.65083267028376</v>
      </c>
      <c r="M224" s="306">
        <f t="shared" ca="1" si="103"/>
        <v>1.3489362706923897</v>
      </c>
      <c r="N224" s="304">
        <f t="shared" ca="1" si="104"/>
        <v>77.288355142790692</v>
      </c>
      <c r="P224" s="310">
        <f t="shared" ca="1" si="105"/>
        <v>8</v>
      </c>
      <c r="Q224" s="304">
        <f t="shared" ca="1" si="106"/>
        <v>880.5361111111115</v>
      </c>
      <c r="R224" s="306">
        <f t="shared" ca="1" si="107"/>
        <v>0.44108894492542972</v>
      </c>
      <c r="S224" s="307">
        <f t="shared" ca="1" si="108"/>
        <v>11.102843258950823</v>
      </c>
      <c r="T224" s="304">
        <f t="shared" ca="1" si="88"/>
        <v>108.91889237030759</v>
      </c>
      <c r="U224" s="311">
        <f t="shared" ca="1" si="89"/>
        <v>0</v>
      </c>
      <c r="V224" s="306">
        <f t="shared" ca="1" si="90"/>
        <v>1.2035394454890782</v>
      </c>
      <c r="W224" s="304">
        <f t="shared" ca="1" si="91"/>
        <v>80.495603948623383</v>
      </c>
      <c r="Y224" s="314" t="str">
        <f t="shared" ca="1" si="109"/>
        <v/>
      </c>
      <c r="Z224" s="315" t="str">
        <f t="shared" ca="1" si="110"/>
        <v/>
      </c>
      <c r="AA224" s="316" t="str">
        <f t="shared" ca="1" si="111"/>
        <v/>
      </c>
      <c r="AC224" s="310" t="e">
        <f t="shared" ca="1" si="112"/>
        <v>#N/A</v>
      </c>
      <c r="AD224" s="323" t="e">
        <f t="shared" ca="1" si="113"/>
        <v>#N/A</v>
      </c>
      <c r="AE224" s="324">
        <f t="shared" ca="1" si="92"/>
        <v>176.73630585481322</v>
      </c>
      <c r="AG224" s="306">
        <f t="shared" ca="1" si="114"/>
        <v>62.542836493116553</v>
      </c>
      <c r="AH224" s="304">
        <f t="shared" ca="1" si="115"/>
        <v>72.112682666057538</v>
      </c>
    </row>
    <row r="225" spans="1:34" x14ac:dyDescent="0.2">
      <c r="A225" s="347">
        <f t="shared" ca="1" si="93"/>
        <v>0.01</v>
      </c>
      <c r="B225" s="304">
        <f t="shared" ca="1" si="94"/>
        <v>2.2099999999999969</v>
      </c>
      <c r="D225" s="306">
        <f t="shared" ca="1" si="95"/>
        <v>15.83356537921183</v>
      </c>
      <c r="E225" s="307">
        <f t="shared" ca="1" si="96"/>
        <v>60.382549232847737</v>
      </c>
      <c r="F225" s="304">
        <f t="shared" ca="1" si="97"/>
        <v>62.423986130934125</v>
      </c>
      <c r="G225" s="306">
        <f t="shared" ca="1" si="98"/>
        <v>35.383388726424727</v>
      </c>
      <c r="H225" s="307">
        <f t="shared" ca="1" si="99"/>
        <v>156.7617225176362</v>
      </c>
      <c r="I225" s="304">
        <f t="shared" ca="1" si="100"/>
        <v>160.70538834918275</v>
      </c>
      <c r="J225" s="306">
        <f t="shared" ca="1" si="101"/>
        <v>37.756271177371517</v>
      </c>
      <c r="K225" s="307">
        <f t="shared" ca="1" si="102"/>
        <v>178.30090395252793</v>
      </c>
      <c r="L225" s="304">
        <f t="shared" ca="1" si="87"/>
        <v>182.25462508125221</v>
      </c>
      <c r="M225" s="306">
        <f t="shared" ca="1" si="103"/>
        <v>1.348801948112115</v>
      </c>
      <c r="N225" s="304">
        <f t="shared" ca="1" si="104"/>
        <v>77.28065902584764</v>
      </c>
      <c r="P225" s="310">
        <f t="shared" ca="1" si="105"/>
        <v>8</v>
      </c>
      <c r="Q225" s="304">
        <f t="shared" ca="1" si="106"/>
        <v>879.09722222222263</v>
      </c>
      <c r="R225" s="306">
        <f t="shared" ca="1" si="107"/>
        <v>0.44036815906116339</v>
      </c>
      <c r="S225" s="307">
        <f t="shared" ca="1" si="108"/>
        <v>11.098439577360212</v>
      </c>
      <c r="T225" s="304">
        <f t="shared" ca="1" si="88"/>
        <v>108.87569225390368</v>
      </c>
      <c r="U225" s="311">
        <f t="shared" ca="1" si="89"/>
        <v>0</v>
      </c>
      <c r="V225" s="306">
        <f t="shared" ca="1" si="90"/>
        <v>1.2033511398326842</v>
      </c>
      <c r="W225" s="304">
        <f t="shared" ca="1" si="91"/>
        <v>81.111547025487511</v>
      </c>
      <c r="Y225" s="314" t="str">
        <f t="shared" ca="1" si="109"/>
        <v/>
      </c>
      <c r="Z225" s="315" t="str">
        <f t="shared" ca="1" si="110"/>
        <v/>
      </c>
      <c r="AA225" s="316" t="str">
        <f t="shared" ca="1" si="111"/>
        <v/>
      </c>
      <c r="AC225" s="310" t="e">
        <f t="shared" ca="1" si="112"/>
        <v>#N/A</v>
      </c>
      <c r="AD225" s="323" t="e">
        <f t="shared" ca="1" si="113"/>
        <v>#N/A</v>
      </c>
      <c r="AE225" s="324">
        <f t="shared" ca="1" si="92"/>
        <v>178.30090395252793</v>
      </c>
      <c r="AG225" s="306">
        <f t="shared" ca="1" si="114"/>
        <v>62.386651890246007</v>
      </c>
      <c r="AH225" s="304">
        <f t="shared" ca="1" si="115"/>
        <v>71.956207240400943</v>
      </c>
    </row>
    <row r="226" spans="1:34" x14ac:dyDescent="0.2">
      <c r="A226" s="347">
        <f t="shared" ca="1" si="93"/>
        <v>0.01</v>
      </c>
      <c r="B226" s="304">
        <f t="shared" ca="1" si="94"/>
        <v>2.2199999999999966</v>
      </c>
      <c r="D226" s="306">
        <f t="shared" ca="1" si="95"/>
        <v>15.8084913500194</v>
      </c>
      <c r="E226" s="307">
        <f t="shared" ca="1" si="96"/>
        <v>60.227563490448532</v>
      </c>
      <c r="F226" s="304">
        <f t="shared" ca="1" si="97"/>
        <v>62.267710755733162</v>
      </c>
      <c r="G226" s="306">
        <f t="shared" ca="1" si="98"/>
        <v>35.541473639924924</v>
      </c>
      <c r="H226" s="307">
        <f t="shared" ca="1" si="99"/>
        <v>157.36399815254069</v>
      </c>
      <c r="I226" s="304">
        <f t="shared" ca="1" si="100"/>
        <v>161.32769217666973</v>
      </c>
      <c r="J226" s="306">
        <f t="shared" ca="1" si="101"/>
        <v>38.110895489203266</v>
      </c>
      <c r="K226" s="307">
        <f t="shared" ca="1" si="102"/>
        <v>179.87153255587882</v>
      </c>
      <c r="L226" s="304">
        <f t="shared" ca="1" si="87"/>
        <v>183.86464744205057</v>
      </c>
      <c r="M226" s="306">
        <f t="shared" ca="1" si="103"/>
        <v>1.3486680639908324</v>
      </c>
      <c r="N226" s="304">
        <f t="shared" ca="1" si="104"/>
        <v>77.272988030754334</v>
      </c>
      <c r="P226" s="310">
        <f t="shared" ca="1" si="105"/>
        <v>8</v>
      </c>
      <c r="Q226" s="304">
        <f t="shared" ca="1" si="106"/>
        <v>877.65833333333376</v>
      </c>
      <c r="R226" s="306">
        <f t="shared" ca="1" si="107"/>
        <v>0.43964737319689712</v>
      </c>
      <c r="S226" s="307">
        <f t="shared" ca="1" si="108"/>
        <v>11.094043103628243</v>
      </c>
      <c r="T226" s="304">
        <f t="shared" ca="1" si="88"/>
        <v>108.83256284659306</v>
      </c>
      <c r="U226" s="311">
        <f t="shared" ca="1" si="89"/>
        <v>0</v>
      </c>
      <c r="V226" s="306">
        <f t="shared" ca="1" si="90"/>
        <v>1.2031621377494424</v>
      </c>
      <c r="W226" s="304">
        <f t="shared" ca="1" si="91"/>
        <v>81.72810567914469</v>
      </c>
      <c r="Y226" s="314" t="str">
        <f t="shared" ca="1" si="109"/>
        <v/>
      </c>
      <c r="Z226" s="315" t="str">
        <f t="shared" ca="1" si="110"/>
        <v/>
      </c>
      <c r="AA226" s="316" t="str">
        <f t="shared" ca="1" si="111"/>
        <v/>
      </c>
      <c r="AC226" s="310" t="e">
        <f t="shared" ca="1" si="112"/>
        <v>#N/A</v>
      </c>
      <c r="AD226" s="323" t="e">
        <f t="shared" ca="1" si="113"/>
        <v>#N/A</v>
      </c>
      <c r="AE226" s="324">
        <f t="shared" ca="1" si="92"/>
        <v>179.87153255587882</v>
      </c>
      <c r="AG226" s="306">
        <f t="shared" ca="1" si="114"/>
        <v>62.230238159092352</v>
      </c>
      <c r="AH226" s="304">
        <f t="shared" ca="1" si="115"/>
        <v>71.799503469329423</v>
      </c>
    </row>
    <row r="227" spans="1:34" x14ac:dyDescent="0.2">
      <c r="A227" s="347">
        <f t="shared" ca="1" si="93"/>
        <v>0.01</v>
      </c>
      <c r="B227" s="304">
        <f t="shared" ca="1" si="94"/>
        <v>2.2299999999999964</v>
      </c>
      <c r="D227" s="306">
        <f t="shared" ca="1" si="95"/>
        <v>15.783295469728603</v>
      </c>
      <c r="E227" s="307">
        <f t="shared" ca="1" si="96"/>
        <v>60.072371910131679</v>
      </c>
      <c r="F227" s="304">
        <f t="shared" ca="1" si="97"/>
        <v>62.111208994785578</v>
      </c>
      <c r="G227" s="306">
        <f t="shared" ca="1" si="98"/>
        <v>35.699306594622207</v>
      </c>
      <c r="H227" s="307">
        <f t="shared" ca="1" si="99"/>
        <v>157.96472187164201</v>
      </c>
      <c r="I227" s="304">
        <f t="shared" ca="1" si="100"/>
        <v>161.94842959202182</v>
      </c>
      <c r="J227" s="306">
        <f t="shared" ca="1" si="101"/>
        <v>38.467099390375999</v>
      </c>
      <c r="K227" s="307">
        <f t="shared" ca="1" si="102"/>
        <v>181.44817615599973</v>
      </c>
      <c r="L227" s="304">
        <f t="shared" ca="1" si="87"/>
        <v>185.48088409819428</v>
      </c>
      <c r="M227" s="306">
        <f t="shared" ca="1" si="103"/>
        <v>1.3485346139296444</v>
      </c>
      <c r="N227" s="304">
        <f t="shared" ca="1" si="104"/>
        <v>77.265341905472496</v>
      </c>
      <c r="P227" s="310">
        <f t="shared" ca="1" si="105"/>
        <v>8</v>
      </c>
      <c r="Q227" s="304">
        <f t="shared" ca="1" si="106"/>
        <v>876.21944444444489</v>
      </c>
      <c r="R227" s="306">
        <f t="shared" ca="1" si="107"/>
        <v>0.43892658733263079</v>
      </c>
      <c r="S227" s="307">
        <f t="shared" ca="1" si="108"/>
        <v>11.089653837754916</v>
      </c>
      <c r="T227" s="304">
        <f t="shared" ca="1" si="88"/>
        <v>108.78950414837574</v>
      </c>
      <c r="U227" s="311">
        <f t="shared" ca="1" si="89"/>
        <v>0</v>
      </c>
      <c r="V227" s="306">
        <f t="shared" ca="1" si="90"/>
        <v>1.2029724414372096</v>
      </c>
      <c r="W227" s="304">
        <f t="shared" ca="1" si="91"/>
        <v>82.345257916341723</v>
      </c>
      <c r="Y227" s="314" t="str">
        <f t="shared" ca="1" si="109"/>
        <v/>
      </c>
      <c r="Z227" s="315" t="str">
        <f t="shared" ca="1" si="110"/>
        <v/>
      </c>
      <c r="AA227" s="316" t="str">
        <f t="shared" ca="1" si="111"/>
        <v/>
      </c>
      <c r="AC227" s="310" t="e">
        <f t="shared" ca="1" si="112"/>
        <v>#N/A</v>
      </c>
      <c r="AD227" s="323" t="e">
        <f t="shared" ca="1" si="113"/>
        <v>#N/A</v>
      </c>
      <c r="AE227" s="324">
        <f t="shared" ca="1" si="92"/>
        <v>181.44817615599973</v>
      </c>
      <c r="AG227" s="306">
        <f t="shared" ca="1" si="114"/>
        <v>62.073597328886841</v>
      </c>
      <c r="AH227" s="304">
        <f t="shared" ca="1" si="115"/>
        <v>71.642573374151752</v>
      </c>
    </row>
    <row r="228" spans="1:34" x14ac:dyDescent="0.2">
      <c r="A228" s="347">
        <f t="shared" ca="1" si="93"/>
        <v>0.01</v>
      </c>
      <c r="B228" s="304">
        <f t="shared" ca="1" si="94"/>
        <v>2.2399999999999962</v>
      </c>
      <c r="D228" s="306">
        <f t="shared" ca="1" si="95"/>
        <v>15.75797860777957</v>
      </c>
      <c r="E228" s="307">
        <f t="shared" ca="1" si="96"/>
        <v>59.916976389288266</v>
      </c>
      <c r="F228" s="304">
        <f t="shared" ca="1" si="97"/>
        <v>61.954482884112316</v>
      </c>
      <c r="G228" s="306">
        <f t="shared" ca="1" si="98"/>
        <v>35.856886380700004</v>
      </c>
      <c r="H228" s="307">
        <f t="shared" ca="1" si="99"/>
        <v>158.5638916355349</v>
      </c>
      <c r="I228" s="304">
        <f t="shared" ca="1" si="100"/>
        <v>162.56759834457813</v>
      </c>
      <c r="J228" s="306">
        <f t="shared" ca="1" si="101"/>
        <v>38.82488035525261</v>
      </c>
      <c r="K228" s="307">
        <f t="shared" ca="1" si="102"/>
        <v>183.03081922353562</v>
      </c>
      <c r="L228" s="304">
        <f t="shared" ca="1" si="87"/>
        <v>187.10331937258158</v>
      </c>
      <c r="M228" s="306">
        <f t="shared" ca="1" si="103"/>
        <v>1.3484015935881364</v>
      </c>
      <c r="N228" s="304">
        <f t="shared" ca="1" si="104"/>
        <v>77.2577204013147</v>
      </c>
      <c r="P228" s="310">
        <f t="shared" ca="1" si="105"/>
        <v>8</v>
      </c>
      <c r="Q228" s="304">
        <f t="shared" ca="1" si="106"/>
        <v>874.78055555555613</v>
      </c>
      <c r="R228" s="306">
        <f t="shared" ca="1" si="107"/>
        <v>0.43820580146836452</v>
      </c>
      <c r="S228" s="307">
        <f t="shared" ca="1" si="108"/>
        <v>11.085271779740232</v>
      </c>
      <c r="T228" s="304">
        <f t="shared" ca="1" si="88"/>
        <v>108.74651615925168</v>
      </c>
      <c r="U228" s="311">
        <f t="shared" ca="1" si="89"/>
        <v>0</v>
      </c>
      <c r="V228" s="306">
        <f t="shared" ca="1" si="90"/>
        <v>1.2027820530962796</v>
      </c>
      <c r="W228" s="304">
        <f t="shared" ca="1" si="91"/>
        <v>82.962981790167206</v>
      </c>
      <c r="Y228" s="314" t="str">
        <f t="shared" ca="1" si="109"/>
        <v/>
      </c>
      <c r="Z228" s="315" t="str">
        <f t="shared" ca="1" si="110"/>
        <v/>
      </c>
      <c r="AA228" s="316" t="str">
        <f t="shared" ca="1" si="111"/>
        <v/>
      </c>
      <c r="AC228" s="310" t="e">
        <f t="shared" ca="1" si="112"/>
        <v>#N/A</v>
      </c>
      <c r="AD228" s="323" t="e">
        <f t="shared" ca="1" si="113"/>
        <v>#N/A</v>
      </c>
      <c r="AE228" s="324">
        <f t="shared" ca="1" si="92"/>
        <v>183.03081922353562</v>
      </c>
      <c r="AG228" s="306">
        <f t="shared" ca="1" si="114"/>
        <v>61.916731428732959</v>
      </c>
      <c r="AH228" s="304">
        <f t="shared" ca="1" si="115"/>
        <v>71.485418976149276</v>
      </c>
    </row>
    <row r="229" spans="1:34" x14ac:dyDescent="0.2">
      <c r="A229" s="347">
        <f t="shared" ca="1" si="93"/>
        <v>0.01</v>
      </c>
      <c r="B229" s="304">
        <f t="shared" ca="1" si="94"/>
        <v>2.249999999999996</v>
      </c>
      <c r="D229" s="306">
        <f t="shared" ca="1" si="95"/>
        <v>15.732541628388645</v>
      </c>
      <c r="E229" s="307">
        <f t="shared" ca="1" si="96"/>
        <v>59.761378826079195</v>
      </c>
      <c r="F229" s="304">
        <f t="shared" ca="1" si="97"/>
        <v>61.797534459581222</v>
      </c>
      <c r="G229" s="306">
        <f t="shared" ca="1" si="98"/>
        <v>36.014211796983894</v>
      </c>
      <c r="H229" s="307">
        <f t="shared" ca="1" si="99"/>
        <v>159.16150542379569</v>
      </c>
      <c r="I229" s="304">
        <f t="shared" ca="1" si="100"/>
        <v>163.18519620396623</v>
      </c>
      <c r="J229" s="306">
        <f t="shared" ca="1" si="101"/>
        <v>39.184235846141029</v>
      </c>
      <c r="K229" s="307">
        <f t="shared" ca="1" si="102"/>
        <v>184.61944620883227</v>
      </c>
      <c r="L229" s="304">
        <f t="shared" ca="1" si="87"/>
        <v>188.73193756569637</v>
      </c>
      <c r="M229" s="306">
        <f t="shared" ca="1" si="103"/>
        <v>1.3482689986833141</v>
      </c>
      <c r="N229" s="304">
        <f t="shared" ca="1" si="104"/>
        <v>77.250123272883442</v>
      </c>
      <c r="P229" s="310">
        <f t="shared" ca="1" si="105"/>
        <v>8</v>
      </c>
      <c r="Q229" s="304">
        <f t="shared" ca="1" si="106"/>
        <v>873.34166666666727</v>
      </c>
      <c r="R229" s="306">
        <f t="shared" ca="1" si="107"/>
        <v>0.43748501560409825</v>
      </c>
      <c r="S229" s="307">
        <f t="shared" ca="1" si="108"/>
        <v>11.080896929584192</v>
      </c>
      <c r="T229" s="304">
        <f t="shared" ca="1" si="88"/>
        <v>108.70359887922093</v>
      </c>
      <c r="U229" s="311">
        <f t="shared" ca="1" si="89"/>
        <v>0</v>
      </c>
      <c r="V229" s="306">
        <f t="shared" ca="1" si="90"/>
        <v>1.2025909749293495</v>
      </c>
      <c r="W229" s="304">
        <f t="shared" ca="1" si="91"/>
        <v>83.581255400779312</v>
      </c>
      <c r="Y229" s="314" t="str">
        <f t="shared" ca="1" si="109"/>
        <v/>
      </c>
      <c r="Z229" s="315" t="str">
        <f t="shared" ca="1" si="110"/>
        <v/>
      </c>
      <c r="AA229" s="316" t="str">
        <f t="shared" ca="1" si="111"/>
        <v/>
      </c>
      <c r="AC229" s="310" t="e">
        <f t="shared" ca="1" si="112"/>
        <v>#N/A</v>
      </c>
      <c r="AD229" s="323" t="e">
        <f t="shared" ca="1" si="113"/>
        <v>#N/A</v>
      </c>
      <c r="AE229" s="324">
        <f t="shared" ca="1" si="92"/>
        <v>184.61944620883227</v>
      </c>
      <c r="AG229" s="306">
        <f t="shared" ca="1" si="114"/>
        <v>61.759642487528872</v>
      </c>
      <c r="AH229" s="304">
        <f t="shared" ca="1" si="115"/>
        <v>71.328042296496562</v>
      </c>
    </row>
    <row r="230" spans="1:34" x14ac:dyDescent="0.2">
      <c r="A230" s="347">
        <f t="shared" ca="1" si="93"/>
        <v>0.01</v>
      </c>
      <c r="B230" s="304">
        <f t="shared" ca="1" si="94"/>
        <v>2.2599999999999958</v>
      </c>
      <c r="D230" s="306">
        <f t="shared" ca="1" si="95"/>
        <v>15.706985390632671</v>
      </c>
      <c r="E230" s="307">
        <f t="shared" ca="1" si="96"/>
        <v>59.605581119340926</v>
      </c>
      <c r="F230" s="304">
        <f t="shared" ca="1" si="97"/>
        <v>61.640365756830803</v>
      </c>
      <c r="G230" s="306">
        <f t="shared" ca="1" si="98"/>
        <v>36.171281650890222</v>
      </c>
      <c r="H230" s="307">
        <f t="shared" ca="1" si="99"/>
        <v>159.75756123498911</v>
      </c>
      <c r="I230" s="304">
        <f t="shared" ca="1" si="100"/>
        <v>163.80122096009944</v>
      </c>
      <c r="J230" s="306">
        <f t="shared" ca="1" si="101"/>
        <v>39.545163313380399</v>
      </c>
      <c r="K230" s="307">
        <f t="shared" ca="1" si="102"/>
        <v>186.21404154212621</v>
      </c>
      <c r="L230" s="304">
        <f t="shared" ca="1" si="87"/>
        <v>190.36672295581135</v>
      </c>
      <c r="M230" s="306">
        <f t="shared" ca="1" si="103"/>
        <v>1.348136824988563</v>
      </c>
      <c r="N230" s="304">
        <f t="shared" ca="1" si="104"/>
        <v>77.242550278011564</v>
      </c>
      <c r="P230" s="310">
        <f t="shared" ca="1" si="105"/>
        <v>8</v>
      </c>
      <c r="Q230" s="304">
        <f t="shared" ca="1" si="106"/>
        <v>871.9027777777784</v>
      </c>
      <c r="R230" s="306">
        <f t="shared" ca="1" si="107"/>
        <v>0.43676422973983192</v>
      </c>
      <c r="S230" s="307">
        <f t="shared" ca="1" si="108"/>
        <v>11.076529287286794</v>
      </c>
      <c r="T230" s="304">
        <f t="shared" ca="1" si="88"/>
        <v>108.66075230828346</v>
      </c>
      <c r="U230" s="311">
        <f t="shared" ca="1" si="89"/>
        <v>0</v>
      </c>
      <c r="V230" s="306">
        <f t="shared" ca="1" si="90"/>
        <v>1.2023992091414801</v>
      </c>
      <c r="W230" s="304">
        <f t="shared" ca="1" si="91"/>
        <v>84.200056896128132</v>
      </c>
      <c r="Y230" s="314" t="str">
        <f t="shared" ca="1" si="109"/>
        <v/>
      </c>
      <c r="Z230" s="315" t="str">
        <f t="shared" ca="1" si="110"/>
        <v/>
      </c>
      <c r="AA230" s="316" t="str">
        <f t="shared" ca="1" si="111"/>
        <v/>
      </c>
      <c r="AC230" s="310" t="e">
        <f t="shared" ca="1" si="112"/>
        <v>#N/A</v>
      </c>
      <c r="AD230" s="323" t="e">
        <f t="shared" ca="1" si="113"/>
        <v>#N/A</v>
      </c>
      <c r="AE230" s="324">
        <f t="shared" ca="1" si="92"/>
        <v>186.21404154212621</v>
      </c>
      <c r="AG230" s="306">
        <f t="shared" ca="1" si="114"/>
        <v>61.602332533890241</v>
      </c>
      <c r="AH230" s="304">
        <f t="shared" ca="1" si="115"/>
        <v>71.170445356182427</v>
      </c>
    </row>
    <row r="231" spans="1:34" x14ac:dyDescent="0.2">
      <c r="A231" s="347">
        <f t="shared" ca="1" si="93"/>
        <v>0.01</v>
      </c>
      <c r="B231" s="304">
        <f t="shared" ca="1" si="94"/>
        <v>2.2699999999999956</v>
      </c>
      <c r="D231" s="306">
        <f t="shared" ca="1" si="95"/>
        <v>15.681310748531008</v>
      </c>
      <c r="E231" s="307">
        <f t="shared" ca="1" si="96"/>
        <v>59.449585168491808</v>
      </c>
      <c r="F231" s="304">
        <f t="shared" ca="1" si="97"/>
        <v>61.482978811194201</v>
      </c>
      <c r="G231" s="306">
        <f t="shared" ca="1" si="98"/>
        <v>36.328094758375535</v>
      </c>
      <c r="H231" s="307">
        <f t="shared" ca="1" si="99"/>
        <v>160.35205708667402</v>
      </c>
      <c r="I231" s="304">
        <f t="shared" ca="1" si="100"/>
        <v>164.41567042317311</v>
      </c>
      <c r="J231" s="306">
        <f t="shared" ca="1" si="101"/>
        <v>39.907660195426729</v>
      </c>
      <c r="K231" s="307">
        <f t="shared" ca="1" si="102"/>
        <v>187.81458963373453</v>
      </c>
      <c r="L231" s="304">
        <f t="shared" ca="1" si="87"/>
        <v>192.00765979919069</v>
      </c>
      <c r="M231" s="306">
        <f t="shared" ca="1" si="103"/>
        <v>1.3480050683326308</v>
      </c>
      <c r="N231" s="304">
        <f t="shared" ca="1" si="104"/>
        <v>77.235001177703879</v>
      </c>
      <c r="P231" s="310">
        <f t="shared" ca="1" si="105"/>
        <v>8</v>
      </c>
      <c r="Q231" s="304">
        <f t="shared" ca="1" si="106"/>
        <v>870.46388888888953</v>
      </c>
      <c r="R231" s="306">
        <f t="shared" ca="1" si="107"/>
        <v>0.43604344387556565</v>
      </c>
      <c r="S231" s="307">
        <f t="shared" ca="1" si="108"/>
        <v>11.072168852848039</v>
      </c>
      <c r="T231" s="304">
        <f t="shared" ca="1" si="88"/>
        <v>108.61797644643927</v>
      </c>
      <c r="U231" s="311">
        <f t="shared" ca="1" si="89"/>
        <v>0</v>
      </c>
      <c r="V231" s="306">
        <f t="shared" ca="1" si="90"/>
        <v>1.202206757940063</v>
      </c>
      <c r="W231" s="304">
        <f t="shared" ca="1" si="91"/>
        <v>84.819364472672845</v>
      </c>
      <c r="Y231" s="314" t="str">
        <f t="shared" ca="1" si="109"/>
        <v/>
      </c>
      <c r="Z231" s="315" t="str">
        <f t="shared" ca="1" si="110"/>
        <v/>
      </c>
      <c r="AA231" s="316" t="str">
        <f t="shared" ca="1" si="111"/>
        <v/>
      </c>
      <c r="AC231" s="310" t="e">
        <f t="shared" ca="1" si="112"/>
        <v>#N/A</v>
      </c>
      <c r="AD231" s="323" t="e">
        <f t="shared" ca="1" si="113"/>
        <v>#N/A</v>
      </c>
      <c r="AE231" s="324">
        <f t="shared" ca="1" si="92"/>
        <v>187.81458963373453</v>
      </c>
      <c r="AG231" s="306">
        <f t="shared" ca="1" si="114"/>
        <v>61.444803596073072</v>
      </c>
      <c r="AH231" s="304">
        <f t="shared" ca="1" si="115"/>
        <v>71.012630175931136</v>
      </c>
    </row>
    <row r="232" spans="1:34" x14ac:dyDescent="0.2">
      <c r="A232" s="347">
        <f t="shared" ca="1" si="93"/>
        <v>0.01</v>
      </c>
      <c r="B232" s="304">
        <f t="shared" ca="1" si="94"/>
        <v>2.2799999999999954</v>
      </c>
      <c r="D232" s="306">
        <f t="shared" ca="1" si="95"/>
        <v>15.655518551125407</v>
      </c>
      <c r="E232" s="307">
        <f t="shared" ca="1" si="96"/>
        <v>59.293392873438989</v>
      </c>
      <c r="F232" s="304">
        <f t="shared" ca="1" si="97"/>
        <v>61.325375657623304</v>
      </c>
      <c r="G232" s="306">
        <f t="shared" ca="1" si="98"/>
        <v>36.484649943886787</v>
      </c>
      <c r="H232" s="307">
        <f t="shared" ca="1" si="99"/>
        <v>160.94499101540842</v>
      </c>
      <c r="I232" s="304">
        <f t="shared" ca="1" si="100"/>
        <v>165.02854242366033</v>
      </c>
      <c r="J232" s="306">
        <f t="shared" ca="1" si="101"/>
        <v>40.271723918938044</v>
      </c>
      <c r="K232" s="307">
        <f t="shared" ca="1" si="102"/>
        <v>189.42107487424494</v>
      </c>
      <c r="L232" s="304">
        <f t="shared" ca="1" si="87"/>
        <v>193.65473233029311</v>
      </c>
      <c r="M232" s="306">
        <f t="shared" ca="1" si="103"/>
        <v>1.3478737245986356</v>
      </c>
      <c r="N232" s="304">
        <f t="shared" ca="1" si="104"/>
        <v>77.227475736080478</v>
      </c>
      <c r="P232" s="310">
        <f t="shared" ca="1" si="105"/>
        <v>8</v>
      </c>
      <c r="Q232" s="304">
        <f t="shared" ca="1" si="106"/>
        <v>869.02500000000066</v>
      </c>
      <c r="R232" s="306">
        <f t="shared" ca="1" si="107"/>
        <v>0.43532265801129932</v>
      </c>
      <c r="S232" s="307">
        <f t="shared" ca="1" si="108"/>
        <v>11.067815626267926</v>
      </c>
      <c r="T232" s="304">
        <f t="shared" ca="1" si="88"/>
        <v>108.57527129368836</v>
      </c>
      <c r="U232" s="311">
        <f t="shared" ca="1" si="89"/>
        <v>0</v>
      </c>
      <c r="V232" s="306">
        <f t="shared" ca="1" si="90"/>
        <v>1.2020136235347805</v>
      </c>
      <c r="W232" s="304">
        <f t="shared" ca="1" si="91"/>
        <v>85.439156376093521</v>
      </c>
      <c r="Y232" s="314" t="str">
        <f t="shared" ca="1" si="109"/>
        <v/>
      </c>
      <c r="Z232" s="315" t="str">
        <f t="shared" ca="1" si="110"/>
        <v/>
      </c>
      <c r="AA232" s="316" t="str">
        <f t="shared" ca="1" si="111"/>
        <v/>
      </c>
      <c r="AC232" s="310" t="e">
        <f t="shared" ca="1" si="112"/>
        <v>#N/A</v>
      </c>
      <c r="AD232" s="323" t="e">
        <f t="shared" ca="1" si="113"/>
        <v>#N/A</v>
      </c>
      <c r="AE232" s="324">
        <f t="shared" ca="1" si="92"/>
        <v>189.42107487424494</v>
      </c>
      <c r="AG232" s="306">
        <f t="shared" ca="1" si="114"/>
        <v>61.287057701896885</v>
      </c>
      <c r="AH232" s="304">
        <f t="shared" ca="1" si="115"/>
        <v>70.854598776123851</v>
      </c>
    </row>
    <row r="233" spans="1:34" x14ac:dyDescent="0.2">
      <c r="A233" s="347">
        <f t="shared" ca="1" si="93"/>
        <v>0.01</v>
      </c>
      <c r="B233" s="304">
        <f t="shared" ca="1" si="94"/>
        <v>2.2899999999999952</v>
      </c>
      <c r="D233" s="306">
        <f t="shared" ca="1" si="95"/>
        <v>15.62960964255743</v>
      </c>
      <c r="E233" s="307">
        <f t="shared" ca="1" si="96"/>
        <v>59.137006134486242</v>
      </c>
      <c r="F233" s="304">
        <f t="shared" ca="1" si="97"/>
        <v>61.16755833061336</v>
      </c>
      <c r="G233" s="306">
        <f t="shared" ca="1" si="98"/>
        <v>36.640946040312357</v>
      </c>
      <c r="H233" s="307">
        <f t="shared" ca="1" si="99"/>
        <v>161.53636107675328</v>
      </c>
      <c r="I233" s="304">
        <f t="shared" ca="1" si="100"/>
        <v>165.63983481230682</v>
      </c>
      <c r="J233" s="306">
        <f t="shared" ca="1" si="101"/>
        <v>40.637351898859038</v>
      </c>
      <c r="K233" s="307">
        <f t="shared" ca="1" si="102"/>
        <v>191.03348163470574</v>
      </c>
      <c r="L233" s="304">
        <f t="shared" ca="1" si="87"/>
        <v>195.30792476197465</v>
      </c>
      <c r="M233" s="306">
        <f t="shared" ca="1" si="103"/>
        <v>1.3477427897230931</v>
      </c>
      <c r="N233" s="304">
        <f t="shared" ca="1" si="104"/>
        <v>77.219973720320823</v>
      </c>
      <c r="P233" s="310">
        <f t="shared" ca="1" si="105"/>
        <v>8</v>
      </c>
      <c r="Q233" s="304">
        <f t="shared" ca="1" si="106"/>
        <v>867.58611111111179</v>
      </c>
      <c r="R233" s="306">
        <f t="shared" ca="1" si="107"/>
        <v>0.434601872147033</v>
      </c>
      <c r="S233" s="307">
        <f t="shared" ca="1" si="108"/>
        <v>11.063469607546455</v>
      </c>
      <c r="T233" s="304">
        <f t="shared" ca="1" si="88"/>
        <v>108.53263685003073</v>
      </c>
      <c r="U233" s="311">
        <f t="shared" ca="1" si="89"/>
        <v>0</v>
      </c>
      <c r="V233" s="306">
        <f t="shared" ca="1" si="90"/>
        <v>1.2018198081375708</v>
      </c>
      <c r="W233" s="304">
        <f t="shared" ca="1" si="91"/>
        <v>86.059410901997751</v>
      </c>
      <c r="Y233" s="314" t="str">
        <f t="shared" ca="1" si="109"/>
        <v/>
      </c>
      <c r="Z233" s="315" t="str">
        <f t="shared" ca="1" si="110"/>
        <v/>
      </c>
      <c r="AA233" s="316" t="str">
        <f t="shared" ca="1" si="111"/>
        <v/>
      </c>
      <c r="AC233" s="310" t="e">
        <f t="shared" ca="1" si="112"/>
        <v>#N/A</v>
      </c>
      <c r="AD233" s="323" t="e">
        <f t="shared" ca="1" si="113"/>
        <v>#N/A</v>
      </c>
      <c r="AE233" s="324">
        <f t="shared" ca="1" si="92"/>
        <v>191.03348163470574</v>
      </c>
      <c r="AG233" s="306">
        <f t="shared" ca="1" si="114"/>
        <v>61.129096878668257</v>
      </c>
      <c r="AH233" s="304">
        <f t="shared" ca="1" si="115"/>
        <v>70.696353176720564</v>
      </c>
    </row>
    <row r="234" spans="1:34" x14ac:dyDescent="0.2">
      <c r="A234" s="347">
        <f t="shared" ca="1" si="93"/>
        <v>0.01</v>
      </c>
      <c r="B234" s="304">
        <f t="shared" ca="1" si="94"/>
        <v>2.2999999999999949</v>
      </c>
      <c r="D234" s="306">
        <f t="shared" ca="1" si="95"/>
        <v>15.603584862144027</v>
      </c>
      <c r="E234" s="307">
        <f t="shared" ca="1" si="96"/>
        <v>58.980426852242161</v>
      </c>
      <c r="F234" s="304">
        <f t="shared" ca="1" si="97"/>
        <v>61.009528864127596</v>
      </c>
      <c r="G234" s="306">
        <f t="shared" ca="1" si="98"/>
        <v>36.7969818889338</v>
      </c>
      <c r="H234" s="307">
        <f t="shared" ca="1" si="99"/>
        <v>162.12616534527569</v>
      </c>
      <c r="I234" s="304">
        <f t="shared" ca="1" si="100"/>
        <v>166.24954546012509</v>
      </c>
      <c r="J234" s="306">
        <f t="shared" ca="1" si="101"/>
        <v>41.004541538505265</v>
      </c>
      <c r="K234" s="307">
        <f t="shared" ca="1" si="102"/>
        <v>192.65179426681587</v>
      </c>
      <c r="L234" s="304">
        <f t="shared" ca="1" si="87"/>
        <v>196.96722128569147</v>
      </c>
      <c r="M234" s="306">
        <f t="shared" ca="1" si="103"/>
        <v>1.3476122596949669</v>
      </c>
      <c r="N234" s="304">
        <f t="shared" ca="1" si="104"/>
        <v>77.212494900609457</v>
      </c>
      <c r="P234" s="310">
        <f t="shared" ca="1" si="105"/>
        <v>8</v>
      </c>
      <c r="Q234" s="304">
        <f t="shared" ca="1" si="106"/>
        <v>866.14722222222292</v>
      </c>
      <c r="R234" s="306">
        <f t="shared" ca="1" si="107"/>
        <v>0.43388108628276673</v>
      </c>
      <c r="S234" s="307">
        <f t="shared" ca="1" si="108"/>
        <v>11.059130796683627</v>
      </c>
      <c r="T234" s="304">
        <f t="shared" ca="1" si="88"/>
        <v>108.49007311546639</v>
      </c>
      <c r="U234" s="311">
        <f t="shared" ca="1" si="89"/>
        <v>0</v>
      </c>
      <c r="V234" s="306">
        <f t="shared" ca="1" si="90"/>
        <v>1.2016253139625919</v>
      </c>
      <c r="W234" s="304">
        <f t="shared" ca="1" si="91"/>
        <v>86.680106396621909</v>
      </c>
      <c r="Y234" s="314" t="str">
        <f t="shared" ca="1" si="109"/>
        <v/>
      </c>
      <c r="Z234" s="315" t="str">
        <f t="shared" ca="1" si="110"/>
        <v/>
      </c>
      <c r="AA234" s="316" t="str">
        <f t="shared" ca="1" si="111"/>
        <v/>
      </c>
      <c r="AC234" s="310" t="e">
        <f t="shared" ca="1" si="112"/>
        <v>#N/A</v>
      </c>
      <c r="AD234" s="323" t="e">
        <f t="shared" ca="1" si="113"/>
        <v>#N/A</v>
      </c>
      <c r="AE234" s="324">
        <f t="shared" ca="1" si="92"/>
        <v>192.65179426681587</v>
      </c>
      <c r="AG234" s="306">
        <f t="shared" ca="1" si="114"/>
        <v>60.970923153104472</v>
      </c>
      <c r="AH234" s="304">
        <f t="shared" ca="1" si="115"/>
        <v>70.53789539718214</v>
      </c>
    </row>
    <row r="235" spans="1:34" x14ac:dyDescent="0.2">
      <c r="A235" s="347">
        <f t="shared" ca="1" si="93"/>
        <v>0.01</v>
      </c>
      <c r="B235" s="304">
        <f t="shared" ca="1" si="94"/>
        <v>2.3099999999999947</v>
      </c>
      <c r="D235" s="306">
        <f t="shared" ca="1" si="95"/>
        <v>15.577445044450865</v>
      </c>
      <c r="E235" s="307">
        <f t="shared" ca="1" si="96"/>
        <v>58.823656927529186</v>
      </c>
      <c r="F235" s="304">
        <f t="shared" ca="1" si="97"/>
        <v>60.851289291522328</v>
      </c>
      <c r="G235" s="306">
        <f t="shared" ca="1" si="98"/>
        <v>36.952756339378311</v>
      </c>
      <c r="H235" s="307">
        <f t="shared" ca="1" si="99"/>
        <v>162.71440191455099</v>
      </c>
      <c r="I235" s="304">
        <f t="shared" ca="1" si="100"/>
        <v>166.85767225838762</v>
      </c>
      <c r="J235" s="306">
        <f t="shared" ca="1" si="101"/>
        <v>41.373290229646827</v>
      </c>
      <c r="K235" s="307">
        <f t="shared" ca="1" si="102"/>
        <v>194.275997103115</v>
      </c>
      <c r="L235" s="304">
        <f t="shared" ca="1" si="87"/>
        <v>198.6326060717025</v>
      </c>
      <c r="M235" s="306">
        <f t="shared" ca="1" si="103"/>
        <v>1.3474821305547402</v>
      </c>
      <c r="N235" s="304">
        <f t="shared" ca="1" si="104"/>
        <v>77.205039050082803</v>
      </c>
      <c r="P235" s="310">
        <f t="shared" ca="1" si="105"/>
        <v>8</v>
      </c>
      <c r="Q235" s="304">
        <f t="shared" ca="1" si="106"/>
        <v>864.70833333333405</v>
      </c>
      <c r="R235" s="306">
        <f t="shared" ca="1" si="107"/>
        <v>0.4331603004185004</v>
      </c>
      <c r="S235" s="307">
        <f t="shared" ca="1" si="108"/>
        <v>11.054799193679441</v>
      </c>
      <c r="T235" s="304">
        <f t="shared" ca="1" si="88"/>
        <v>108.44758008999533</v>
      </c>
      <c r="U235" s="311">
        <f t="shared" ca="1" si="89"/>
        <v>0</v>
      </c>
      <c r="V235" s="306">
        <f t="shared" ca="1" si="90"/>
        <v>1.201430143226184</v>
      </c>
      <c r="W235" s="304">
        <f t="shared" ca="1" si="91"/>
        <v>87.301221257526734</v>
      </c>
      <c r="Y235" s="314" t="str">
        <f t="shared" ca="1" si="109"/>
        <v/>
      </c>
      <c r="Z235" s="315" t="str">
        <f t="shared" ca="1" si="110"/>
        <v/>
      </c>
      <c r="AA235" s="316" t="str">
        <f t="shared" ca="1" si="111"/>
        <v/>
      </c>
      <c r="AC235" s="310" t="e">
        <f t="shared" ca="1" si="112"/>
        <v>#N/A</v>
      </c>
      <c r="AD235" s="323" t="e">
        <f t="shared" ca="1" si="113"/>
        <v>#N/A</v>
      </c>
      <c r="AE235" s="324">
        <f t="shared" ca="1" si="92"/>
        <v>194.275997103115</v>
      </c>
      <c r="AG235" s="306">
        <f t="shared" ca="1" si="114"/>
        <v>60.812538551257475</v>
      </c>
      <c r="AH235" s="304">
        <f t="shared" ca="1" si="115"/>
        <v>70.379227456392712</v>
      </c>
    </row>
    <row r="236" spans="1:34" x14ac:dyDescent="0.2">
      <c r="A236" s="347">
        <f t="shared" ca="1" si="93"/>
        <v>0.01</v>
      </c>
      <c r="B236" s="304">
        <f t="shared" ca="1" si="94"/>
        <v>2.3199999999999945</v>
      </c>
      <c r="D236" s="306">
        <f t="shared" ca="1" si="95"/>
        <v>15.551191019363714</v>
      </c>
      <c r="E236" s="307">
        <f t="shared" ca="1" si="96"/>
        <v>58.666698261293334</v>
      </c>
      <c r="F236" s="304">
        <f t="shared" ca="1" si="97"/>
        <v>60.692841645472306</v>
      </c>
      <c r="G236" s="306">
        <f t="shared" ca="1" si="98"/>
        <v>37.10826824957195</v>
      </c>
      <c r="H236" s="307">
        <f t="shared" ca="1" si="99"/>
        <v>163.30106889716393</v>
      </c>
      <c r="I236" s="304">
        <f t="shared" ca="1" si="100"/>
        <v>167.46421311861968</v>
      </c>
      <c r="J236" s="306">
        <f t="shared" ca="1" si="101"/>
        <v>41.743595352591576</v>
      </c>
      <c r="K236" s="307">
        <f t="shared" ca="1" si="102"/>
        <v>195.90607445717359</v>
      </c>
      <c r="L236" s="304">
        <f t="shared" ca="1" si="87"/>
        <v>200.30406326927209</v>
      </c>
      <c r="M236" s="306">
        <f t="shared" ca="1" si="103"/>
        <v>1.3473523983935076</v>
      </c>
      <c r="N236" s="304">
        <f t="shared" ca="1" si="104"/>
        <v>77.197605944777067</v>
      </c>
      <c r="P236" s="310">
        <f t="shared" ca="1" si="105"/>
        <v>8</v>
      </c>
      <c r="Q236" s="304">
        <f t="shared" ca="1" si="106"/>
        <v>863.2694444444453</v>
      </c>
      <c r="R236" s="306">
        <f t="shared" ca="1" si="107"/>
        <v>0.43243951455423413</v>
      </c>
      <c r="S236" s="307">
        <f t="shared" ca="1" si="108"/>
        <v>11.0504747985339</v>
      </c>
      <c r="T236" s="304">
        <f t="shared" ca="1" si="88"/>
        <v>108.40515777361756</v>
      </c>
      <c r="U236" s="311">
        <f t="shared" ca="1" si="89"/>
        <v>0</v>
      </c>
      <c r="V236" s="306">
        <f t="shared" ca="1" si="90"/>
        <v>1.2012342981468351</v>
      </c>
      <c r="W236" s="304">
        <f t="shared" ca="1" si="91"/>
        <v>87.922733934288118</v>
      </c>
      <c r="Y236" s="314" t="str">
        <f t="shared" ca="1" si="109"/>
        <v/>
      </c>
      <c r="Z236" s="315" t="str">
        <f t="shared" ca="1" si="110"/>
        <v/>
      </c>
      <c r="AA236" s="316" t="str">
        <f t="shared" ca="1" si="111"/>
        <v/>
      </c>
      <c r="AC236" s="310" t="e">
        <f t="shared" ca="1" si="112"/>
        <v>#N/A</v>
      </c>
      <c r="AD236" s="323" t="e">
        <f t="shared" ca="1" si="113"/>
        <v>#N/A</v>
      </c>
      <c r="AE236" s="324">
        <f t="shared" ca="1" si="92"/>
        <v>195.90607445717359</v>
      </c>
      <c r="AG236" s="306">
        <f t="shared" ca="1" si="114"/>
        <v>60.653945098438271</v>
      </c>
      <c r="AH236" s="304">
        <f t="shared" ca="1" si="115"/>
        <v>70.220351372582527</v>
      </c>
    </row>
    <row r="237" spans="1:34" x14ac:dyDescent="0.2">
      <c r="A237" s="347">
        <f t="shared" ca="1" si="93"/>
        <v>0.01</v>
      </c>
      <c r="B237" s="304">
        <f t="shared" ca="1" si="94"/>
        <v>2.3299999999999943</v>
      </c>
      <c r="D237" s="306">
        <f t="shared" ca="1" si="95"/>
        <v>15.524823612157816</v>
      </c>
      <c r="E237" s="307">
        <f t="shared" ca="1" si="96"/>
        <v>58.509552754514388</v>
      </c>
      <c r="F237" s="304">
        <f t="shared" ca="1" si="97"/>
        <v>60.534187957896286</v>
      </c>
      <c r="G237" s="306">
        <f t="shared" ca="1" si="98"/>
        <v>37.263516485693529</v>
      </c>
      <c r="H237" s="307">
        <f t="shared" ca="1" si="99"/>
        <v>163.88616442470908</v>
      </c>
      <c r="I237" s="304">
        <f t="shared" ca="1" si="100"/>
        <v>168.06916597259098</v>
      </c>
      <c r="J237" s="306">
        <f t="shared" ca="1" si="101"/>
        <v>42.115454276267904</v>
      </c>
      <c r="K237" s="307">
        <f t="shared" ca="1" si="102"/>
        <v>197.54201062378294</v>
      </c>
      <c r="L237" s="304">
        <f t="shared" ca="1" si="87"/>
        <v>201.98157700687256</v>
      </c>
      <c r="M237" s="306">
        <f t="shared" ca="1" si="103"/>
        <v>1.347223059352086</v>
      </c>
      <c r="N237" s="304">
        <f t="shared" ca="1" si="104"/>
        <v>77.190195363577331</v>
      </c>
      <c r="P237" s="310">
        <f t="shared" ca="1" si="105"/>
        <v>8</v>
      </c>
      <c r="Q237" s="304">
        <f t="shared" ca="1" si="106"/>
        <v>861.83055555555643</v>
      </c>
      <c r="R237" s="306">
        <f t="shared" ca="1" si="107"/>
        <v>0.43171872868996786</v>
      </c>
      <c r="S237" s="307">
        <f t="shared" ca="1" si="108"/>
        <v>11.046157611247001</v>
      </c>
      <c r="T237" s="304">
        <f t="shared" ca="1" si="88"/>
        <v>108.36280616633309</v>
      </c>
      <c r="U237" s="311">
        <f t="shared" ca="1" si="89"/>
        <v>0</v>
      </c>
      <c r="V237" s="306">
        <f t="shared" ca="1" si="90"/>
        <v>1.2010377809451418</v>
      </c>
      <c r="W237" s="304">
        <f t="shared" ca="1" si="91"/>
        <v>88.544622929181727</v>
      </c>
      <c r="Y237" s="314" t="str">
        <f t="shared" ca="1" si="109"/>
        <v/>
      </c>
      <c r="Z237" s="315" t="str">
        <f t="shared" ca="1" si="110"/>
        <v/>
      </c>
      <c r="AA237" s="316" t="str">
        <f t="shared" ca="1" si="111"/>
        <v/>
      </c>
      <c r="AC237" s="310" t="e">
        <f t="shared" ca="1" si="112"/>
        <v>#N/A</v>
      </c>
      <c r="AD237" s="323" t="e">
        <f t="shared" ca="1" si="113"/>
        <v>#N/A</v>
      </c>
      <c r="AE237" s="324">
        <f t="shared" ca="1" si="92"/>
        <v>197.54201062378294</v>
      </c>
      <c r="AG237" s="306">
        <f t="shared" ca="1" si="114"/>
        <v>60.495144819141316</v>
      </c>
      <c r="AH237" s="304">
        <f t="shared" ca="1" si="115"/>
        <v>70.06126916325087</v>
      </c>
    </row>
    <row r="238" spans="1:34" x14ac:dyDescent="0.2">
      <c r="A238" s="347">
        <f t="shared" ca="1" si="93"/>
        <v>0.01</v>
      </c>
      <c r="B238" s="304">
        <f t="shared" ca="1" si="94"/>
        <v>2.3399999999999941</v>
      </c>
      <c r="D238" s="306">
        <f t="shared" ca="1" si="95"/>
        <v>15.498343643565484</v>
      </c>
      <c r="E238" s="307">
        <f t="shared" ca="1" si="96"/>
        <v>58.352222308116822</v>
      </c>
      <c r="F238" s="304">
        <f t="shared" ca="1" si="97"/>
        <v>60.375330259882915</v>
      </c>
      <c r="G238" s="306">
        <f t="shared" ca="1" si="98"/>
        <v>37.418499922129186</v>
      </c>
      <c r="H238" s="307">
        <f t="shared" ca="1" si="99"/>
        <v>164.46968664779024</v>
      </c>
      <c r="I238" s="304">
        <f t="shared" ca="1" si="100"/>
        <v>168.67252877230689</v>
      </c>
      <c r="J238" s="306">
        <f t="shared" ca="1" si="101"/>
        <v>42.488864358307019</v>
      </c>
      <c r="K238" s="307">
        <f t="shared" ca="1" si="102"/>
        <v>199.18378987914545</v>
      </c>
      <c r="L238" s="304">
        <f t="shared" ca="1" si="87"/>
        <v>203.6651313923868</v>
      </c>
      <c r="M238" s="306">
        <f t="shared" ca="1" si="103"/>
        <v>1.3470941096201463</v>
      </c>
      <c r="N238" s="304">
        <f t="shared" ca="1" si="104"/>
        <v>77.182807088167849</v>
      </c>
      <c r="P238" s="310">
        <f t="shared" ca="1" si="105"/>
        <v>8</v>
      </c>
      <c r="Q238" s="304">
        <f t="shared" ca="1" si="106"/>
        <v>860.39166666666756</v>
      </c>
      <c r="R238" s="306">
        <f t="shared" ca="1" si="107"/>
        <v>0.43099794282570153</v>
      </c>
      <c r="S238" s="307">
        <f t="shared" ca="1" si="108"/>
        <v>11.041847631818744</v>
      </c>
      <c r="T238" s="304">
        <f t="shared" ca="1" si="88"/>
        <v>108.32052526814188</v>
      </c>
      <c r="U238" s="311">
        <f t="shared" ca="1" si="89"/>
        <v>0</v>
      </c>
      <c r="V238" s="306">
        <f t="shared" ca="1" si="90"/>
        <v>1.2008405938437761</v>
      </c>
      <c r="W238" s="304">
        <f t="shared" ca="1" si="91"/>
        <v>89.16686679786288</v>
      </c>
      <c r="Y238" s="314" t="str">
        <f t="shared" ca="1" si="109"/>
        <v/>
      </c>
      <c r="Z238" s="315" t="str">
        <f t="shared" ca="1" si="110"/>
        <v/>
      </c>
      <c r="AA238" s="316" t="str">
        <f t="shared" ca="1" si="111"/>
        <v/>
      </c>
      <c r="AC238" s="310" t="e">
        <f t="shared" ca="1" si="112"/>
        <v>#N/A</v>
      </c>
      <c r="AD238" s="323" t="e">
        <f t="shared" ca="1" si="113"/>
        <v>#N/A</v>
      </c>
      <c r="AE238" s="324">
        <f t="shared" ca="1" si="92"/>
        <v>199.18378987914545</v>
      </c>
      <c r="AG238" s="306">
        <f t="shared" ca="1" si="114"/>
        <v>60.336139736969429</v>
      </c>
      <c r="AH238" s="304">
        <f t="shared" ca="1" si="115"/>
        <v>69.901982845089492</v>
      </c>
    </row>
    <row r="239" spans="1:34" x14ac:dyDescent="0.2">
      <c r="A239" s="347">
        <f t="shared" ca="1" si="93"/>
        <v>0.01</v>
      </c>
      <c r="B239" s="304">
        <f t="shared" ca="1" si="94"/>
        <v>2.3499999999999939</v>
      </c>
      <c r="D239" s="306">
        <f t="shared" ca="1" si="95"/>
        <v>15.471751929841689</v>
      </c>
      <c r="E239" s="307">
        <f t="shared" ca="1" si="96"/>
        <v>58.194708822881438</v>
      </c>
      <c r="F239" s="304">
        <f t="shared" ca="1" si="97"/>
        <v>60.216270581617017</v>
      </c>
      <c r="G239" s="306">
        <f t="shared" ca="1" si="98"/>
        <v>37.573217441427602</v>
      </c>
      <c r="H239" s="307">
        <f t="shared" ca="1" si="99"/>
        <v>165.05163373601906</v>
      </c>
      <c r="I239" s="304">
        <f t="shared" ca="1" si="100"/>
        <v>169.27429948999873</v>
      </c>
      <c r="J239" s="306">
        <f t="shared" ca="1" si="101"/>
        <v>42.863822945124802</v>
      </c>
      <c r="K239" s="307">
        <f t="shared" ca="1" si="102"/>
        <v>200.8313964810645</v>
      </c>
      <c r="L239" s="304">
        <f t="shared" ca="1" si="87"/>
        <v>205.35471051331047</v>
      </c>
      <c r="M239" s="306">
        <f t="shared" ca="1" si="103"/>
        <v>1.3469655454353635</v>
      </c>
      <c r="N239" s="304">
        <f t="shared" ca="1" si="104"/>
        <v>77.175440902983254</v>
      </c>
      <c r="P239" s="310">
        <f t="shared" ca="1" si="105"/>
        <v>8</v>
      </c>
      <c r="Q239" s="304">
        <f t="shared" ca="1" si="106"/>
        <v>858.95277777777869</v>
      </c>
      <c r="R239" s="306">
        <f t="shared" ca="1" si="107"/>
        <v>0.43027715696143526</v>
      </c>
      <c r="S239" s="307">
        <f t="shared" ca="1" si="108"/>
        <v>11.037544860249129</v>
      </c>
      <c r="T239" s="304">
        <f t="shared" ca="1" si="88"/>
        <v>108.27831507904396</v>
      </c>
      <c r="U239" s="311">
        <f t="shared" ca="1" si="89"/>
        <v>0</v>
      </c>
      <c r="V239" s="306">
        <f t="shared" ca="1" si="90"/>
        <v>1.2006427390674463</v>
      </c>
      <c r="W239" s="304">
        <f t="shared" ca="1" si="91"/>
        <v>89.789444150040353</v>
      </c>
      <c r="Y239" s="314" t="str">
        <f t="shared" ca="1" si="109"/>
        <v/>
      </c>
      <c r="Z239" s="315" t="str">
        <f t="shared" ca="1" si="110"/>
        <v/>
      </c>
      <c r="AA239" s="316" t="str">
        <f t="shared" ca="1" si="111"/>
        <v/>
      </c>
      <c r="AC239" s="310" t="e">
        <f t="shared" ca="1" si="112"/>
        <v>#N/A</v>
      </c>
      <c r="AD239" s="323" t="e">
        <f t="shared" ca="1" si="113"/>
        <v>#N/A</v>
      </c>
      <c r="AE239" s="324">
        <f t="shared" ca="1" si="92"/>
        <v>200.8313964810645</v>
      </c>
      <c r="AG239" s="306">
        <f t="shared" ca="1" si="114"/>
        <v>60.17693187455891</v>
      </c>
      <c r="AH239" s="304">
        <f t="shared" ca="1" si="115"/>
        <v>69.742494433906288</v>
      </c>
    </row>
    <row r="240" spans="1:34" x14ac:dyDescent="0.2">
      <c r="A240" s="347">
        <f t="shared" ca="1" si="93"/>
        <v>0.01</v>
      </c>
      <c r="B240" s="304">
        <f t="shared" ca="1" si="94"/>
        <v>2.3599999999999937</v>
      </c>
      <c r="D240" s="306">
        <f t="shared" ca="1" si="95"/>
        <v>15.445049282827959</v>
      </c>
      <c r="E240" s="307">
        <f t="shared" ca="1" si="96"/>
        <v>58.037014199357486</v>
      </c>
      <c r="F240" s="304">
        <f t="shared" ca="1" si="97"/>
        <v>60.057010952306037</v>
      </c>
      <c r="G240" s="306">
        <f t="shared" ca="1" si="98"/>
        <v>37.727667934255884</v>
      </c>
      <c r="H240" s="307">
        <f t="shared" ca="1" si="99"/>
        <v>165.63200387801263</v>
      </c>
      <c r="I240" s="304">
        <f t="shared" ca="1" si="100"/>
        <v>169.87447611811336</v>
      </c>
      <c r="J240" s="306">
        <f t="shared" ca="1" si="101"/>
        <v>43.240327372003222</v>
      </c>
      <c r="K240" s="307">
        <f t="shared" ca="1" si="102"/>
        <v>202.48481466913466</v>
      </c>
      <c r="L240" s="304">
        <f t="shared" ca="1" si="87"/>
        <v>207.05029843695425</v>
      </c>
      <c r="M240" s="306">
        <f t="shared" ca="1" si="103"/>
        <v>1.3468373630825843</v>
      </c>
      <c r="N240" s="304">
        <f t="shared" ca="1" si="104"/>
        <v>77.168096595160947</v>
      </c>
      <c r="P240" s="310">
        <f t="shared" ca="1" si="105"/>
        <v>8</v>
      </c>
      <c r="Q240" s="304">
        <f t="shared" ca="1" si="106"/>
        <v>857.51388888888982</v>
      </c>
      <c r="R240" s="306">
        <f t="shared" ca="1" si="107"/>
        <v>0.42955637109716893</v>
      </c>
      <c r="S240" s="307">
        <f t="shared" ca="1" si="108"/>
        <v>11.033249296538157</v>
      </c>
      <c r="T240" s="304">
        <f t="shared" ca="1" si="88"/>
        <v>108.23617559903933</v>
      </c>
      <c r="U240" s="311">
        <f t="shared" ca="1" si="89"/>
        <v>0</v>
      </c>
      <c r="V240" s="306">
        <f t="shared" ca="1" si="90"/>
        <v>1.2004442188428643</v>
      </c>
      <c r="W240" s="304">
        <f t="shared" ca="1" si="91"/>
        <v>90.412333650145186</v>
      </c>
      <c r="Y240" s="314" t="str">
        <f t="shared" ca="1" si="109"/>
        <v/>
      </c>
      <c r="Z240" s="315" t="str">
        <f t="shared" ca="1" si="110"/>
        <v/>
      </c>
      <c r="AA240" s="316" t="str">
        <f t="shared" ca="1" si="111"/>
        <v/>
      </c>
      <c r="AC240" s="310" t="e">
        <f t="shared" ca="1" si="112"/>
        <v>#N/A</v>
      </c>
      <c r="AD240" s="323" t="e">
        <f t="shared" ca="1" si="113"/>
        <v>#N/A</v>
      </c>
      <c r="AE240" s="324">
        <f t="shared" ca="1" si="92"/>
        <v>202.48481466913466</v>
      </c>
      <c r="AG240" s="306">
        <f t="shared" ca="1" si="114"/>
        <v>60.017523253504905</v>
      </c>
      <c r="AH240" s="304">
        <f t="shared" ca="1" si="115"/>
        <v>69.582805944549278</v>
      </c>
    </row>
    <row r="241" spans="1:34" x14ac:dyDescent="0.2">
      <c r="A241" s="347">
        <f t="shared" ca="1" si="93"/>
        <v>0.01</v>
      </c>
      <c r="B241" s="304">
        <f t="shared" ca="1" si="94"/>
        <v>2.3699999999999934</v>
      </c>
      <c r="D241" s="306">
        <f t="shared" ca="1" si="95"/>
        <v>15.41823651001452</v>
      </c>
      <c r="E241" s="307">
        <f t="shared" ca="1" si="96"/>
        <v>57.879140337775539</v>
      </c>
      <c r="F241" s="304">
        <f t="shared" ca="1" si="97"/>
        <v>59.897553400106922</v>
      </c>
      <c r="G241" s="306">
        <f t="shared" ca="1" si="98"/>
        <v>37.881850299356032</v>
      </c>
      <c r="H241" s="307">
        <f t="shared" ca="1" si="99"/>
        <v>166.21079528139038</v>
      </c>
      <c r="I241" s="304">
        <f t="shared" ca="1" si="100"/>
        <v>170.47305666930208</v>
      </c>
      <c r="J241" s="306">
        <f t="shared" ca="1" si="101"/>
        <v>43.618374963171284</v>
      </c>
      <c r="K241" s="307">
        <f t="shared" ca="1" si="102"/>
        <v>204.14402866493168</v>
      </c>
      <c r="L241" s="304">
        <f t="shared" ca="1" si="87"/>
        <v>208.75187921064628</v>
      </c>
      <c r="M241" s="306">
        <f t="shared" ca="1" si="103"/>
        <v>1.3467095588930145</v>
      </c>
      <c r="N241" s="304">
        <f t="shared" ca="1" si="104"/>
        <v>77.160773954494516</v>
      </c>
      <c r="P241" s="310">
        <f t="shared" ca="1" si="105"/>
        <v>8</v>
      </c>
      <c r="Q241" s="304">
        <f t="shared" ca="1" si="106"/>
        <v>856.07500000000095</v>
      </c>
      <c r="R241" s="306">
        <f t="shared" ca="1" si="107"/>
        <v>0.42883558523290261</v>
      </c>
      <c r="S241" s="307">
        <f t="shared" ca="1" si="108"/>
        <v>11.028960940685828</v>
      </c>
      <c r="T241" s="304">
        <f t="shared" ca="1" si="88"/>
        <v>108.19410682812797</v>
      </c>
      <c r="U241" s="311">
        <f t="shared" ca="1" si="89"/>
        <v>0</v>
      </c>
      <c r="V241" s="306">
        <f t="shared" ca="1" si="90"/>
        <v>1.2002450353987044</v>
      </c>
      <c r="W241" s="304">
        <f t="shared" ca="1" si="91"/>
        <v>91.035514017993364</v>
      </c>
      <c r="Y241" s="314" t="str">
        <f t="shared" ca="1" si="109"/>
        <v/>
      </c>
      <c r="Z241" s="315" t="str">
        <f t="shared" ca="1" si="110"/>
        <v/>
      </c>
      <c r="AA241" s="316" t="str">
        <f t="shared" ca="1" si="111"/>
        <v/>
      </c>
      <c r="AC241" s="310" t="e">
        <f t="shared" ca="1" si="112"/>
        <v>#N/A</v>
      </c>
      <c r="AD241" s="323" t="e">
        <f t="shared" ca="1" si="113"/>
        <v>#N/A</v>
      </c>
      <c r="AE241" s="324">
        <f t="shared" ca="1" si="92"/>
        <v>204.14402866493168</v>
      </c>
      <c r="AG241" s="306">
        <f t="shared" ca="1" si="114"/>
        <v>59.857915894287167</v>
      </c>
      <c r="AH241" s="304">
        <f t="shared" ca="1" si="115"/>
        <v>69.422919390830984</v>
      </c>
    </row>
    <row r="242" spans="1:34" x14ac:dyDescent="0.2">
      <c r="A242" s="347">
        <f t="shared" ca="1" si="93"/>
        <v>0.01</v>
      </c>
      <c r="B242" s="304">
        <f t="shared" ca="1" si="94"/>
        <v>2.3799999999999932</v>
      </c>
      <c r="D242" s="306">
        <f t="shared" ca="1" si="95"/>
        <v>15.391314414600666</v>
      </c>
      <c r="E242" s="307">
        <f t="shared" ca="1" si="96"/>
        <v>57.721089137960902</v>
      </c>
      <c r="F242" s="304">
        <f t="shared" ca="1" si="97"/>
        <v>59.73789995205324</v>
      </c>
      <c r="G242" s="306">
        <f t="shared" ca="1" si="98"/>
        <v>38.035763443502042</v>
      </c>
      <c r="H242" s="307">
        <f t="shared" ca="1" si="99"/>
        <v>166.78800617277</v>
      </c>
      <c r="I242" s="304">
        <f t="shared" ca="1" si="100"/>
        <v>171.0700391764087</v>
      </c>
      <c r="J242" s="306">
        <f t="shared" ca="1" si="101"/>
        <v>43.997963031885575</v>
      </c>
      <c r="K242" s="307">
        <f t="shared" ca="1" si="102"/>
        <v>205.80902267220247</v>
      </c>
      <c r="L242" s="304">
        <f t="shared" ca="1" si="87"/>
        <v>210.45943686193385</v>
      </c>
      <c r="M242" s="306">
        <f t="shared" ca="1" si="103"/>
        <v>1.3465821292434221</v>
      </c>
      <c r="N242" s="304">
        <f t="shared" ca="1" si="104"/>
        <v>77.153472773388032</v>
      </c>
      <c r="P242" s="310">
        <f t="shared" ca="1" si="105"/>
        <v>8</v>
      </c>
      <c r="Q242" s="304">
        <f t="shared" ca="1" si="106"/>
        <v>854.63611111111209</v>
      </c>
      <c r="R242" s="306">
        <f t="shared" ca="1" si="107"/>
        <v>0.42811479936863633</v>
      </c>
      <c r="S242" s="307">
        <f t="shared" ca="1" si="108"/>
        <v>11.024679792692142</v>
      </c>
      <c r="T242" s="304">
        <f t="shared" ca="1" si="88"/>
        <v>108.15210876630992</v>
      </c>
      <c r="U242" s="311">
        <f t="shared" ca="1" si="89"/>
        <v>0</v>
      </c>
      <c r="V242" s="306">
        <f t="shared" ca="1" si="90"/>
        <v>1.2000451909655727</v>
      </c>
      <c r="W242" s="304">
        <f t="shared" ca="1" si="91"/>
        <v>91.658964029443666</v>
      </c>
      <c r="Y242" s="314" t="str">
        <f t="shared" ca="1" si="109"/>
        <v/>
      </c>
      <c r="Z242" s="315" t="str">
        <f t="shared" ca="1" si="110"/>
        <v/>
      </c>
      <c r="AA242" s="316" t="str">
        <f t="shared" ca="1" si="111"/>
        <v/>
      </c>
      <c r="AC242" s="310" t="e">
        <f t="shared" ca="1" si="112"/>
        <v>#N/A</v>
      </c>
      <c r="AD242" s="323" t="e">
        <f t="shared" ca="1" si="113"/>
        <v>#N/A</v>
      </c>
      <c r="AE242" s="324">
        <f t="shared" ca="1" si="92"/>
        <v>205.80902267220247</v>
      </c>
      <c r="AG242" s="306">
        <f t="shared" ca="1" si="114"/>
        <v>59.698111816196089</v>
      </c>
      <c r="AH242" s="304">
        <f t="shared" ca="1" si="115"/>
        <v>69.262836785453104</v>
      </c>
    </row>
    <row r="243" spans="1:34" x14ac:dyDescent="0.2">
      <c r="A243" s="347">
        <f t="shared" ca="1" si="93"/>
        <v>0.01</v>
      </c>
      <c r="B243" s="304">
        <f t="shared" ca="1" si="94"/>
        <v>2.389999999999993</v>
      </c>
      <c r="D243" s="306">
        <f t="shared" ca="1" si="95"/>
        <v>15.36428379555354</v>
      </c>
      <c r="E243" s="307">
        <f t="shared" ca="1" si="96"/>
        <v>57.562862499247672</v>
      </c>
      <c r="F243" s="304">
        <f t="shared" ca="1" si="97"/>
        <v>59.578052633982615</v>
      </c>
      <c r="G243" s="306">
        <f t="shared" ca="1" si="98"/>
        <v>38.189406281457579</v>
      </c>
      <c r="H243" s="307">
        <f t="shared" ca="1" si="99"/>
        <v>167.36363479776247</v>
      </c>
      <c r="I243" s="304">
        <f t="shared" ca="1" si="100"/>
        <v>171.66542169245687</v>
      </c>
      <c r="J243" s="306">
        <f t="shared" ca="1" si="101"/>
        <v>44.379088880510373</v>
      </c>
      <c r="K243" s="307">
        <f t="shared" ca="1" si="102"/>
        <v>207.47978087705513</v>
      </c>
      <c r="L243" s="304">
        <f t="shared" ca="1" si="87"/>
        <v>212.17295539878558</v>
      </c>
      <c r="M243" s="306">
        <f t="shared" ca="1" si="103"/>
        <v>1.3464550705553582</v>
      </c>
      <c r="N243" s="304">
        <f t="shared" ca="1" si="104"/>
        <v>77.146192846811502</v>
      </c>
      <c r="P243" s="310">
        <f t="shared" ca="1" si="105"/>
        <v>8</v>
      </c>
      <c r="Q243" s="304">
        <f t="shared" ca="1" si="106"/>
        <v>853.19722222222322</v>
      </c>
      <c r="R243" s="306">
        <f t="shared" ca="1" si="107"/>
        <v>0.42739401350437001</v>
      </c>
      <c r="S243" s="307">
        <f t="shared" ca="1" si="108"/>
        <v>11.020405852557099</v>
      </c>
      <c r="T243" s="304">
        <f t="shared" ca="1" si="88"/>
        <v>108.11018141358515</v>
      </c>
      <c r="U243" s="311">
        <f t="shared" ca="1" si="89"/>
        <v>0</v>
      </c>
      <c r="V243" s="306">
        <f t="shared" ca="1" si="90"/>
        <v>1.1998446877759674</v>
      </c>
      <c r="W243" s="304">
        <f t="shared" ca="1" si="91"/>
        <v>92.282662517049289</v>
      </c>
      <c r="Y243" s="314" t="str">
        <f t="shared" ca="1" si="109"/>
        <v/>
      </c>
      <c r="Z243" s="315" t="str">
        <f t="shared" ca="1" si="110"/>
        <v/>
      </c>
      <c r="AA243" s="316" t="str">
        <f t="shared" ca="1" si="111"/>
        <v/>
      </c>
      <c r="AC243" s="310" t="e">
        <f t="shared" ca="1" si="112"/>
        <v>#N/A</v>
      </c>
      <c r="AD243" s="323" t="e">
        <f t="shared" ca="1" si="113"/>
        <v>#N/A</v>
      </c>
      <c r="AE243" s="324">
        <f t="shared" ca="1" si="92"/>
        <v>207.47978087705513</v>
      </c>
      <c r="AG243" s="306">
        <f t="shared" ca="1" si="114"/>
        <v>59.538113037258952</v>
      </c>
      <c r="AH243" s="304">
        <f t="shared" ca="1" si="115"/>
        <v>69.102560139931455</v>
      </c>
    </row>
    <row r="244" spans="1:34" x14ac:dyDescent="0.2">
      <c r="A244" s="347">
        <f t="shared" ca="1" si="93"/>
        <v>0.01</v>
      </c>
      <c r="B244" s="304">
        <f t="shared" ca="1" si="94"/>
        <v>2.3999999999999928</v>
      </c>
      <c r="D244" s="306">
        <f t="shared" ca="1" si="95"/>
        <v>15.337145447665357</v>
      </c>
      <c r="E244" s="307">
        <f t="shared" ca="1" si="96"/>
        <v>57.404462320393549</v>
      </c>
      <c r="F244" s="304">
        <f t="shared" ca="1" si="97"/>
        <v>59.418013470464707</v>
      </c>
      <c r="G244" s="306">
        <f t="shared" ca="1" si="98"/>
        <v>38.342777735934234</v>
      </c>
      <c r="H244" s="307">
        <f t="shared" ca="1" si="99"/>
        <v>167.93767942096642</v>
      </c>
      <c r="I244" s="304">
        <f t="shared" ca="1" si="100"/>
        <v>172.25920229063684</v>
      </c>
      <c r="J244" s="306">
        <f t="shared" ca="1" si="101"/>
        <v>44.761749800597329</v>
      </c>
      <c r="K244" s="307">
        <f t="shared" ca="1" si="102"/>
        <v>209.15628744814879</v>
      </c>
      <c r="L244" s="304">
        <f t="shared" ca="1" si="87"/>
        <v>213.89241880979307</v>
      </c>
      <c r="M244" s="306">
        <f t="shared" ca="1" si="103"/>
        <v>1.3463283792943943</v>
      </c>
      <c r="N244" s="304">
        <f t="shared" ca="1" si="104"/>
        <v>77.138933972257078</v>
      </c>
      <c r="P244" s="310">
        <f t="shared" ca="1" si="105"/>
        <v>8</v>
      </c>
      <c r="Q244" s="304">
        <f t="shared" ca="1" si="106"/>
        <v>851.75833333333435</v>
      </c>
      <c r="R244" s="306">
        <f t="shared" ca="1" si="107"/>
        <v>0.42667322764010368</v>
      </c>
      <c r="S244" s="307">
        <f t="shared" ca="1" si="108"/>
        <v>11.016139120280698</v>
      </c>
      <c r="T244" s="304">
        <f t="shared" ca="1" si="88"/>
        <v>108.06832476995365</v>
      </c>
      <c r="U244" s="311">
        <f t="shared" ca="1" si="89"/>
        <v>0</v>
      </c>
      <c r="V244" s="306">
        <f t="shared" ca="1" si="90"/>
        <v>1.199643528064245</v>
      </c>
      <c r="W244" s="304">
        <f t="shared" ca="1" si="91"/>
        <v>92.906588370704299</v>
      </c>
      <c r="Y244" s="314" t="str">
        <f t="shared" ca="1" si="109"/>
        <v/>
      </c>
      <c r="Z244" s="315" t="str">
        <f t="shared" ca="1" si="110"/>
        <v/>
      </c>
      <c r="AA244" s="316" t="str">
        <f t="shared" ca="1" si="111"/>
        <v/>
      </c>
      <c r="AC244" s="310" t="e">
        <f t="shared" ca="1" si="112"/>
        <v>#N/A</v>
      </c>
      <c r="AD244" s="323" t="e">
        <f t="shared" ca="1" si="113"/>
        <v>#N/A</v>
      </c>
      <c r="AE244" s="324">
        <f t="shared" ca="1" si="92"/>
        <v>209.15628744814879</v>
      </c>
      <c r="AG244" s="306">
        <f t="shared" ca="1" si="114"/>
        <v>59.37792157416672</v>
      </c>
      <c r="AH244" s="304">
        <f t="shared" ca="1" si="115"/>
        <v>68.942091464521482</v>
      </c>
    </row>
    <row r="245" spans="1:34" x14ac:dyDescent="0.2">
      <c r="A245" s="347">
        <f t="shared" ca="1" si="93"/>
        <v>0.01</v>
      </c>
      <c r="B245" s="304">
        <f t="shared" ca="1" si="94"/>
        <v>2.4099999999999926</v>
      </c>
      <c r="D245" s="306">
        <f t="shared" ca="1" si="95"/>
        <v>15.309900161608907</v>
      </c>
      <c r="E245" s="307">
        <f t="shared" ca="1" si="96"/>
        <v>57.245890499494905</v>
      </c>
      <c r="F245" s="304">
        <f t="shared" ca="1" si="97"/>
        <v>59.257784484729036</v>
      </c>
      <c r="G245" s="306">
        <f t="shared" ca="1" si="98"/>
        <v>38.495876737550326</v>
      </c>
      <c r="H245" s="307">
        <f t="shared" ca="1" si="99"/>
        <v>168.51013832596138</v>
      </c>
      <c r="I245" s="304">
        <f t="shared" ca="1" si="100"/>
        <v>172.85137906429125</v>
      </c>
      <c r="J245" s="306">
        <f t="shared" ca="1" si="101"/>
        <v>45.145943072964755</v>
      </c>
      <c r="K245" s="307">
        <f t="shared" ca="1" si="102"/>
        <v>210.83852653688342</v>
      </c>
      <c r="L245" s="304">
        <f t="shared" ca="1" si="87"/>
        <v>215.61781106437257</v>
      </c>
      <c r="M245" s="306">
        <f t="shared" ca="1" si="103"/>
        <v>1.3462020519693769</v>
      </c>
      <c r="N245" s="304">
        <f t="shared" ca="1" si="104"/>
        <v>77.131695949696407</v>
      </c>
      <c r="P245" s="310">
        <f t="shared" ca="1" si="105"/>
        <v>8</v>
      </c>
      <c r="Q245" s="304">
        <f t="shared" ca="1" si="106"/>
        <v>850.31944444444548</v>
      </c>
      <c r="R245" s="306">
        <f t="shared" ca="1" si="107"/>
        <v>0.42595244177583741</v>
      </c>
      <c r="S245" s="307">
        <f t="shared" ca="1" si="108"/>
        <v>11.01187959586294</v>
      </c>
      <c r="T245" s="304">
        <f t="shared" ca="1" si="88"/>
        <v>108.02653883541545</v>
      </c>
      <c r="U245" s="311">
        <f t="shared" ca="1" si="89"/>
        <v>0</v>
      </c>
      <c r="V245" s="306">
        <f t="shared" ca="1" si="90"/>
        <v>1.1994417140665823</v>
      </c>
      <c r="W245" s="304">
        <f t="shared" ca="1" si="91"/>
        <v>93.530720538284186</v>
      </c>
      <c r="Y245" s="314" t="str">
        <f t="shared" ca="1" si="109"/>
        <v/>
      </c>
      <c r="Z245" s="315" t="str">
        <f t="shared" ca="1" si="110"/>
        <v/>
      </c>
      <c r="AA245" s="316" t="str">
        <f t="shared" ca="1" si="111"/>
        <v/>
      </c>
      <c r="AC245" s="310" t="e">
        <f t="shared" ca="1" si="112"/>
        <v>#N/A</v>
      </c>
      <c r="AD245" s="323" t="e">
        <f t="shared" ca="1" si="113"/>
        <v>#N/A</v>
      </c>
      <c r="AE245" s="324">
        <f t="shared" ca="1" si="92"/>
        <v>210.83852653688342</v>
      </c>
      <c r="AG245" s="306">
        <f t="shared" ca="1" si="114"/>
        <v>59.217539442200824</v>
      </c>
      <c r="AH245" s="304">
        <f t="shared" ca="1" si="115"/>
        <v>68.781432768143787</v>
      </c>
    </row>
    <row r="246" spans="1:34" x14ac:dyDescent="0.2">
      <c r="A246" s="347">
        <f t="shared" ca="1" si="93"/>
        <v>0.01</v>
      </c>
      <c r="B246" s="304">
        <f t="shared" ca="1" si="94"/>
        <v>2.4199999999999924</v>
      </c>
      <c r="D246" s="306">
        <f t="shared" ca="1" si="95"/>
        <v>15.276364474040816</v>
      </c>
      <c r="E246" s="307">
        <f t="shared" ca="1" si="96"/>
        <v>57.060078273277156</v>
      </c>
      <c r="F246" s="304">
        <f t="shared" ca="1" si="97"/>
        <v>59.069618621557495</v>
      </c>
      <c r="G246" s="306">
        <f t="shared" ca="1" si="98"/>
        <v>38.648640382290736</v>
      </c>
      <c r="H246" s="307">
        <f t="shared" ca="1" si="99"/>
        <v>169.08073910869416</v>
      </c>
      <c r="I246" s="304">
        <f t="shared" ca="1" si="100"/>
        <v>173.4416724462202</v>
      </c>
      <c r="J246" s="306">
        <f t="shared" ca="1" si="101"/>
        <v>45.531665658563959</v>
      </c>
      <c r="K246" s="307">
        <f t="shared" ca="1" si="102"/>
        <v>212.5264809240567</v>
      </c>
      <c r="L246" s="304">
        <f t="shared" ca="1" si="87"/>
        <v>217.34911472469054</v>
      </c>
      <c r="M246" s="306">
        <f t="shared" ca="1" si="103"/>
        <v>1.3460760849300222</v>
      </c>
      <c r="N246" s="304">
        <f t="shared" ca="1" si="104"/>
        <v>77.124478569983623</v>
      </c>
      <c r="P246" s="310">
        <f t="shared" ca="1" si="105"/>
        <v>9</v>
      </c>
      <c r="Q246" s="304">
        <f t="shared" ca="1" si="106"/>
        <v>848.57500000000164</v>
      </c>
      <c r="R246" s="306">
        <f t="shared" ca="1" si="107"/>
        <v>0.42507859327630249</v>
      </c>
      <c r="S246" s="307">
        <f t="shared" ca="1" si="108"/>
        <v>11.007628809930177</v>
      </c>
      <c r="T246" s="304">
        <f t="shared" ca="1" si="88"/>
        <v>107.98483862541504</v>
      </c>
      <c r="U246" s="311">
        <f t="shared" ca="1" si="89"/>
        <v>0</v>
      </c>
      <c r="V246" s="306">
        <f t="shared" ca="1" si="90"/>
        <v>1.1992392481832812</v>
      </c>
      <c r="W246" s="304">
        <f t="shared" ca="1" si="91"/>
        <v>94.154736554707881</v>
      </c>
      <c r="Y246" s="314" t="str">
        <f t="shared" ca="1" si="109"/>
        <v/>
      </c>
      <c r="Z246" s="315" t="str">
        <f t="shared" ca="1" si="110"/>
        <v/>
      </c>
      <c r="AA246" s="316" t="str">
        <f t="shared" ca="1" si="111"/>
        <v/>
      </c>
      <c r="AC246" s="310" t="e">
        <f t="shared" ca="1" si="112"/>
        <v>#N/A</v>
      </c>
      <c r="AD246" s="323" t="e">
        <f t="shared" ca="1" si="113"/>
        <v>#N/A</v>
      </c>
      <c r="AE246" s="324">
        <f t="shared" ca="1" si="92"/>
        <v>212.5264809240567</v>
      </c>
      <c r="AG246" s="306">
        <f t="shared" ca="1" si="114"/>
        <v>59.029200586913582</v>
      </c>
      <c r="AH246" s="304">
        <f t="shared" ca="1" si="115"/>
        <v>68.592817990063281</v>
      </c>
    </row>
    <row r="247" spans="1:34" x14ac:dyDescent="0.2">
      <c r="A247" s="347">
        <f t="shared" ca="1" si="93"/>
        <v>0.01</v>
      </c>
      <c r="B247" s="304">
        <f t="shared" ca="1" si="94"/>
        <v>2.4299999999999922</v>
      </c>
      <c r="D247" s="306">
        <f t="shared" ca="1" si="95"/>
        <v>15.236525795402327</v>
      </c>
      <c r="E247" s="307">
        <f t="shared" ca="1" si="96"/>
        <v>56.847016067135854</v>
      </c>
      <c r="F247" s="304">
        <f t="shared" ca="1" si="97"/>
        <v>58.853504178180948</v>
      </c>
      <c r="G247" s="306">
        <f t="shared" ca="1" si="98"/>
        <v>38.80100564024476</v>
      </c>
      <c r="H247" s="307">
        <f t="shared" ca="1" si="99"/>
        <v>169.64920926936551</v>
      </c>
      <c r="I247" s="304">
        <f t="shared" ca="1" si="100"/>
        <v>174.02980274773421</v>
      </c>
      <c r="J247" s="306">
        <f t="shared" ca="1" si="101"/>
        <v>45.918913888676634</v>
      </c>
      <c r="K247" s="307">
        <f t="shared" ca="1" si="102"/>
        <v>214.22013066594701</v>
      </c>
      <c r="L247" s="304">
        <f t="shared" ca="1" si="87"/>
        <v>219.08630955687556</v>
      </c>
      <c r="M247" s="306">
        <f t="shared" ca="1" si="103"/>
        <v>1.3459504743709934</v>
      </c>
      <c r="N247" s="304">
        <f t="shared" ca="1" si="104"/>
        <v>77.117281615088999</v>
      </c>
      <c r="P247" s="310">
        <f t="shared" ca="1" si="105"/>
        <v>9</v>
      </c>
      <c r="Q247" s="304">
        <f t="shared" ca="1" si="106"/>
        <v>846.52500000000168</v>
      </c>
      <c r="R247" s="306">
        <f t="shared" ca="1" si="107"/>
        <v>0.42405168214149835</v>
      </c>
      <c r="S247" s="307">
        <f t="shared" ca="1" si="108"/>
        <v>11.003388293108761</v>
      </c>
      <c r="T247" s="304">
        <f t="shared" ca="1" si="88"/>
        <v>107.94323915539695</v>
      </c>
      <c r="U247" s="311">
        <f t="shared" ca="1" si="89"/>
        <v>0</v>
      </c>
      <c r="V247" s="306">
        <f t="shared" ca="1" si="90"/>
        <v>1.199036133140978</v>
      </c>
      <c r="W247" s="304">
        <f t="shared" ca="1" si="91"/>
        <v>94.778309998686126</v>
      </c>
      <c r="Y247" s="314" t="str">
        <f t="shared" ca="1" si="109"/>
        <v/>
      </c>
      <c r="Z247" s="315" t="str">
        <f t="shared" ca="1" si="110"/>
        <v/>
      </c>
      <c r="AA247" s="316" t="str">
        <f t="shared" ca="1" si="111"/>
        <v/>
      </c>
      <c r="AC247" s="310" t="e">
        <f t="shared" ca="1" si="112"/>
        <v>#N/A</v>
      </c>
      <c r="AD247" s="323" t="e">
        <f t="shared" ca="1" si="113"/>
        <v>#N/A</v>
      </c>
      <c r="AE247" s="324">
        <f t="shared" ca="1" si="92"/>
        <v>214.22013066594701</v>
      </c>
      <c r="AG247" s="306">
        <f t="shared" ca="1" si="114"/>
        <v>58.812892859183485</v>
      </c>
      <c r="AH247" s="304">
        <f t="shared" ca="1" si="115"/>
        <v>68.376234974502424</v>
      </c>
    </row>
    <row r="248" spans="1:34" x14ac:dyDescent="0.2">
      <c r="A248" s="347">
        <f t="shared" ca="1" si="93"/>
        <v>0.01</v>
      </c>
      <c r="B248" s="304">
        <f t="shared" ca="1" si="94"/>
        <v>2.439999999999992</v>
      </c>
      <c r="D248" s="306">
        <f t="shared" ca="1" si="95"/>
        <v>15.196567546003314</v>
      </c>
      <c r="E248" s="307">
        <f t="shared" ca="1" si="96"/>
        <v>56.633784774329428</v>
      </c>
      <c r="F248" s="304">
        <f t="shared" ca="1" si="97"/>
        <v>58.637200163763865</v>
      </c>
      <c r="G248" s="306">
        <f t="shared" ca="1" si="98"/>
        <v>38.952971315704794</v>
      </c>
      <c r="H248" s="307">
        <f t="shared" ca="1" si="99"/>
        <v>170.2155471171088</v>
      </c>
      <c r="I248" s="304">
        <f t="shared" ca="1" si="100"/>
        <v>174.61576805861148</v>
      </c>
      <c r="J248" s="306">
        <f t="shared" ca="1" si="101"/>
        <v>46.307683773456382</v>
      </c>
      <c r="K248" s="307">
        <f t="shared" ca="1" si="102"/>
        <v>215.91945444787939</v>
      </c>
      <c r="L248" s="304">
        <f t="shared" ca="1" si="87"/>
        <v>220.82937391916931</v>
      </c>
      <c r="M248" s="306">
        <f t="shared" ca="1" si="103"/>
        <v>1.3458252165351821</v>
      </c>
      <c r="N248" s="304">
        <f t="shared" ca="1" si="104"/>
        <v>77.110104869746067</v>
      </c>
      <c r="P248" s="310">
        <f t="shared" ca="1" si="105"/>
        <v>9</v>
      </c>
      <c r="Q248" s="304">
        <f t="shared" ca="1" si="106"/>
        <v>844.47500000000173</v>
      </c>
      <c r="R248" s="306">
        <f t="shared" ca="1" si="107"/>
        <v>0.42302477100669422</v>
      </c>
      <c r="S248" s="307">
        <f t="shared" ca="1" si="108"/>
        <v>10.999158045398694</v>
      </c>
      <c r="T248" s="304">
        <f t="shared" ca="1" si="88"/>
        <v>107.9017404253612</v>
      </c>
      <c r="U248" s="311">
        <f t="shared" ca="1" si="89"/>
        <v>0</v>
      </c>
      <c r="V248" s="306">
        <f t="shared" ca="1" si="90"/>
        <v>1.1988323718300675</v>
      </c>
      <c r="W248" s="304">
        <f t="shared" ca="1" si="91"/>
        <v>95.401414180462496</v>
      </c>
      <c r="Y248" s="314" t="str">
        <f t="shared" ca="1" si="109"/>
        <v/>
      </c>
      <c r="Z248" s="315" t="str">
        <f t="shared" ca="1" si="110"/>
        <v/>
      </c>
      <c r="AA248" s="316" t="str">
        <f t="shared" ca="1" si="111"/>
        <v/>
      </c>
      <c r="AC248" s="310" t="e">
        <f t="shared" ca="1" si="112"/>
        <v>#N/A</v>
      </c>
      <c r="AD248" s="323" t="e">
        <f t="shared" ca="1" si="113"/>
        <v>#N/A</v>
      </c>
      <c r="AE248" s="324">
        <f t="shared" ca="1" si="92"/>
        <v>215.91945444787939</v>
      </c>
      <c r="AG248" s="306">
        <f t="shared" ca="1" si="114"/>
        <v>58.596394105802212</v>
      </c>
      <c r="AH248" s="304">
        <f t="shared" ca="1" si="115"/>
        <v>68.159461561236327</v>
      </c>
    </row>
    <row r="249" spans="1:34" x14ac:dyDescent="0.2">
      <c r="A249" s="347">
        <f t="shared" ca="1" si="93"/>
        <v>0.01</v>
      </c>
      <c r="B249" s="304">
        <f t="shared" ca="1" si="94"/>
        <v>2.4499999999999917</v>
      </c>
      <c r="D249" s="306">
        <f t="shared" ca="1" si="95"/>
        <v>15.156490762913046</v>
      </c>
      <c r="E249" s="307">
        <f t="shared" ca="1" si="96"/>
        <v>56.420387065351193</v>
      </c>
      <c r="F249" s="304">
        <f t="shared" ca="1" si="97"/>
        <v>58.420709417554292</v>
      </c>
      <c r="G249" s="306">
        <f t="shared" ca="1" si="98"/>
        <v>39.104536223333923</v>
      </c>
      <c r="H249" s="307">
        <f t="shared" ca="1" si="99"/>
        <v>170.7797509877623</v>
      </c>
      <c r="I249" s="304">
        <f t="shared" ca="1" si="100"/>
        <v>175.19956649684991</v>
      </c>
      <c r="J249" s="306">
        <f t="shared" ca="1" si="101"/>
        <v>46.697971311151576</v>
      </c>
      <c r="K249" s="307">
        <f t="shared" ca="1" si="102"/>
        <v>217.62443093840375</v>
      </c>
      <c r="L249" s="304">
        <f t="shared" ca="1" si="87"/>
        <v>222.57828615083099</v>
      </c>
      <c r="M249" s="306">
        <f t="shared" ca="1" si="103"/>
        <v>1.3457003077128455</v>
      </c>
      <c r="N249" s="304">
        <f t="shared" ca="1" si="104"/>
        <v>77.102948121402235</v>
      </c>
      <c r="P249" s="310">
        <f t="shared" ca="1" si="105"/>
        <v>9</v>
      </c>
      <c r="Q249" s="304">
        <f t="shared" ca="1" si="106"/>
        <v>842.42500000000177</v>
      </c>
      <c r="R249" s="306">
        <f t="shared" ca="1" si="107"/>
        <v>0.42199785987189015</v>
      </c>
      <c r="S249" s="307">
        <f t="shared" ca="1" si="108"/>
        <v>10.994938066799975</v>
      </c>
      <c r="T249" s="304">
        <f t="shared" ca="1" si="88"/>
        <v>107.86034243530776</v>
      </c>
      <c r="U249" s="311">
        <f t="shared" ca="1" si="89"/>
        <v>0</v>
      </c>
      <c r="V249" s="306">
        <f t="shared" ca="1" si="90"/>
        <v>1.1986279671422135</v>
      </c>
      <c r="W249" s="304">
        <f t="shared" ca="1" si="91"/>
        <v>96.024022525673928</v>
      </c>
      <c r="Y249" s="314" t="str">
        <f t="shared" ca="1" si="109"/>
        <v/>
      </c>
      <c r="Z249" s="315" t="str">
        <f t="shared" ca="1" si="110"/>
        <v/>
      </c>
      <c r="AA249" s="316" t="str">
        <f t="shared" ca="1" si="111"/>
        <v/>
      </c>
      <c r="AC249" s="310" t="e">
        <f t="shared" ca="1" si="112"/>
        <v>#N/A</v>
      </c>
      <c r="AD249" s="323" t="e">
        <f t="shared" ca="1" si="113"/>
        <v>#N/A</v>
      </c>
      <c r="AE249" s="324">
        <f t="shared" ca="1" si="92"/>
        <v>217.62443093840375</v>
      </c>
      <c r="AG249" s="306">
        <f t="shared" ca="1" si="114"/>
        <v>58.379707148787261</v>
      </c>
      <c r="AH249" s="304">
        <f t="shared" ca="1" si="115"/>
        <v>67.942500565349434</v>
      </c>
    </row>
    <row r="250" spans="1:34" x14ac:dyDescent="0.2">
      <c r="A250" s="347">
        <f t="shared" ca="1" si="93"/>
        <v>0.01</v>
      </c>
      <c r="B250" s="304">
        <f t="shared" ca="1" si="94"/>
        <v>2.4599999999999915</v>
      </c>
      <c r="D250" s="306">
        <f t="shared" ca="1" si="95"/>
        <v>15.116296477465957</v>
      </c>
      <c r="E250" s="307">
        <f t="shared" ca="1" si="96"/>
        <v>56.206825606498143</v>
      </c>
      <c r="F250" s="304">
        <f t="shared" ca="1" si="97"/>
        <v>58.204034773836298</v>
      </c>
      <c r="G250" s="306">
        <f t="shared" ca="1" si="98"/>
        <v>39.255699188108586</v>
      </c>
      <c r="H250" s="307">
        <f t="shared" ca="1" si="99"/>
        <v>171.34181924382727</v>
      </c>
      <c r="I250" s="304">
        <f t="shared" ca="1" si="100"/>
        <v>175.78119620861511</v>
      </c>
      <c r="J250" s="306">
        <f t="shared" ca="1" si="101"/>
        <v>47.089772488208787</v>
      </c>
      <c r="K250" s="307">
        <f t="shared" ca="1" si="102"/>
        <v>219.33503878956171</v>
      </c>
      <c r="L250" s="304">
        <f t="shared" ca="1" si="87"/>
        <v>224.33302457241956</v>
      </c>
      <c r="M250" s="306">
        <f t="shared" ca="1" si="103"/>
        <v>1.3455757442407628</v>
      </c>
      <c r="N250" s="304">
        <f t="shared" ca="1" si="104"/>
        <v>77.095811160170399</v>
      </c>
      <c r="P250" s="310">
        <f t="shared" ca="1" si="105"/>
        <v>9</v>
      </c>
      <c r="Q250" s="304">
        <f t="shared" ca="1" si="106"/>
        <v>840.37500000000182</v>
      </c>
      <c r="R250" s="306">
        <f t="shared" ca="1" si="107"/>
        <v>0.42097094873708601</v>
      </c>
      <c r="S250" s="307">
        <f t="shared" ca="1" si="108"/>
        <v>10.990728357312603</v>
      </c>
      <c r="T250" s="304">
        <f t="shared" ca="1" si="88"/>
        <v>107.81904518523665</v>
      </c>
      <c r="U250" s="311">
        <f t="shared" ca="1" si="89"/>
        <v>0</v>
      </c>
      <c r="V250" s="306">
        <f t="shared" ca="1" si="90"/>
        <v>1.1984229219703064</v>
      </c>
      <c r="W250" s="304">
        <f t="shared" ca="1" si="91"/>
        <v>96.646108576122586</v>
      </c>
      <c r="Y250" s="314" t="str">
        <f t="shared" ca="1" si="109"/>
        <v/>
      </c>
      <c r="Z250" s="315" t="str">
        <f t="shared" ca="1" si="110"/>
        <v/>
      </c>
      <c r="AA250" s="316" t="str">
        <f t="shared" ca="1" si="111"/>
        <v/>
      </c>
      <c r="AC250" s="310" t="e">
        <f t="shared" ca="1" si="112"/>
        <v>#N/A</v>
      </c>
      <c r="AD250" s="323" t="e">
        <f t="shared" ca="1" si="113"/>
        <v>#N/A</v>
      </c>
      <c r="AE250" s="324">
        <f t="shared" ca="1" si="92"/>
        <v>219.33503878956171</v>
      </c>
      <c r="AG250" s="306">
        <f t="shared" ca="1" si="114"/>
        <v>58.162834804955267</v>
      </c>
      <c r="AH250" s="304">
        <f t="shared" ca="1" si="115"/>
        <v>67.725354796807366</v>
      </c>
    </row>
    <row r="251" spans="1:34" x14ac:dyDescent="0.2">
      <c r="A251" s="347">
        <f t="shared" ca="1" si="93"/>
        <v>0.01</v>
      </c>
      <c r="B251" s="304">
        <f t="shared" ca="1" si="94"/>
        <v>2.4699999999999913</v>
      </c>
      <c r="D251" s="306">
        <f t="shared" ca="1" si="95"/>
        <v>15.075985715324979</v>
      </c>
      <c r="E251" s="307">
        <f t="shared" ca="1" si="96"/>
        <v>55.993103059752031</v>
      </c>
      <c r="F251" s="304">
        <f t="shared" ca="1" si="97"/>
        <v>57.98717906182965</v>
      </c>
      <c r="G251" s="306">
        <f t="shared" ca="1" si="98"/>
        <v>39.406459045261833</v>
      </c>
      <c r="H251" s="307">
        <f t="shared" ca="1" si="99"/>
        <v>171.90175027442478</v>
      </c>
      <c r="I251" s="304">
        <f t="shared" ca="1" si="100"/>
        <v>176.36065536818748</v>
      </c>
      <c r="J251" s="306">
        <f t="shared" ca="1" si="101"/>
        <v>47.483083279375641</v>
      </c>
      <c r="K251" s="307">
        <f t="shared" ca="1" si="102"/>
        <v>221.05125663715296</v>
      </c>
      <c r="L251" s="304">
        <f t="shared" ca="1" si="87"/>
        <v>226.09356748607553</v>
      </c>
      <c r="M251" s="306">
        <f t="shared" ca="1" si="103"/>
        <v>1.3454515225014094</v>
      </c>
      <c r="N251" s="304">
        <f t="shared" ca="1" si="104"/>
        <v>77.088693778781675</v>
      </c>
      <c r="P251" s="310">
        <f t="shared" ca="1" si="105"/>
        <v>9</v>
      </c>
      <c r="Q251" s="304">
        <f t="shared" ca="1" si="106"/>
        <v>838.32500000000175</v>
      </c>
      <c r="R251" s="306">
        <f t="shared" ca="1" si="107"/>
        <v>0.41994403760228183</v>
      </c>
      <c r="S251" s="307">
        <f t="shared" ca="1" si="108"/>
        <v>10.98652891693658</v>
      </c>
      <c r="T251" s="304">
        <f t="shared" ca="1" si="88"/>
        <v>107.77784867514785</v>
      </c>
      <c r="U251" s="311">
        <f t="shared" ca="1" si="89"/>
        <v>0</v>
      </c>
      <c r="V251" s="306">
        <f t="shared" ca="1" si="90"/>
        <v>1.1982172392084083</v>
      </c>
      <c r="W251" s="304">
        <f t="shared" ca="1" si="91"/>
        <v>97.267645990535925</v>
      </c>
      <c r="Y251" s="314" t="str">
        <f t="shared" ca="1" si="109"/>
        <v/>
      </c>
      <c r="Z251" s="315" t="str">
        <f t="shared" ca="1" si="110"/>
        <v/>
      </c>
      <c r="AA251" s="316" t="str">
        <f t="shared" ca="1" si="111"/>
        <v/>
      </c>
      <c r="AC251" s="310" t="e">
        <f t="shared" ca="1" si="112"/>
        <v>#N/A</v>
      </c>
      <c r="AD251" s="323" t="e">
        <f t="shared" ca="1" si="113"/>
        <v>#N/A</v>
      </c>
      <c r="AE251" s="324">
        <f t="shared" ca="1" si="92"/>
        <v>221.05125663715296</v>
      </c>
      <c r="AG251" s="306">
        <f t="shared" ca="1" si="114"/>
        <v>57.945779885817132</v>
      </c>
      <c r="AH251" s="304">
        <f t="shared" ca="1" si="115"/>
        <v>67.508027060350614</v>
      </c>
    </row>
    <row r="252" spans="1:34" x14ac:dyDescent="0.2">
      <c r="A252" s="347">
        <f t="shared" ca="1" si="93"/>
        <v>0.01</v>
      </c>
      <c r="B252" s="304">
        <f t="shared" ca="1" si="94"/>
        <v>2.4799999999999911</v>
      </c>
      <c r="D252" s="306">
        <f t="shared" ca="1" si="95"/>
        <v>15.035559496543044</v>
      </c>
      <c r="E252" s="307">
        <f t="shared" ca="1" si="96"/>
        <v>55.779222082661846</v>
      </c>
      <c r="F252" s="304">
        <f t="shared" ca="1" si="97"/>
        <v>57.770145105590622</v>
      </c>
      <c r="G252" s="306">
        <f t="shared" ca="1" si="98"/>
        <v>39.556814640227266</v>
      </c>
      <c r="H252" s="307">
        <f t="shared" ca="1" si="99"/>
        <v>172.45954249525141</v>
      </c>
      <c r="I252" s="304">
        <f t="shared" ca="1" si="100"/>
        <v>176.93794217790801</v>
      </c>
      <c r="J252" s="306">
        <f t="shared" ca="1" si="101"/>
        <v>47.87789964780309</v>
      </c>
      <c r="K252" s="307">
        <f t="shared" ca="1" si="102"/>
        <v>222.77306310100136</v>
      </c>
      <c r="L252" s="304">
        <f t="shared" ca="1" si="87"/>
        <v>227.85989317580186</v>
      </c>
      <c r="M252" s="306">
        <f t="shared" ca="1" si="103"/>
        <v>1.3453276389221502</v>
      </c>
      <c r="N252" s="304">
        <f t="shared" ca="1" si="104"/>
        <v>77.081595772539146</v>
      </c>
      <c r="P252" s="310">
        <f t="shared" ca="1" si="105"/>
        <v>9</v>
      </c>
      <c r="Q252" s="304">
        <f t="shared" ca="1" si="106"/>
        <v>836.2750000000018</v>
      </c>
      <c r="R252" s="306">
        <f t="shared" ca="1" si="107"/>
        <v>0.41891712646747775</v>
      </c>
      <c r="S252" s="307">
        <f t="shared" ca="1" si="108"/>
        <v>10.982339745671904</v>
      </c>
      <c r="T252" s="304">
        <f t="shared" ca="1" si="88"/>
        <v>107.73675290504139</v>
      </c>
      <c r="U252" s="311">
        <f t="shared" ca="1" si="89"/>
        <v>0</v>
      </c>
      <c r="V252" s="306">
        <f t="shared" ca="1" si="90"/>
        <v>1.1980109217517094</v>
      </c>
      <c r="W252" s="304">
        <f t="shared" ca="1" si="91"/>
        <v>97.888608545317211</v>
      </c>
      <c r="Y252" s="314" t="str">
        <f t="shared" ca="1" si="109"/>
        <v/>
      </c>
      <c r="Z252" s="315" t="str">
        <f t="shared" ca="1" si="110"/>
        <v/>
      </c>
      <c r="AA252" s="316" t="str">
        <f t="shared" ca="1" si="111"/>
        <v/>
      </c>
      <c r="AC252" s="310" t="e">
        <f t="shared" ca="1" si="112"/>
        <v>#N/A</v>
      </c>
      <c r="AD252" s="323" t="e">
        <f t="shared" ca="1" si="113"/>
        <v>#N/A</v>
      </c>
      <c r="AE252" s="324">
        <f t="shared" ca="1" si="92"/>
        <v>222.77306310100136</v>
      </c>
      <c r="AG252" s="306">
        <f t="shared" ca="1" si="114"/>
        <v>57.728545197473956</v>
      </c>
      <c r="AH252" s="304">
        <f t="shared" ca="1" si="115"/>
        <v>67.290520155389075</v>
      </c>
    </row>
    <row r="253" spans="1:34" x14ac:dyDescent="0.2">
      <c r="A253" s="347">
        <f t="shared" ca="1" si="93"/>
        <v>0.01</v>
      </c>
      <c r="B253" s="304">
        <f t="shared" ca="1" si="94"/>
        <v>2.4899999999999909</v>
      </c>
      <c r="D253" s="306">
        <f t="shared" ca="1" si="95"/>
        <v>14.995018835622812</v>
      </c>
      <c r="E253" s="307">
        <f t="shared" ca="1" si="96"/>
        <v>55.565185328227159</v>
      </c>
      <c r="F253" s="304">
        <f t="shared" ca="1" si="97"/>
        <v>57.552935723913457</v>
      </c>
      <c r="G253" s="306">
        <f t="shared" ca="1" si="98"/>
        <v>39.706764828583495</v>
      </c>
      <c r="H253" s="307">
        <f t="shared" ca="1" si="99"/>
        <v>173.0151943485337</v>
      </c>
      <c r="I253" s="304">
        <f t="shared" ca="1" si="100"/>
        <v>177.51305486812322</v>
      </c>
      <c r="J253" s="306">
        <f t="shared" ca="1" si="101"/>
        <v>48.274217545147145</v>
      </c>
      <c r="K253" s="307">
        <f t="shared" ca="1" si="102"/>
        <v>224.50043678522027</v>
      </c>
      <c r="L253" s="304">
        <f t="shared" ca="1" si="87"/>
        <v>229.63197990774472</v>
      </c>
      <c r="M253" s="306">
        <f t="shared" ca="1" si="103"/>
        <v>1.3452040899744497</v>
      </c>
      <c r="N253" s="304">
        <f t="shared" ca="1" si="104"/>
        <v>77.074516939272627</v>
      </c>
      <c r="P253" s="310">
        <f t="shared" ca="1" si="105"/>
        <v>9</v>
      </c>
      <c r="Q253" s="304">
        <f t="shared" ca="1" si="106"/>
        <v>834.22500000000184</v>
      </c>
      <c r="R253" s="306">
        <f t="shared" ca="1" si="107"/>
        <v>0.41789021533267362</v>
      </c>
      <c r="S253" s="307">
        <f t="shared" ca="1" si="108"/>
        <v>10.978160843518577</v>
      </c>
      <c r="T253" s="304">
        <f t="shared" ca="1" si="88"/>
        <v>107.69575787491725</v>
      </c>
      <c r="U253" s="311">
        <f t="shared" ca="1" si="89"/>
        <v>0</v>
      </c>
      <c r="V253" s="306">
        <f t="shared" ca="1" si="90"/>
        <v>1.1978039724964789</v>
      </c>
      <c r="W253" s="304">
        <f t="shared" ca="1" si="91"/>
        <v>98.508970135284486</v>
      </c>
      <c r="Y253" s="314" t="str">
        <f t="shared" ca="1" si="109"/>
        <v/>
      </c>
      <c r="Z253" s="315" t="str">
        <f t="shared" ca="1" si="110"/>
        <v/>
      </c>
      <c r="AA253" s="316" t="str">
        <f t="shared" ca="1" si="111"/>
        <v/>
      </c>
      <c r="AC253" s="310" t="e">
        <f t="shared" ca="1" si="112"/>
        <v>#N/A</v>
      </c>
      <c r="AD253" s="323" t="e">
        <f t="shared" ca="1" si="113"/>
        <v>#N/A</v>
      </c>
      <c r="AE253" s="324">
        <f t="shared" ca="1" si="92"/>
        <v>224.50043678522027</v>
      </c>
      <c r="AG253" s="306">
        <f t="shared" ca="1" si="114"/>
        <v>57.511133540513697</v>
      </c>
      <c r="AH253" s="304">
        <f t="shared" ca="1" si="115"/>
        <v>67.072836875897309</v>
      </c>
    </row>
    <row r="254" spans="1:34" x14ac:dyDescent="0.2">
      <c r="A254" s="347">
        <f t="shared" ca="1" si="93"/>
        <v>0.01</v>
      </c>
      <c r="B254" s="304">
        <f t="shared" ca="1" si="94"/>
        <v>2.4999999999999907</v>
      </c>
      <c r="D254" s="306">
        <f t="shared" ca="1" si="95"/>
        <v>14.954364741574572</v>
      </c>
      <c r="E254" s="307">
        <f t="shared" ca="1" si="96"/>
        <v>55.350995444782626</v>
      </c>
      <c r="F254" s="304">
        <f t="shared" ca="1" si="97"/>
        <v>57.335553730232654</v>
      </c>
      <c r="G254" s="306">
        <f t="shared" ca="1" si="98"/>
        <v>39.856308475999242</v>
      </c>
      <c r="H254" s="307">
        <f t="shared" ca="1" si="99"/>
        <v>173.56870430298153</v>
      </c>
      <c r="I254" s="304">
        <f t="shared" ca="1" si="100"/>
        <v>178.08599169712886</v>
      </c>
      <c r="J254" s="306">
        <f t="shared" ca="1" si="101"/>
        <v>48.672032911670058</v>
      </c>
      <c r="K254" s="307">
        <f t="shared" ca="1" si="102"/>
        <v>226.23335627847786</v>
      </c>
      <c r="L254" s="304">
        <f t="shared" ca="1" si="87"/>
        <v>231.40980593047345</v>
      </c>
      <c r="M254" s="306">
        <f t="shared" ca="1" si="103"/>
        <v>1.3450808721730994</v>
      </c>
      <c r="N254" s="304">
        <f t="shared" ca="1" si="104"/>
        <v>77.067457079294371</v>
      </c>
      <c r="P254" s="310">
        <f t="shared" ca="1" si="105"/>
        <v>9</v>
      </c>
      <c r="Q254" s="304">
        <f t="shared" ca="1" si="106"/>
        <v>832.17500000000189</v>
      </c>
      <c r="R254" s="306">
        <f t="shared" ca="1" si="107"/>
        <v>0.41686330419786954</v>
      </c>
      <c r="S254" s="307">
        <f t="shared" ca="1" si="108"/>
        <v>10.973992210476599</v>
      </c>
      <c r="T254" s="304">
        <f t="shared" ca="1" si="88"/>
        <v>107.65486358477544</v>
      </c>
      <c r="U254" s="311">
        <f t="shared" ca="1" si="89"/>
        <v>0</v>
      </c>
      <c r="V254" s="306">
        <f t="shared" ca="1" si="90"/>
        <v>1.1975963943400161</v>
      </c>
      <c r="W254" s="304">
        <f t="shared" ca="1" si="91"/>
        <v>99.128704774399225</v>
      </c>
      <c r="Y254" s="314" t="str">
        <f t="shared" ca="1" si="109"/>
        <v/>
      </c>
      <c r="Z254" s="315" t="str">
        <f t="shared" ca="1" si="110"/>
        <v/>
      </c>
      <c r="AA254" s="316" t="str">
        <f t="shared" ca="1" si="111"/>
        <v/>
      </c>
      <c r="AC254" s="310" t="e">
        <f t="shared" ca="1" si="112"/>
        <v>#N/A</v>
      </c>
      <c r="AD254" s="323" t="e">
        <f t="shared" ca="1" si="113"/>
        <v>#N/A</v>
      </c>
      <c r="AE254" s="324">
        <f t="shared" ca="1" si="92"/>
        <v>226.23335627847786</v>
      </c>
      <c r="AG254" s="306">
        <f t="shared" ca="1" si="114"/>
        <v>57.293547709908559</v>
      </c>
      <c r="AH254" s="304">
        <f t="shared" ca="1" si="115"/>
        <v>66.854980010310612</v>
      </c>
    </row>
    <row r="255" spans="1:34" x14ac:dyDescent="0.2">
      <c r="A255" s="347">
        <f t="shared" ca="1" si="93"/>
        <v>0.01</v>
      </c>
      <c r="B255" s="304">
        <f t="shared" ca="1" si="94"/>
        <v>2.5099999999999905</v>
      </c>
      <c r="D255" s="306">
        <f t="shared" ca="1" si="95"/>
        <v>14.913598217972563</v>
      </c>
      <c r="E255" s="307">
        <f t="shared" ca="1" si="96"/>
        <v>55.136655075883965</v>
      </c>
      <c r="F255" s="304">
        <f t="shared" ca="1" si="97"/>
        <v>57.118001932526624</v>
      </c>
      <c r="G255" s="306">
        <f t="shared" ca="1" si="98"/>
        <v>40.005444458178971</v>
      </c>
      <c r="H255" s="307">
        <f t="shared" ca="1" si="99"/>
        <v>174.12007085374037</v>
      </c>
      <c r="I255" s="304">
        <f t="shared" ca="1" si="100"/>
        <v>178.656750951113</v>
      </c>
      <c r="J255" s="306">
        <f t="shared" ca="1" si="101"/>
        <v>49.07134167634095</v>
      </c>
      <c r="K255" s="307">
        <f t="shared" ca="1" si="102"/>
        <v>227.97180015426147</v>
      </c>
      <c r="L255" s="304">
        <f t="shared" ca="1" si="87"/>
        <v>233.19334947525996</v>
      </c>
      <c r="M255" s="306">
        <f t="shared" ca="1" si="103"/>
        <v>1.3449579820754616</v>
      </c>
      <c r="N255" s="304">
        <f t="shared" ca="1" si="104"/>
        <v>77.060415995355768</v>
      </c>
      <c r="P255" s="310">
        <f t="shared" ca="1" si="105"/>
        <v>9</v>
      </c>
      <c r="Q255" s="304">
        <f t="shared" ca="1" si="106"/>
        <v>830.12500000000193</v>
      </c>
      <c r="R255" s="306">
        <f t="shared" ca="1" si="107"/>
        <v>0.41583639306306541</v>
      </c>
      <c r="S255" s="307">
        <f t="shared" ca="1" si="108"/>
        <v>10.969833846545969</v>
      </c>
      <c r="T255" s="304">
        <f t="shared" ca="1" si="88"/>
        <v>107.61407003461596</v>
      </c>
      <c r="U255" s="311">
        <f t="shared" ca="1" si="89"/>
        <v>0</v>
      </c>
      <c r="V255" s="306">
        <f t="shared" ca="1" si="90"/>
        <v>1.1973881901806054</v>
      </c>
      <c r="W255" s="304">
        <f t="shared" ca="1" si="91"/>
        <v>99.747786596484616</v>
      </c>
      <c r="Y255" s="314" t="str">
        <f t="shared" ca="1" si="109"/>
        <v/>
      </c>
      <c r="Z255" s="315" t="str">
        <f t="shared" ca="1" si="110"/>
        <v/>
      </c>
      <c r="AA255" s="316" t="str">
        <f t="shared" ca="1" si="111"/>
        <v/>
      </c>
      <c r="AC255" s="310" t="e">
        <f t="shared" ca="1" si="112"/>
        <v>#N/A</v>
      </c>
      <c r="AD255" s="323" t="e">
        <f t="shared" ca="1" si="113"/>
        <v>#N/A</v>
      </c>
      <c r="AE255" s="324">
        <f t="shared" ca="1" si="92"/>
        <v>227.97180015426147</v>
      </c>
      <c r="AG255" s="306">
        <f t="shared" ca="1" si="114"/>
        <v>57.075790494913413</v>
      </c>
      <c r="AH255" s="304">
        <f t="shared" ca="1" si="115"/>
        <v>66.636952341422088</v>
      </c>
    </row>
    <row r="256" spans="1:34" x14ac:dyDescent="0.2">
      <c r="A256" s="347">
        <f t="shared" ca="1" si="93"/>
        <v>0.01</v>
      </c>
      <c r="B256" s="304">
        <f t="shared" ca="1" si="94"/>
        <v>2.5199999999999902</v>
      </c>
      <c r="D256" s="306">
        <f t="shared" ca="1" si="95"/>
        <v>14.872720263009546</v>
      </c>
      <c r="E256" s="307">
        <f t="shared" ca="1" si="96"/>
        <v>54.922166860194466</v>
      </c>
      <c r="F256" s="304">
        <f t="shared" ca="1" si="97"/>
        <v>56.900283133221556</v>
      </c>
      <c r="G256" s="306">
        <f t="shared" ca="1" si="98"/>
        <v>40.15417166080907</v>
      </c>
      <c r="H256" s="307">
        <f t="shared" ca="1" si="99"/>
        <v>174.66929252234232</v>
      </c>
      <c r="I256" s="304">
        <f t="shared" ca="1" si="100"/>
        <v>179.22533094409761</v>
      </c>
      <c r="J256" s="306">
        <f t="shared" ca="1" si="101"/>
        <v>49.472139756935888</v>
      </c>
      <c r="K256" s="307">
        <f t="shared" ca="1" si="102"/>
        <v>229.7157469711419</v>
      </c>
      <c r="L256" s="304">
        <f t="shared" ca="1" si="87"/>
        <v>234.98258875635761</v>
      </c>
      <c r="M256" s="306">
        <f t="shared" ca="1" si="103"/>
        <v>1.3448354162807306</v>
      </c>
      <c r="N256" s="304">
        <f t="shared" ca="1" si="104"/>
        <v>77.053393492605025</v>
      </c>
      <c r="P256" s="310">
        <f t="shared" ca="1" si="105"/>
        <v>9</v>
      </c>
      <c r="Q256" s="304">
        <f t="shared" ca="1" si="106"/>
        <v>828.07500000000198</v>
      </c>
      <c r="R256" s="306">
        <f t="shared" ca="1" si="107"/>
        <v>0.41480948192826128</v>
      </c>
      <c r="S256" s="307">
        <f t="shared" ca="1" si="108"/>
        <v>10.965685751726687</v>
      </c>
      <c r="T256" s="304">
        <f t="shared" ca="1" si="88"/>
        <v>107.5733772244388</v>
      </c>
      <c r="U256" s="311">
        <f t="shared" ca="1" si="89"/>
        <v>0</v>
      </c>
      <c r="V256" s="306">
        <f t="shared" ca="1" si="90"/>
        <v>1.1971793629174665</v>
      </c>
      <c r="W256" s="304">
        <f t="shared" ca="1" si="91"/>
        <v>100.36618985593242</v>
      </c>
      <c r="Y256" s="314" t="str">
        <f t="shared" ca="1" si="109"/>
        <v/>
      </c>
      <c r="Z256" s="315" t="str">
        <f t="shared" ca="1" si="110"/>
        <v/>
      </c>
      <c r="AA256" s="316" t="str">
        <f t="shared" ca="1" si="111"/>
        <v/>
      </c>
      <c r="AC256" s="310" t="e">
        <f t="shared" ca="1" si="112"/>
        <v>#N/A</v>
      </c>
      <c r="AD256" s="323" t="e">
        <f t="shared" ca="1" si="113"/>
        <v>#N/A</v>
      </c>
      <c r="AE256" s="324">
        <f t="shared" ca="1" si="92"/>
        <v>229.7157469711419</v>
      </c>
      <c r="AG256" s="306">
        <f t="shared" ca="1" si="114"/>
        <v>56.857864678964667</v>
      </c>
      <c r="AH256" s="304">
        <f t="shared" ca="1" si="115"/>
        <v>66.418756646280229</v>
      </c>
    </row>
    <row r="257" spans="1:34" x14ac:dyDescent="0.2">
      <c r="A257" s="347">
        <f t="shared" ca="1" si="93"/>
        <v>0.01</v>
      </c>
      <c r="B257" s="304">
        <f t="shared" ca="1" si="94"/>
        <v>2.52999999999999</v>
      </c>
      <c r="D257" s="306">
        <f t="shared" ca="1" si="95"/>
        <v>14.831731869549824</v>
      </c>
      <c r="E257" s="307">
        <f t="shared" ca="1" si="96"/>
        <v>54.707533431373136</v>
      </c>
      <c r="F257" s="304">
        <f t="shared" ca="1" si="97"/>
        <v>56.682400129096763</v>
      </c>
      <c r="G257" s="306">
        <f t="shared" ca="1" si="98"/>
        <v>40.302488979504567</v>
      </c>
      <c r="H257" s="307">
        <f t="shared" ca="1" si="99"/>
        <v>175.21636785665603</v>
      </c>
      <c r="I257" s="304">
        <f t="shared" ca="1" si="100"/>
        <v>179.79173001787956</v>
      </c>
      <c r="J257" s="306">
        <f t="shared" ca="1" si="101"/>
        <v>49.87442306013746</v>
      </c>
      <c r="K257" s="307">
        <f t="shared" ca="1" si="102"/>
        <v>231.46517527303689</v>
      </c>
      <c r="L257" s="304">
        <f t="shared" ca="1" si="87"/>
        <v>236.77750197127946</v>
      </c>
      <c r="M257" s="306">
        <f t="shared" ca="1" si="103"/>
        <v>1.344713171429208</v>
      </c>
      <c r="N257" s="304">
        <f t="shared" ca="1" si="104"/>
        <v>77.04638937854557</v>
      </c>
      <c r="P257" s="310">
        <f t="shared" ca="1" si="105"/>
        <v>9</v>
      </c>
      <c r="Q257" s="304">
        <f t="shared" ca="1" si="106"/>
        <v>826.02500000000202</v>
      </c>
      <c r="R257" s="306">
        <f t="shared" ca="1" si="107"/>
        <v>0.41378257079345721</v>
      </c>
      <c r="S257" s="307">
        <f t="shared" ca="1" si="108"/>
        <v>10.961547926018753</v>
      </c>
      <c r="T257" s="304">
        <f t="shared" ca="1" si="88"/>
        <v>107.53278515424397</v>
      </c>
      <c r="U257" s="311">
        <f t="shared" ca="1" si="89"/>
        <v>0</v>
      </c>
      <c r="V257" s="306">
        <f t="shared" ca="1" si="90"/>
        <v>1.1969699154507092</v>
      </c>
      <c r="W257" s="304">
        <f t="shared" ca="1" si="91"/>
        <v>100.98388892839989</v>
      </c>
      <c r="Y257" s="314" t="str">
        <f t="shared" ca="1" si="109"/>
        <v/>
      </c>
      <c r="Z257" s="315" t="str">
        <f t="shared" ca="1" si="110"/>
        <v/>
      </c>
      <c r="AA257" s="316" t="str">
        <f t="shared" ca="1" si="111"/>
        <v/>
      </c>
      <c r="AC257" s="310" t="e">
        <f t="shared" ca="1" si="112"/>
        <v>#N/A</v>
      </c>
      <c r="AD257" s="323" t="e">
        <f t="shared" ca="1" si="113"/>
        <v>#N/A</v>
      </c>
      <c r="AE257" s="324">
        <f t="shared" ca="1" si="92"/>
        <v>231.46517527303689</v>
      </c>
      <c r="AG257" s="306">
        <f t="shared" ca="1" si="114"/>
        <v>56.639773039580177</v>
      </c>
      <c r="AH257" s="304">
        <f t="shared" ca="1" si="115"/>
        <v>66.200395696087583</v>
      </c>
    </row>
    <row r="258" spans="1:34" x14ac:dyDescent="0.2">
      <c r="A258" s="347">
        <f t="shared" ca="1" si="93"/>
        <v>0.01</v>
      </c>
      <c r="B258" s="304">
        <f t="shared" ca="1" si="94"/>
        <v>2.5399999999999898</v>
      </c>
      <c r="D258" s="306">
        <f t="shared" ca="1" si="95"/>
        <v>14.790634025180694</v>
      </c>
      <c r="E258" s="307">
        <f t="shared" ca="1" si="96"/>
        <v>54.492757417963603</v>
      </c>
      <c r="F258" s="304">
        <f t="shared" ca="1" si="97"/>
        <v>56.464355711190578</v>
      </c>
      <c r="G258" s="306">
        <f t="shared" ca="1" si="98"/>
        <v>40.450395319756375</v>
      </c>
      <c r="H258" s="307">
        <f t="shared" ca="1" si="99"/>
        <v>175.76129543083567</v>
      </c>
      <c r="I258" s="304">
        <f t="shared" ca="1" si="100"/>
        <v>180.35594654197033</v>
      </c>
      <c r="J258" s="306">
        <f t="shared" ca="1" si="101"/>
        <v>50.278187481633765</v>
      </c>
      <c r="K258" s="307">
        <f t="shared" ca="1" si="102"/>
        <v>233.22006358947436</v>
      </c>
      <c r="L258" s="304">
        <f t="shared" ca="1" si="87"/>
        <v>238.57806730107606</v>
      </c>
      <c r="M258" s="306">
        <f t="shared" ca="1" si="103"/>
        <v>1.3445912442015944</v>
      </c>
      <c r="N258" s="304">
        <f t="shared" ca="1" si="104"/>
        <v>77.03940346299558</v>
      </c>
      <c r="P258" s="310">
        <f t="shared" ca="1" si="105"/>
        <v>9</v>
      </c>
      <c r="Q258" s="304">
        <f t="shared" ca="1" si="106"/>
        <v>823.97500000000207</v>
      </c>
      <c r="R258" s="306">
        <f t="shared" ca="1" si="107"/>
        <v>0.41275565965865307</v>
      </c>
      <c r="S258" s="307">
        <f t="shared" ca="1" si="108"/>
        <v>10.957420369422167</v>
      </c>
      <c r="T258" s="304">
        <f t="shared" ca="1" si="88"/>
        <v>107.49229382403146</v>
      </c>
      <c r="U258" s="311">
        <f t="shared" ca="1" si="89"/>
        <v>0</v>
      </c>
      <c r="V258" s="306">
        <f t="shared" ca="1" si="90"/>
        <v>1.196759850681284</v>
      </c>
      <c r="W258" s="304">
        <f t="shared" ca="1" si="91"/>
        <v>101.60085831149546</v>
      </c>
      <c r="Y258" s="314" t="str">
        <f t="shared" ca="1" si="109"/>
        <v/>
      </c>
      <c r="Z258" s="315" t="str">
        <f t="shared" ca="1" si="110"/>
        <v/>
      </c>
      <c r="AA258" s="316" t="str">
        <f t="shared" ca="1" si="111"/>
        <v/>
      </c>
      <c r="AC258" s="310" t="e">
        <f t="shared" ca="1" si="112"/>
        <v>#N/A</v>
      </c>
      <c r="AD258" s="323" t="e">
        <f t="shared" ca="1" si="113"/>
        <v>#N/A</v>
      </c>
      <c r="AE258" s="324">
        <f t="shared" ca="1" si="92"/>
        <v>233.22006358947436</v>
      </c>
      <c r="AG258" s="306">
        <f t="shared" ca="1" si="114"/>
        <v>56.421518348259802</v>
      </c>
      <c r="AH258" s="304">
        <f t="shared" ca="1" si="115"/>
        <v>65.981872256100061</v>
      </c>
    </row>
    <row r="259" spans="1:34" x14ac:dyDescent="0.2">
      <c r="A259" s="347">
        <f t="shared" ca="1" si="93"/>
        <v>0.01</v>
      </c>
      <c r="B259" s="304">
        <f t="shared" ca="1" si="94"/>
        <v>2.5499999999999896</v>
      </c>
      <c r="D259" s="306">
        <f t="shared" ca="1" si="95"/>
        <v>14.749427712262468</v>
      </c>
      <c r="E259" s="307">
        <f t="shared" ca="1" si="96"/>
        <v>54.277841443284345</v>
      </c>
      <c r="F259" s="304">
        <f t="shared" ca="1" si="97"/>
        <v>56.246152664707402</v>
      </c>
      <c r="G259" s="306">
        <f t="shared" ca="1" si="98"/>
        <v>40.597889596879</v>
      </c>
      <c r="H259" s="307">
        <f t="shared" ca="1" si="99"/>
        <v>176.3040738452685</v>
      </c>
      <c r="I259" s="304">
        <f t="shared" ca="1" si="100"/>
        <v>180.91797891353491</v>
      </c>
      <c r="J259" s="306">
        <f t="shared" ca="1" si="101"/>
        <v>50.683428906216939</v>
      </c>
      <c r="K259" s="307">
        <f t="shared" ca="1" si="102"/>
        <v>234.98039043585487</v>
      </c>
      <c r="L259" s="304">
        <f t="shared" ca="1" si="87"/>
        <v>240.38426291061222</v>
      </c>
      <c r="M259" s="306">
        <f t="shared" ca="1" si="103"/>
        <v>1.3444696313182958</v>
      </c>
      <c r="N259" s="304">
        <f t="shared" ca="1" si="104"/>
        <v>77.032435558048149</v>
      </c>
      <c r="P259" s="310">
        <f t="shared" ca="1" si="105"/>
        <v>9</v>
      </c>
      <c r="Q259" s="304">
        <f t="shared" ca="1" si="106"/>
        <v>821.92500000000211</v>
      </c>
      <c r="R259" s="306">
        <f t="shared" ca="1" si="107"/>
        <v>0.41172874852384894</v>
      </c>
      <c r="S259" s="307">
        <f t="shared" ca="1" si="108"/>
        <v>10.953303081936928</v>
      </c>
      <c r="T259" s="304">
        <f t="shared" ca="1" si="88"/>
        <v>107.45190323380127</v>
      </c>
      <c r="U259" s="311">
        <f t="shared" ca="1" si="89"/>
        <v>0</v>
      </c>
      <c r="V259" s="306">
        <f t="shared" ca="1" si="90"/>
        <v>1.1965491715109369</v>
      </c>
      <c r="W259" s="304">
        <f t="shared" ca="1" si="91"/>
        <v>102.21707262545407</v>
      </c>
      <c r="Y259" s="314" t="str">
        <f t="shared" ca="1" si="109"/>
        <v/>
      </c>
      <c r="Z259" s="315" t="str">
        <f t="shared" ca="1" si="110"/>
        <v/>
      </c>
      <c r="AA259" s="316" t="str">
        <f t="shared" ca="1" si="111"/>
        <v/>
      </c>
      <c r="AC259" s="310" t="e">
        <f t="shared" ca="1" si="112"/>
        <v>#N/A</v>
      </c>
      <c r="AD259" s="323" t="e">
        <f t="shared" ca="1" si="113"/>
        <v>#N/A</v>
      </c>
      <c r="AE259" s="324">
        <f t="shared" ca="1" si="92"/>
        <v>234.98039043585487</v>
      </c>
      <c r="AG259" s="306">
        <f t="shared" ca="1" si="114"/>
        <v>56.203103370386962</v>
      </c>
      <c r="AH259" s="304">
        <f t="shared" ca="1" si="115"/>
        <v>65.763189085527259</v>
      </c>
    </row>
    <row r="260" spans="1:34" x14ac:dyDescent="0.2">
      <c r="A260" s="347">
        <f t="shared" ca="1" si="93"/>
        <v>0.01</v>
      </c>
      <c r="B260" s="304">
        <f t="shared" ca="1" si="94"/>
        <v>2.5599999999999894</v>
      </c>
      <c r="D260" s="306">
        <f t="shared" ca="1" si="95"/>
        <v>14.708113907976909</v>
      </c>
      <c r="E260" s="307">
        <f t="shared" ca="1" si="96"/>
        <v>54.062788125319877</v>
      </c>
      <c r="F260" s="304">
        <f t="shared" ca="1" si="97"/>
        <v>56.027793768925541</v>
      </c>
      <c r="G260" s="306">
        <f t="shared" ca="1" si="98"/>
        <v>40.744970735958766</v>
      </c>
      <c r="H260" s="307">
        <f t="shared" ca="1" si="99"/>
        <v>176.84470172652169</v>
      </c>
      <c r="I260" s="304">
        <f t="shared" ca="1" si="100"/>
        <v>181.47782555732962</v>
      </c>
      <c r="J260" s="306">
        <f t="shared" ca="1" si="101"/>
        <v>51.090143207881127</v>
      </c>
      <c r="K260" s="307">
        <f t="shared" ca="1" si="102"/>
        <v>236.74613431371381</v>
      </c>
      <c r="L260" s="304">
        <f t="shared" ref="L260:L323" ca="1" si="116">SQRT(pos_x^2+pos_z^2)</f>
        <v>242.19606694884379</v>
      </c>
      <c r="M260" s="306">
        <f t="shared" ca="1" si="103"/>
        <v>1.3443483295387451</v>
      </c>
      <c r="N260" s="304">
        <f t="shared" ca="1" si="104"/>
        <v>77.025485478032479</v>
      </c>
      <c r="P260" s="310">
        <f t="shared" ca="1" si="105"/>
        <v>9</v>
      </c>
      <c r="Q260" s="304">
        <f t="shared" ca="1" si="106"/>
        <v>819.87500000000216</v>
      </c>
      <c r="R260" s="306">
        <f t="shared" ca="1" si="107"/>
        <v>0.41070183738904487</v>
      </c>
      <c r="S260" s="307">
        <f t="shared" ca="1" si="108"/>
        <v>10.949196063563038</v>
      </c>
      <c r="T260" s="304">
        <f t="shared" ref="T260:T323" ca="1" si="117">m*g</f>
        <v>107.41161338355342</v>
      </c>
      <c r="U260" s="311">
        <f t="shared" ref="U260:U323" ca="1" si="118">IF(pos_xz&lt;L_rampe,Poids*COS(Beta),0)</f>
        <v>0</v>
      </c>
      <c r="V260" s="306">
        <f t="shared" ref="V260:V323" ca="1" si="119">Rho_moyen*(20000-Alt_rampe-pos_z)/(20000+Alt_rampe+pos_z)</f>
        <v>1.1963378808421627</v>
      </c>
      <c r="W260" s="304">
        <f t="shared" ref="W260:W323" ca="1" si="120">1/2*Rho*Sref*Cx*vit_xz^2</f>
        <v>102.83250661380173</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236.74613431371381</v>
      </c>
      <c r="AG260" s="306">
        <f t="shared" ca="1" si="114"/>
        <v>55.984530865130743</v>
      </c>
      <c r="AH260" s="304">
        <f t="shared" ca="1" si="115"/>
        <v>65.544348937433412</v>
      </c>
    </row>
    <row r="261" spans="1:34" x14ac:dyDescent="0.2">
      <c r="A261" s="347">
        <f t="shared" ref="A261:A324" ca="1" si="122">IF(B260+0.01&lt;=T_ini+ROUNDUP(Temps_fin_propu,0), 0.01, IF(K260&gt;0, 0.1, 0.0001))</f>
        <v>0.01</v>
      </c>
      <c r="B261" s="304">
        <f t="shared" ref="B261:B324" ca="1" si="123">B260+pas</f>
        <v>2.5699999999999892</v>
      </c>
      <c r="D261" s="306">
        <f t="shared" ref="D261:D324" ca="1" si="124">IF(AND(L260&lt;L_rampe,Poussee&lt;Poids*SIN(M260)),0,(-W260+Poussee)/m*COS(M260)-U260/m*SIN(M260))</f>
        <v>14.666693584374338</v>
      </c>
      <c r="E261" s="307">
        <f t="shared" ref="E261:E324" ca="1" si="125">IF(AND(L260&lt;L_rampe,Poussee&lt;Poids*SIN(M260)),0,(-W260+Poussee)/m*SIN(M260)+U260/m*COS(M260)-Poids/m)</f>
        <v>53.847600076613148</v>
      </c>
      <c r="F261" s="304">
        <f t="shared" ref="F261:F324" ca="1" si="126">SQRT(acc_x^2+acc_z^2)</f>
        <v>55.809281797106081</v>
      </c>
      <c r="G261" s="306">
        <f t="shared" ref="G261:G324" ca="1" si="127">G260+acc_x*pas</f>
        <v>40.891637671802506</v>
      </c>
      <c r="H261" s="307">
        <f t="shared" ref="H261:H324" ca="1" si="128">H260+acc_z*pas</f>
        <v>177.38317772728783</v>
      </c>
      <c r="I261" s="304">
        <f t="shared" ref="I261:I324" ca="1" si="129">SQRT(vit_x^2+vit_z^2)</f>
        <v>182.03548492563905</v>
      </c>
      <c r="J261" s="306">
        <f t="shared" ref="J261:J324" ca="1" si="130">J260+0.5*(vit_x+G260)*pas*(K260&gt;=0)</f>
        <v>51.498326249919934</v>
      </c>
      <c r="K261" s="307">
        <f t="shared" ref="K261:K324" ca="1" si="131">K260+0.5*(vit_z+H260)*pas</f>
        <v>238.51727371098286</v>
      </c>
      <c r="L261" s="304">
        <f t="shared" ca="1" si="116"/>
        <v>244.0134575490932</v>
      </c>
      <c r="M261" s="306">
        <f t="shared" ref="M261:M324" ca="1" si="132">IF(AND(L260&gt;L_rampe,G261&gt;0),ATAN2(G261,H261),$M$4)</f>
        <v>1.3442273356607364</v>
      </c>
      <c r="N261" s="304">
        <f t="shared" ref="N261:N324" ca="1" si="133">DEGREES(Beta)</f>
        <v>77.018553039475648</v>
      </c>
      <c r="P261" s="310">
        <f t="shared" ref="P261:P324" ca="1" si="134">MATCH(t-pas/2-T_ini,CdP_t)</f>
        <v>9</v>
      </c>
      <c r="Q261" s="304">
        <f t="shared" ref="Q261:Q324" ca="1" si="135">(INDEX(CdP,2,i_P+1)-INDEX(CdP,2,i_P+0))/(INDEX(CdP,1,i_P+1)-INDEX(CdP,1,i_P+0))*(t-pas/2-T_ini-INDEX(CdP,1,i_P+0))+INDEX(CdP,2,i_P+0)</f>
        <v>817.82500000000221</v>
      </c>
      <c r="R261" s="306">
        <f t="shared" ref="R261:R324" ca="1" si="136">Poussee/(g*ISP)</f>
        <v>0.40967492625424073</v>
      </c>
      <c r="S261" s="307">
        <f t="shared" ref="S261:S324" ca="1" si="137">S260-Débit*pas</f>
        <v>10.945099314300496</v>
      </c>
      <c r="T261" s="304">
        <f t="shared" ca="1" si="117"/>
        <v>107.37142427328787</v>
      </c>
      <c r="U261" s="311">
        <f t="shared" ca="1" si="118"/>
        <v>0</v>
      </c>
      <c r="V261" s="306">
        <f t="shared" ca="1" si="119"/>
        <v>1.1961259815781577</v>
      </c>
      <c r="W261" s="304">
        <f t="shared" ca="1" si="120"/>
        <v>103.44713514400945</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238.51727371098286</v>
      </c>
      <c r="AG261" s="306">
        <f t="shared" ref="AG261:AG324" ca="1" si="143">IF(AND(L260&lt;L_rampe,Poussee&lt;Poids*SIN(M260)),0,(-W260+Poussee)/m-Poids*SIN(M260)/m)</f>
        <v>55.765803585349076</v>
      </c>
      <c r="AH261" s="304">
        <f t="shared" ref="AH261:AH324" ca="1" si="144">IF(AND(L260&lt;L_rampe,Poussee&lt;Poids*SIN(M260)), g*SIN(M260), (-W260+Poussee)/m)</f>
        <v>65.325354558639376</v>
      </c>
    </row>
    <row r="262" spans="1:34" x14ac:dyDescent="0.2">
      <c r="A262" s="347">
        <f t="shared" ca="1" si="122"/>
        <v>0.01</v>
      </c>
      <c r="B262" s="304">
        <f t="shared" ca="1" si="123"/>
        <v>2.579999999999989</v>
      </c>
      <c r="D262" s="306">
        <f t="shared" ca="1" si="124"/>
        <v>14.625167708419371</v>
      </c>
      <c r="E262" s="307">
        <f t="shared" ca="1" si="125"/>
        <v>53.632279904158906</v>
      </c>
      <c r="F262" s="304">
        <f t="shared" ca="1" si="126"/>
        <v>55.590619516402583</v>
      </c>
      <c r="G262" s="306">
        <f t="shared" ca="1" si="127"/>
        <v>41.037889348886701</v>
      </c>
      <c r="H262" s="307">
        <f t="shared" ca="1" si="128"/>
        <v>177.91950052632941</v>
      </c>
      <c r="I262" s="304">
        <f t="shared" ca="1" si="129"/>
        <v>182.59095549821191</v>
      </c>
      <c r="J262" s="306">
        <f t="shared" ca="1" si="130"/>
        <v>51.907973885023381</v>
      </c>
      <c r="K262" s="307">
        <f t="shared" ca="1" si="131"/>
        <v>240.29378710225095</v>
      </c>
      <c r="L262" s="304">
        <f t="shared" ca="1" si="116"/>
        <v>245.83641282932473</v>
      </c>
      <c r="M262" s="306">
        <f t="shared" ca="1" si="132"/>
        <v>1.3441066465197755</v>
      </c>
      <c r="N262" s="304">
        <f t="shared" ca="1" si="133"/>
        <v>77.01163806106554</v>
      </c>
      <c r="P262" s="310">
        <f t="shared" ca="1" si="134"/>
        <v>9</v>
      </c>
      <c r="Q262" s="304">
        <f t="shared" ca="1" si="135"/>
        <v>815.77500000000225</v>
      </c>
      <c r="R262" s="306">
        <f t="shared" ca="1" si="136"/>
        <v>0.4086480151194366</v>
      </c>
      <c r="S262" s="307">
        <f t="shared" ca="1" si="137"/>
        <v>10.941012834149301</v>
      </c>
      <c r="T262" s="304">
        <f t="shared" ca="1" si="117"/>
        <v>107.33133590300466</v>
      </c>
      <c r="U262" s="311">
        <f t="shared" ca="1" si="118"/>
        <v>0</v>
      </c>
      <c r="V262" s="306">
        <f t="shared" ca="1" si="119"/>
        <v>1.1959134766227719</v>
      </c>
      <c r="W262" s="304">
        <f t="shared" ca="1" si="120"/>
        <v>104.06093320813618</v>
      </c>
      <c r="Y262" s="314" t="str">
        <f t="shared" ca="1" si="138"/>
        <v/>
      </c>
      <c r="Z262" s="315" t="str">
        <f t="shared" ca="1" si="139"/>
        <v/>
      </c>
      <c r="AA262" s="316" t="str">
        <f t="shared" ca="1" si="140"/>
        <v/>
      </c>
      <c r="AC262" s="310" t="e">
        <f t="shared" ca="1" si="141"/>
        <v>#N/A</v>
      </c>
      <c r="AD262" s="323" t="e">
        <f t="shared" ca="1" si="142"/>
        <v>#N/A</v>
      </c>
      <c r="AE262" s="324">
        <f t="shared" ca="1" si="121"/>
        <v>240.29378710225095</v>
      </c>
      <c r="AG262" s="306">
        <f t="shared" ca="1" si="143"/>
        <v>55.546924277492494</v>
      </c>
      <c r="AH262" s="304">
        <f t="shared" ca="1" si="144"/>
        <v>65.106208689625277</v>
      </c>
    </row>
    <row r="263" spans="1:34" x14ac:dyDescent="0.2">
      <c r="A263" s="347">
        <f t="shared" ca="1" si="122"/>
        <v>0.01</v>
      </c>
      <c r="B263" s="304">
        <f t="shared" ca="1" si="123"/>
        <v>2.5899999999999888</v>
      </c>
      <c r="D263" s="306">
        <f t="shared" ca="1" si="124"/>
        <v>14.583537242035234</v>
      </c>
      <c r="E263" s="307">
        <f t="shared" ca="1" si="125"/>
        <v>53.416830209298311</v>
      </c>
      <c r="F263" s="304">
        <f t="shared" ca="1" si="126"/>
        <v>55.371809687771929</v>
      </c>
      <c r="G263" s="306">
        <f t="shared" ca="1" si="127"/>
        <v>41.183724721307051</v>
      </c>
      <c r="H263" s="307">
        <f t="shared" ca="1" si="128"/>
        <v>178.45366882842239</v>
      </c>
      <c r="I263" s="304">
        <f t="shared" ca="1" si="129"/>
        <v>183.14423578219615</v>
      </c>
      <c r="J263" s="306">
        <f t="shared" ca="1" si="130"/>
        <v>52.319081955374351</v>
      </c>
      <c r="K263" s="307">
        <f t="shared" ca="1" si="131"/>
        <v>242.07565294902471</v>
      </c>
      <c r="L263" s="304">
        <f t="shared" ca="1" si="116"/>
        <v>247.66491089241899</v>
      </c>
      <c r="M263" s="306">
        <f t="shared" ca="1" si="132"/>
        <v>1.3439862589884422</v>
      </c>
      <c r="N263" s="304">
        <f t="shared" ca="1" si="133"/>
        <v>77.004740363614133</v>
      </c>
      <c r="P263" s="310">
        <f t="shared" ca="1" si="134"/>
        <v>9</v>
      </c>
      <c r="Q263" s="304">
        <f t="shared" ca="1" si="135"/>
        <v>813.7250000000023</v>
      </c>
      <c r="R263" s="306">
        <f t="shared" ca="1" si="136"/>
        <v>0.40762110398463253</v>
      </c>
      <c r="S263" s="307">
        <f t="shared" ca="1" si="137"/>
        <v>10.936936623109455</v>
      </c>
      <c r="T263" s="304">
        <f t="shared" ca="1" si="117"/>
        <v>107.29134827270376</v>
      </c>
      <c r="U263" s="311">
        <f t="shared" ca="1" si="118"/>
        <v>0</v>
      </c>
      <c r="V263" s="306">
        <f t="shared" ca="1" si="119"/>
        <v>1.1957003688804659</v>
      </c>
      <c r="W263" s="304">
        <f t="shared" ca="1" si="120"/>
        <v>104.67387592346182</v>
      </c>
      <c r="Y263" s="314" t="str">
        <f t="shared" ca="1" si="138"/>
        <v/>
      </c>
      <c r="Z263" s="315" t="str">
        <f t="shared" ca="1" si="139"/>
        <v/>
      </c>
      <c r="AA263" s="316" t="str">
        <f t="shared" ca="1" si="140"/>
        <v/>
      </c>
      <c r="AC263" s="310" t="e">
        <f t="shared" ca="1" si="141"/>
        <v>#N/A</v>
      </c>
      <c r="AD263" s="323" t="e">
        <f t="shared" ca="1" si="142"/>
        <v>#N/A</v>
      </c>
      <c r="AE263" s="324">
        <f t="shared" ca="1" si="121"/>
        <v>242.07565294902471</v>
      </c>
      <c r="AG263" s="306">
        <f t="shared" ca="1" si="143"/>
        <v>55.327895681508942</v>
      </c>
      <c r="AH263" s="304">
        <f t="shared" ca="1" si="144"/>
        <v>64.88691406443418</v>
      </c>
    </row>
    <row r="264" spans="1:34" x14ac:dyDescent="0.2">
      <c r="A264" s="347">
        <f t="shared" ca="1" si="122"/>
        <v>0.01</v>
      </c>
      <c r="B264" s="304">
        <f t="shared" ca="1" si="123"/>
        <v>2.5999999999999885</v>
      </c>
      <c r="D264" s="306">
        <f t="shared" ca="1" si="124"/>
        <v>14.541803142146858</v>
      </c>
      <c r="E264" s="307">
        <f t="shared" ca="1" si="125"/>
        <v>53.201253587614502</v>
      </c>
      <c r="F264" s="304">
        <f t="shared" ca="1" si="126"/>
        <v>55.152855065885909</v>
      </c>
      <c r="G264" s="306">
        <f t="shared" ca="1" si="127"/>
        <v>41.329142752728522</v>
      </c>
      <c r="H264" s="307">
        <f t="shared" ca="1" si="128"/>
        <v>178.98568136429853</v>
      </c>
      <c r="I264" s="304">
        <f t="shared" ca="1" si="129"/>
        <v>183.69532431207281</v>
      </c>
      <c r="J264" s="306">
        <f t="shared" ca="1" si="130"/>
        <v>52.731646292744529</v>
      </c>
      <c r="K264" s="307">
        <f t="shared" ca="1" si="131"/>
        <v>243.86284969998832</v>
      </c>
      <c r="L264" s="304">
        <f t="shared" ca="1" si="116"/>
        <v>249.49892982644678</v>
      </c>
      <c r="M264" s="306">
        <f t="shared" ca="1" si="132"/>
        <v>1.3438661699757655</v>
      </c>
      <c r="N264" s="304">
        <f t="shared" ca="1" si="133"/>
        <v>76.997859770021876</v>
      </c>
      <c r="P264" s="310">
        <f t="shared" ca="1" si="134"/>
        <v>9</v>
      </c>
      <c r="Q264" s="304">
        <f t="shared" ca="1" si="135"/>
        <v>811.67500000000234</v>
      </c>
      <c r="R264" s="306">
        <f t="shared" ca="1" si="136"/>
        <v>0.4065941928498284</v>
      </c>
      <c r="S264" s="307">
        <f t="shared" ca="1" si="137"/>
        <v>10.932870681180956</v>
      </c>
      <c r="T264" s="304">
        <f t="shared" ca="1" si="117"/>
        <v>107.25146138238519</v>
      </c>
      <c r="U264" s="311">
        <f t="shared" ca="1" si="118"/>
        <v>0</v>
      </c>
      <c r="V264" s="306">
        <f t="shared" ca="1" si="119"/>
        <v>1.195486661256262</v>
      </c>
      <c r="W264" s="304">
        <f t="shared" ca="1" si="120"/>
        <v>105.28593853310885</v>
      </c>
      <c r="Y264" s="314" t="str">
        <f t="shared" ca="1" si="138"/>
        <v/>
      </c>
      <c r="Z264" s="315" t="str">
        <f t="shared" ca="1" si="139"/>
        <v/>
      </c>
      <c r="AA264" s="316" t="str">
        <f t="shared" ca="1" si="140"/>
        <v/>
      </c>
      <c r="AC264" s="310" t="e">
        <f t="shared" ca="1" si="141"/>
        <v>#N/A</v>
      </c>
      <c r="AD264" s="323" t="e">
        <f t="shared" ca="1" si="142"/>
        <v>#N/A</v>
      </c>
      <c r="AE264" s="324">
        <f t="shared" ca="1" si="121"/>
        <v>243.86284969998832</v>
      </c>
      <c r="AG264" s="306">
        <f t="shared" ca="1" si="143"/>
        <v>55.108720530749238</v>
      </c>
      <c r="AH264" s="304">
        <f t="shared" ca="1" si="144"/>
        <v>64.667473410576463</v>
      </c>
    </row>
    <row r="265" spans="1:34" x14ac:dyDescent="0.2">
      <c r="A265" s="347">
        <f t="shared" ca="1" si="122"/>
        <v>0.01</v>
      </c>
      <c r="B265" s="304">
        <f t="shared" ca="1" si="123"/>
        <v>2.6099999999999883</v>
      </c>
      <c r="D265" s="306">
        <f t="shared" ca="1" si="124"/>
        <v>14.499966360722714</v>
      </c>
      <c r="E265" s="307">
        <f t="shared" ca="1" si="125"/>
        <v>52.985552628829325</v>
      </c>
      <c r="F265" s="304">
        <f t="shared" ca="1" si="126"/>
        <v>54.93375839904396</v>
      </c>
      <c r="G265" s="306">
        <f t="shared" ca="1" si="127"/>
        <v>41.474142416335752</v>
      </c>
      <c r="H265" s="307">
        <f t="shared" ca="1" si="128"/>
        <v>179.51553689058682</v>
      </c>
      <c r="I265" s="304">
        <f t="shared" ca="1" si="129"/>
        <v>184.24421964958938</v>
      </c>
      <c r="J265" s="306">
        <f t="shared" ca="1" si="130"/>
        <v>53.145662718589847</v>
      </c>
      <c r="K265" s="307">
        <f t="shared" ca="1" si="131"/>
        <v>245.65535579126274</v>
      </c>
      <c r="L265" s="304">
        <f t="shared" ca="1" si="116"/>
        <v>251.33844770494224</v>
      </c>
      <c r="M265" s="306">
        <f t="shared" ca="1" si="132"/>
        <v>1.3437463764266131</v>
      </c>
      <c r="N265" s="304">
        <f t="shared" ca="1" si="133"/>
        <v>76.990996105242544</v>
      </c>
      <c r="P265" s="310">
        <f t="shared" ca="1" si="134"/>
        <v>9</v>
      </c>
      <c r="Q265" s="304">
        <f t="shared" ca="1" si="135"/>
        <v>809.62500000000239</v>
      </c>
      <c r="R265" s="306">
        <f t="shared" ca="1" si="136"/>
        <v>0.40556728171502426</v>
      </c>
      <c r="S265" s="307">
        <f t="shared" ca="1" si="137"/>
        <v>10.928815008363806</v>
      </c>
      <c r="T265" s="304">
        <f t="shared" ca="1" si="117"/>
        <v>107.21167523204895</v>
      </c>
      <c r="U265" s="311">
        <f t="shared" ca="1" si="118"/>
        <v>0</v>
      </c>
      <c r="V265" s="306">
        <f t="shared" ca="1" si="119"/>
        <v>1.1952723566556993</v>
      </c>
      <c r="W265" s="304">
        <f t="shared" ca="1" si="120"/>
        <v>105.89709640665367</v>
      </c>
      <c r="Y265" s="314" t="str">
        <f t="shared" ca="1" si="138"/>
        <v/>
      </c>
      <c r="Z265" s="315" t="str">
        <f t="shared" ca="1" si="139"/>
        <v/>
      </c>
      <c r="AA265" s="316" t="str">
        <f t="shared" ca="1" si="140"/>
        <v/>
      </c>
      <c r="AC265" s="310" t="e">
        <f t="shared" ca="1" si="141"/>
        <v>#N/A</v>
      </c>
      <c r="AD265" s="323" t="e">
        <f t="shared" ca="1" si="142"/>
        <v>#N/A</v>
      </c>
      <c r="AE265" s="324">
        <f t="shared" ca="1" si="121"/>
        <v>245.65535579126274</v>
      </c>
      <c r="AG265" s="306">
        <f t="shared" ca="1" si="143"/>
        <v>54.889401551873448</v>
      </c>
      <c r="AH265" s="304">
        <f t="shared" ca="1" si="144"/>
        <v>64.447889448935129</v>
      </c>
    </row>
    <row r="266" spans="1:34" x14ac:dyDescent="0.2">
      <c r="A266" s="347">
        <f t="shared" ca="1" si="122"/>
        <v>0.01</v>
      </c>
      <c r="B266" s="304">
        <f t="shared" ca="1" si="123"/>
        <v>2.6199999999999881</v>
      </c>
      <c r="D266" s="306">
        <f t="shared" ca="1" si="124"/>
        <v>14.458027844815378</v>
      </c>
      <c r="E266" s="307">
        <f t="shared" ca="1" si="125"/>
        <v>52.769729916701039</v>
      </c>
      <c r="F266" s="304">
        <f t="shared" ca="1" si="126"/>
        <v>54.714522429086678</v>
      </c>
      <c r="G266" s="306">
        <f t="shared" ca="1" si="127"/>
        <v>41.618722694783905</v>
      </c>
      <c r="H266" s="307">
        <f t="shared" ca="1" si="128"/>
        <v>180.04323418975383</v>
      </c>
      <c r="I266" s="304">
        <f t="shared" ca="1" si="129"/>
        <v>184.79092038369166</v>
      </c>
      <c r="J266" s="306">
        <f t="shared" ca="1" si="130"/>
        <v>53.561127044145444</v>
      </c>
      <c r="K266" s="307">
        <f t="shared" ca="1" si="131"/>
        <v>247.45314964666443</v>
      </c>
      <c r="L266" s="304">
        <f t="shared" ca="1" si="116"/>
        <v>253.18344258717551</v>
      </c>
      <c r="M266" s="306">
        <f t="shared" ca="1" si="132"/>
        <v>1.3436268753210934</v>
      </c>
      <c r="N266" s="304">
        <f t="shared" ca="1" si="133"/>
        <v>76.98414919624912</v>
      </c>
      <c r="P266" s="310">
        <f t="shared" ca="1" si="134"/>
        <v>9</v>
      </c>
      <c r="Q266" s="304">
        <f t="shared" ca="1" si="135"/>
        <v>807.57500000000243</v>
      </c>
      <c r="R266" s="306">
        <f t="shared" ca="1" si="136"/>
        <v>0.40454037058022019</v>
      </c>
      <c r="S266" s="307">
        <f t="shared" ca="1" si="137"/>
        <v>10.924769604658003</v>
      </c>
      <c r="T266" s="304">
        <f t="shared" ca="1" si="117"/>
        <v>107.17198982169502</v>
      </c>
      <c r="U266" s="311">
        <f t="shared" ca="1" si="118"/>
        <v>0</v>
      </c>
      <c r="V266" s="306">
        <f t="shared" ca="1" si="119"/>
        <v>1.1950574579847881</v>
      </c>
      <c r="W266" s="304">
        <f t="shared" ca="1" si="120"/>
        <v>106.5073250407273</v>
      </c>
      <c r="Y266" s="314" t="str">
        <f t="shared" ca="1" si="138"/>
        <v/>
      </c>
      <c r="Z266" s="315" t="str">
        <f t="shared" ca="1" si="139"/>
        <v/>
      </c>
      <c r="AA266" s="316" t="str">
        <f t="shared" ca="1" si="140"/>
        <v/>
      </c>
      <c r="AC266" s="310" t="e">
        <f t="shared" ca="1" si="141"/>
        <v>#N/A</v>
      </c>
      <c r="AD266" s="323" t="e">
        <f t="shared" ca="1" si="142"/>
        <v>#N/A</v>
      </c>
      <c r="AE266" s="324">
        <f t="shared" ca="1" si="121"/>
        <v>247.45314964666443</v>
      </c>
      <c r="AG266" s="306">
        <f t="shared" ca="1" si="143"/>
        <v>54.669941464758011</v>
      </c>
      <c r="AH266" s="304">
        <f t="shared" ca="1" si="144"/>
        <v>64.228164893671874</v>
      </c>
    </row>
    <row r="267" spans="1:34" x14ac:dyDescent="0.2">
      <c r="A267" s="347">
        <f t="shared" ca="1" si="122"/>
        <v>0.01</v>
      </c>
      <c r="B267" s="304">
        <f t="shared" ca="1" si="123"/>
        <v>2.6299999999999879</v>
      </c>
      <c r="D267" s="306">
        <f t="shared" ca="1" si="124"/>
        <v>14.415988536600901</v>
      </c>
      <c r="E267" s="307">
        <f t="shared" ca="1" si="125"/>
        <v>52.553788028923329</v>
      </c>
      <c r="F267" s="304">
        <f t="shared" ca="1" si="126"/>
        <v>54.495149891310639</v>
      </c>
      <c r="G267" s="306">
        <f t="shared" ca="1" si="127"/>
        <v>41.762882580149913</v>
      </c>
      <c r="H267" s="307">
        <f t="shared" ca="1" si="128"/>
        <v>180.56877207004305</v>
      </c>
      <c r="I267" s="304">
        <f t="shared" ca="1" si="129"/>
        <v>185.33542513045515</v>
      </c>
      <c r="J267" s="306">
        <f t="shared" ca="1" si="130"/>
        <v>53.978035070520114</v>
      </c>
      <c r="K267" s="307">
        <f t="shared" ca="1" si="131"/>
        <v>249.25620967796343</v>
      </c>
      <c r="L267" s="304">
        <f t="shared" ca="1" si="116"/>
        <v>255.03389251842424</v>
      </c>
      <c r="M267" s="306">
        <f t="shared" ca="1" si="132"/>
        <v>1.3435076636739671</v>
      </c>
      <c r="N267" s="304">
        <f t="shared" ca="1" si="133"/>
        <v>76.977318871999984</v>
      </c>
      <c r="P267" s="310">
        <f t="shared" ca="1" si="134"/>
        <v>9</v>
      </c>
      <c r="Q267" s="304">
        <f t="shared" ca="1" si="135"/>
        <v>805.52500000000248</v>
      </c>
      <c r="R267" s="306">
        <f t="shared" ca="1" si="136"/>
        <v>0.40351345944541606</v>
      </c>
      <c r="S267" s="307">
        <f t="shared" ca="1" si="137"/>
        <v>10.920734470063548</v>
      </c>
      <c r="T267" s="304">
        <f t="shared" ca="1" si="117"/>
        <v>107.13240515132341</v>
      </c>
      <c r="U267" s="311">
        <f t="shared" ca="1" si="118"/>
        <v>0</v>
      </c>
      <c r="V267" s="306">
        <f t="shared" ca="1" si="119"/>
        <v>1.194841968149964</v>
      </c>
      <c r="W267" s="304">
        <f t="shared" ca="1" si="120"/>
        <v>107.1166000596053</v>
      </c>
      <c r="Y267" s="314" t="str">
        <f t="shared" ca="1" si="138"/>
        <v/>
      </c>
      <c r="Z267" s="315" t="str">
        <f t="shared" ca="1" si="139"/>
        <v/>
      </c>
      <c r="AA267" s="316" t="str">
        <f t="shared" ca="1" si="140"/>
        <v/>
      </c>
      <c r="AC267" s="310" t="e">
        <f t="shared" ca="1" si="141"/>
        <v>#N/A</v>
      </c>
      <c r="AD267" s="323" t="e">
        <f t="shared" ca="1" si="142"/>
        <v>#N/A</v>
      </c>
      <c r="AE267" s="324">
        <f t="shared" ca="1" si="121"/>
        <v>249.25620967796343</v>
      </c>
      <c r="AG267" s="306">
        <f t="shared" ca="1" si="143"/>
        <v>54.450342982403896</v>
      </c>
      <c r="AH267" s="304">
        <f t="shared" ca="1" si="144"/>
        <v>64.008302452134203</v>
      </c>
    </row>
    <row r="268" spans="1:34" x14ac:dyDescent="0.2">
      <c r="A268" s="347">
        <f t="shared" ca="1" si="122"/>
        <v>0.01</v>
      </c>
      <c r="B268" s="304">
        <f t="shared" ca="1" si="123"/>
        <v>2.6399999999999877</v>
      </c>
      <c r="D268" s="306">
        <f t="shared" ca="1" si="124"/>
        <v>14.373849373417157</v>
      </c>
      <c r="E268" s="307">
        <f t="shared" ca="1" si="125"/>
        <v>52.337729537025091</v>
      </c>
      <c r="F268" s="304">
        <f t="shared" ca="1" si="126"/>
        <v>54.275643514383809</v>
      </c>
      <c r="G268" s="306">
        <f t="shared" ca="1" si="127"/>
        <v>41.906621073884082</v>
      </c>
      <c r="H268" s="307">
        <f t="shared" ca="1" si="128"/>
        <v>181.09214936541329</v>
      </c>
      <c r="I268" s="304">
        <f t="shared" ca="1" si="129"/>
        <v>185.87773253301555</v>
      </c>
      <c r="J268" s="306">
        <f t="shared" ca="1" si="130"/>
        <v>54.396382588790281</v>
      </c>
      <c r="K268" s="307">
        <f t="shared" ca="1" si="131"/>
        <v>251.06451428514072</v>
      </c>
      <c r="L268" s="304">
        <f t="shared" ca="1" si="116"/>
        <v>256.889775530245</v>
      </c>
      <c r="M268" s="306">
        <f t="shared" ca="1" si="132"/>
        <v>1.3433887385340753</v>
      </c>
      <c r="N268" s="304">
        <f t="shared" ca="1" si="133"/>
        <v>76.970504963406171</v>
      </c>
      <c r="P268" s="310">
        <f t="shared" ca="1" si="134"/>
        <v>9</v>
      </c>
      <c r="Q268" s="304">
        <f t="shared" ca="1" si="135"/>
        <v>803.47500000000252</v>
      </c>
      <c r="R268" s="306">
        <f t="shared" ca="1" si="136"/>
        <v>0.40248654831061198</v>
      </c>
      <c r="S268" s="307">
        <f t="shared" ca="1" si="137"/>
        <v>10.916709604580442</v>
      </c>
      <c r="T268" s="304">
        <f t="shared" ca="1" si="117"/>
        <v>107.09292122093414</v>
      </c>
      <c r="U268" s="311">
        <f t="shared" ca="1" si="118"/>
        <v>0</v>
      </c>
      <c r="V268" s="306">
        <f t="shared" ca="1" si="119"/>
        <v>1.1946258900580415</v>
      </c>
      <c r="W268" s="304">
        <f t="shared" ca="1" si="120"/>
        <v>107.72489721578744</v>
      </c>
      <c r="Y268" s="314" t="str">
        <f t="shared" ca="1" si="138"/>
        <v/>
      </c>
      <c r="Z268" s="315" t="str">
        <f t="shared" ca="1" si="139"/>
        <v/>
      </c>
      <c r="AA268" s="316" t="str">
        <f t="shared" ca="1" si="140"/>
        <v/>
      </c>
      <c r="AC268" s="310" t="e">
        <f t="shared" ca="1" si="141"/>
        <v>#N/A</v>
      </c>
      <c r="AD268" s="323" t="e">
        <f t="shared" ca="1" si="142"/>
        <v>#N/A</v>
      </c>
      <c r="AE268" s="324">
        <f t="shared" ca="1" si="121"/>
        <v>251.06451428514072</v>
      </c>
      <c r="AG268" s="306">
        <f t="shared" ca="1" si="143"/>
        <v>54.230608810845332</v>
      </c>
      <c r="AH268" s="304">
        <f t="shared" ca="1" si="144"/>
        <v>63.788304824763188</v>
      </c>
    </row>
    <row r="269" spans="1:34" x14ac:dyDescent="0.2">
      <c r="A269" s="347">
        <f t="shared" ca="1" si="122"/>
        <v>0.01</v>
      </c>
      <c r="B269" s="304">
        <f t="shared" ca="1" si="123"/>
        <v>2.6499999999999875</v>
      </c>
      <c r="D269" s="306">
        <f t="shared" ca="1" si="124"/>
        <v>14.331611287800834</v>
      </c>
      <c r="E269" s="307">
        <f t="shared" ca="1" si="125"/>
        <v>52.121557006271551</v>
      </c>
      <c r="F269" s="304">
        <f t="shared" ca="1" si="126"/>
        <v>54.056006020262309</v>
      </c>
      <c r="G269" s="306">
        <f t="shared" ca="1" si="127"/>
        <v>42.049937186762094</v>
      </c>
      <c r="H269" s="307">
        <f t="shared" ca="1" si="128"/>
        <v>181.613364935476</v>
      </c>
      <c r="I269" s="304">
        <f t="shared" ca="1" si="129"/>
        <v>186.41784126149787</v>
      </c>
      <c r="J269" s="306">
        <f t="shared" ca="1" si="130"/>
        <v>54.816165380093516</v>
      </c>
      <c r="K269" s="307">
        <f t="shared" ca="1" si="131"/>
        <v>252.87804185664515</v>
      </c>
      <c r="L269" s="304">
        <f t="shared" ca="1" si="116"/>
        <v>258.75106964074359</v>
      </c>
      <c r="M269" s="306">
        <f t="shared" ca="1" si="132"/>
        <v>1.3432700969837739</v>
      </c>
      <c r="N269" s="304">
        <f t="shared" ca="1" si="133"/>
        <v>76.963707303299017</v>
      </c>
      <c r="P269" s="310">
        <f t="shared" ca="1" si="134"/>
        <v>9</v>
      </c>
      <c r="Q269" s="304">
        <f t="shared" ca="1" si="135"/>
        <v>801.42500000000257</v>
      </c>
      <c r="R269" s="306">
        <f t="shared" ca="1" si="136"/>
        <v>0.40145963717580785</v>
      </c>
      <c r="S269" s="307">
        <f t="shared" ca="1" si="137"/>
        <v>10.912695008208683</v>
      </c>
      <c r="T269" s="304">
        <f t="shared" ca="1" si="117"/>
        <v>107.05353803052718</v>
      </c>
      <c r="U269" s="311">
        <f t="shared" ca="1" si="118"/>
        <v>0</v>
      </c>
      <c r="V269" s="306">
        <f t="shared" ca="1" si="119"/>
        <v>1.1944092266161701</v>
      </c>
      <c r="W269" s="304">
        <f t="shared" ca="1" si="120"/>
        <v>108.33219239056615</v>
      </c>
      <c r="Y269" s="314" t="str">
        <f t="shared" ca="1" si="138"/>
        <v/>
      </c>
      <c r="Z269" s="315" t="str">
        <f t="shared" ca="1" si="139"/>
        <v/>
      </c>
      <c r="AA269" s="316" t="str">
        <f t="shared" ca="1" si="140"/>
        <v/>
      </c>
      <c r="AC269" s="310" t="e">
        <f t="shared" ca="1" si="141"/>
        <v>#N/A</v>
      </c>
      <c r="AD269" s="323" t="e">
        <f t="shared" ca="1" si="142"/>
        <v>#N/A</v>
      </c>
      <c r="AE269" s="324">
        <f t="shared" ca="1" si="121"/>
        <v>252.87804185664515</v>
      </c>
      <c r="AG269" s="306">
        <f t="shared" ca="1" si="143"/>
        <v>54.01074164905959</v>
      </c>
      <c r="AH269" s="304">
        <f t="shared" ca="1" si="144"/>
        <v>63.568174705002214</v>
      </c>
    </row>
    <row r="270" spans="1:34" x14ac:dyDescent="0.2">
      <c r="A270" s="347">
        <f t="shared" ca="1" si="122"/>
        <v>0.01</v>
      </c>
      <c r="B270" s="304">
        <f t="shared" ca="1" si="123"/>
        <v>2.6599999999999873</v>
      </c>
      <c r="D270" s="306">
        <f t="shared" ca="1" si="124"/>
        <v>14.28927520752363</v>
      </c>
      <c r="E270" s="307">
        <f t="shared" ca="1" si="125"/>
        <v>51.905272995566293</v>
      </c>
      <c r="F270" s="304">
        <f t="shared" ca="1" si="126"/>
        <v>53.836240124107967</v>
      </c>
      <c r="G270" s="306">
        <f t="shared" ca="1" si="127"/>
        <v>42.192829938837328</v>
      </c>
      <c r="H270" s="307">
        <f t="shared" ca="1" si="128"/>
        <v>182.13241766543166</v>
      </c>
      <c r="I270" s="304">
        <f t="shared" ca="1" si="129"/>
        <v>186.95575001294529</v>
      </c>
      <c r="J270" s="306">
        <f t="shared" ca="1" si="130"/>
        <v>55.237379215721511</v>
      </c>
      <c r="K270" s="307">
        <f t="shared" ca="1" si="131"/>
        <v>254.6967707696497</v>
      </c>
      <c r="L270" s="304">
        <f t="shared" ca="1" si="116"/>
        <v>260.6177528548447</v>
      </c>
      <c r="M270" s="306">
        <f t="shared" ca="1" si="132"/>
        <v>1.3431517361383847</v>
      </c>
      <c r="N270" s="304">
        <f t="shared" ca="1" si="133"/>
        <v>76.956925726398609</v>
      </c>
      <c r="P270" s="310">
        <f t="shared" ca="1" si="134"/>
        <v>9</v>
      </c>
      <c r="Q270" s="304">
        <f t="shared" ca="1" si="135"/>
        <v>799.37500000000261</v>
      </c>
      <c r="R270" s="306">
        <f t="shared" ca="1" si="136"/>
        <v>0.40043272604100372</v>
      </c>
      <c r="S270" s="307">
        <f t="shared" ca="1" si="137"/>
        <v>10.908690680948272</v>
      </c>
      <c r="T270" s="304">
        <f t="shared" ca="1" si="117"/>
        <v>107.01425558010256</v>
      </c>
      <c r="U270" s="311">
        <f t="shared" ca="1" si="118"/>
        <v>0</v>
      </c>
      <c r="V270" s="306">
        <f t="shared" ca="1" si="119"/>
        <v>1.1941919807317891</v>
      </c>
      <c r="W270" s="304">
        <f t="shared" ca="1" si="120"/>
        <v>108.93846159458528</v>
      </c>
      <c r="Y270" s="314" t="str">
        <f t="shared" ca="1" si="138"/>
        <v/>
      </c>
      <c r="Z270" s="315" t="str">
        <f t="shared" ca="1" si="139"/>
        <v/>
      </c>
      <c r="AA270" s="316" t="str">
        <f t="shared" ca="1" si="140"/>
        <v/>
      </c>
      <c r="AC270" s="310" t="e">
        <f t="shared" ca="1" si="141"/>
        <v>#N/A</v>
      </c>
      <c r="AD270" s="323" t="e">
        <f t="shared" ca="1" si="142"/>
        <v>#N/A</v>
      </c>
      <c r="AE270" s="324">
        <f t="shared" ca="1" si="121"/>
        <v>254.6967707696497</v>
      </c>
      <c r="AG270" s="306">
        <f t="shared" ca="1" si="143"/>
        <v>53.790744188877554</v>
      </c>
      <c r="AH270" s="304">
        <f t="shared" ca="1" si="144"/>
        <v>63.347914779206619</v>
      </c>
    </row>
    <row r="271" spans="1:34" x14ac:dyDescent="0.2">
      <c r="A271" s="347">
        <f t="shared" ca="1" si="122"/>
        <v>0.01</v>
      </c>
      <c r="B271" s="304">
        <f t="shared" ca="1" si="123"/>
        <v>2.6699999999999871</v>
      </c>
      <c r="D271" s="306">
        <f t="shared" ca="1" si="124"/>
        <v>14.246842055627083</v>
      </c>
      <c r="E271" s="307">
        <f t="shared" ca="1" si="125"/>
        <v>51.68888005735441</v>
      </c>
      <c r="F271" s="304">
        <f t="shared" ca="1" si="126"/>
        <v>53.616348534206942</v>
      </c>
      <c r="G271" s="306">
        <f t="shared" ca="1" si="127"/>
        <v>42.335298359393597</v>
      </c>
      <c r="H271" s="307">
        <f t="shared" ca="1" si="128"/>
        <v>182.64930646600521</v>
      </c>
      <c r="I271" s="304">
        <f t="shared" ca="1" si="129"/>
        <v>187.49145751124652</v>
      </c>
      <c r="J271" s="306">
        <f t="shared" ca="1" si="130"/>
        <v>55.660019857212667</v>
      </c>
      <c r="K271" s="307">
        <f t="shared" ca="1" si="131"/>
        <v>256.5206793903069</v>
      </c>
      <c r="L271" s="304">
        <f t="shared" ca="1" si="116"/>
        <v>262.4898031645609</v>
      </c>
      <c r="M271" s="306">
        <f t="shared" ca="1" si="132"/>
        <v>1.3430336531456528</v>
      </c>
      <c r="N271" s="304">
        <f t="shared" ca="1" si="133"/>
        <v>76.950160069282802</v>
      </c>
      <c r="P271" s="310">
        <f t="shared" ca="1" si="134"/>
        <v>9</v>
      </c>
      <c r="Q271" s="304">
        <f t="shared" ca="1" si="135"/>
        <v>797.32500000000266</v>
      </c>
      <c r="R271" s="306">
        <f t="shared" ca="1" si="136"/>
        <v>0.39940581490619964</v>
      </c>
      <c r="S271" s="307">
        <f t="shared" ca="1" si="137"/>
        <v>10.904696622799211</v>
      </c>
      <c r="T271" s="304">
        <f t="shared" ca="1" si="117"/>
        <v>106.97507386966026</v>
      </c>
      <c r="U271" s="311">
        <f t="shared" ca="1" si="118"/>
        <v>0</v>
      </c>
      <c r="V271" s="306">
        <f t="shared" ca="1" si="119"/>
        <v>1.1939741553125813</v>
      </c>
      <c r="W271" s="304">
        <f t="shared" ca="1" si="120"/>
        <v>109.54368096838739</v>
      </c>
      <c r="Y271" s="314" t="str">
        <f t="shared" ca="1" si="138"/>
        <v/>
      </c>
      <c r="Z271" s="315" t="str">
        <f t="shared" ca="1" si="139"/>
        <v/>
      </c>
      <c r="AA271" s="316" t="str">
        <f t="shared" ca="1" si="140"/>
        <v/>
      </c>
      <c r="AC271" s="310" t="e">
        <f t="shared" ca="1" si="141"/>
        <v>#N/A</v>
      </c>
      <c r="AD271" s="323" t="e">
        <f t="shared" ca="1" si="142"/>
        <v>#N/A</v>
      </c>
      <c r="AE271" s="324">
        <f t="shared" ca="1" si="121"/>
        <v>256.5206793903069</v>
      </c>
      <c r="AG271" s="306">
        <f t="shared" ca="1" si="143"/>
        <v>53.570619114895031</v>
      </c>
      <c r="AH271" s="304">
        <f t="shared" ca="1" si="144"/>
        <v>63.127527726554035</v>
      </c>
    </row>
    <row r="272" spans="1:34" x14ac:dyDescent="0.2">
      <c r="A272" s="347">
        <f t="shared" ca="1" si="122"/>
        <v>0.01</v>
      </c>
      <c r="B272" s="304">
        <f t="shared" ca="1" si="123"/>
        <v>2.6799999999999868</v>
      </c>
      <c r="D272" s="306">
        <f t="shared" ca="1" si="124"/>
        <v>14.204312750456703</v>
      </c>
      <c r="E272" s="307">
        <f t="shared" ca="1" si="125"/>
        <v>51.472380737526784</v>
      </c>
      <c r="F272" s="304">
        <f t="shared" ca="1" si="126"/>
        <v>53.396333951889474</v>
      </c>
      <c r="G272" s="306">
        <f t="shared" ca="1" si="127"/>
        <v>42.477341486898162</v>
      </c>
      <c r="H272" s="307">
        <f t="shared" ca="1" si="128"/>
        <v>183.16403027338049</v>
      </c>
      <c r="I272" s="304">
        <f t="shared" ca="1" si="129"/>
        <v>188.02496250706287</v>
      </c>
      <c r="J272" s="306">
        <f t="shared" ca="1" si="130"/>
        <v>56.084083056444129</v>
      </c>
      <c r="K272" s="307">
        <f t="shared" ca="1" si="131"/>
        <v>258.3497460740038</v>
      </c>
      <c r="L272" s="304">
        <f t="shared" ca="1" si="116"/>
        <v>264.36719854926099</v>
      </c>
      <c r="M272" s="306">
        <f t="shared" ca="1" si="132"/>
        <v>1.3429158451852186</v>
      </c>
      <c r="N272" s="304">
        <f t="shared" ca="1" si="133"/>
        <v>76.943410170356884</v>
      </c>
      <c r="P272" s="310">
        <f t="shared" ca="1" si="134"/>
        <v>9</v>
      </c>
      <c r="Q272" s="304">
        <f t="shared" ca="1" si="135"/>
        <v>795.27500000000271</v>
      </c>
      <c r="R272" s="306">
        <f t="shared" ca="1" si="136"/>
        <v>0.39837890377139551</v>
      </c>
      <c r="S272" s="307">
        <f t="shared" ca="1" si="137"/>
        <v>10.900712833761498</v>
      </c>
      <c r="T272" s="304">
        <f t="shared" ca="1" si="117"/>
        <v>106.9359928992003</v>
      </c>
      <c r="U272" s="311">
        <f t="shared" ca="1" si="118"/>
        <v>0</v>
      </c>
      <c r="V272" s="306">
        <f t="shared" ca="1" si="119"/>
        <v>1.1937557532664291</v>
      </c>
      <c r="W272" s="304">
        <f t="shared" ca="1" si="120"/>
        <v>110.14782678295117</v>
      </c>
      <c r="Y272" s="314" t="str">
        <f t="shared" ca="1" si="138"/>
        <v/>
      </c>
      <c r="Z272" s="315" t="str">
        <f t="shared" ca="1" si="139"/>
        <v/>
      </c>
      <c r="AA272" s="316" t="str">
        <f t="shared" ca="1" si="140"/>
        <v/>
      </c>
      <c r="AC272" s="310" t="e">
        <f t="shared" ca="1" si="141"/>
        <v>#N/A</v>
      </c>
      <c r="AD272" s="323" t="e">
        <f t="shared" ca="1" si="142"/>
        <v>#N/A</v>
      </c>
      <c r="AE272" s="324">
        <f t="shared" ca="1" si="121"/>
        <v>258.3497460740038</v>
      </c>
      <c r="AG272" s="306">
        <f t="shared" ca="1" si="143"/>
        <v>53.350369104385194</v>
      </c>
      <c r="AH272" s="304">
        <f t="shared" ca="1" si="144"/>
        <v>62.907016218955903</v>
      </c>
    </row>
    <row r="273" spans="1:34" x14ac:dyDescent="0.2">
      <c r="A273" s="347">
        <f t="shared" ca="1" si="122"/>
        <v>0.01</v>
      </c>
      <c r="B273" s="304">
        <f t="shared" ca="1" si="123"/>
        <v>2.6899999999999866</v>
      </c>
      <c r="D273" s="306">
        <f t="shared" ca="1" si="124"/>
        <v>14.161688205694817</v>
      </c>
      <c r="E273" s="307">
        <f t="shared" ca="1" si="125"/>
        <v>51.255777575325297</v>
      </c>
      <c r="F273" s="304">
        <f t="shared" ca="1" si="126"/>
        <v>53.176199071450519</v>
      </c>
      <c r="G273" s="306">
        <f t="shared" ca="1" si="127"/>
        <v>42.618958368955113</v>
      </c>
      <c r="H273" s="307">
        <f t="shared" ca="1" si="128"/>
        <v>183.67658804913376</v>
      </c>
      <c r="I273" s="304">
        <f t="shared" ca="1" si="129"/>
        <v>188.55626377775391</v>
      </c>
      <c r="J273" s="306">
        <f t="shared" ca="1" si="130"/>
        <v>56.509564555723394</v>
      </c>
      <c r="K273" s="307">
        <f t="shared" ca="1" si="131"/>
        <v>260.18394916561635</v>
      </c>
      <c r="L273" s="304">
        <f t="shared" ca="1" si="116"/>
        <v>266.24991697593731</v>
      </c>
      <c r="M273" s="306">
        <f t="shared" ca="1" si="132"/>
        <v>1.3427983094680975</v>
      </c>
      <c r="N273" s="304">
        <f t="shared" ca="1" si="133"/>
        <v>76.936675869823802</v>
      </c>
      <c r="P273" s="310">
        <f t="shared" ca="1" si="134"/>
        <v>9</v>
      </c>
      <c r="Q273" s="304">
        <f t="shared" ca="1" si="135"/>
        <v>793.22500000000275</v>
      </c>
      <c r="R273" s="306">
        <f t="shared" ca="1" si="136"/>
        <v>0.39735199263659138</v>
      </c>
      <c r="S273" s="307">
        <f t="shared" ca="1" si="137"/>
        <v>10.896739313835132</v>
      </c>
      <c r="T273" s="304">
        <f t="shared" ca="1" si="117"/>
        <v>106.89701266872265</v>
      </c>
      <c r="U273" s="311">
        <f t="shared" ca="1" si="118"/>
        <v>0</v>
      </c>
      <c r="V273" s="306">
        <f t="shared" ca="1" si="119"/>
        <v>1.1935367775013705</v>
      </c>
      <c r="W273" s="304">
        <f t="shared" ca="1" si="120"/>
        <v>110.75087544021792</v>
      </c>
      <c r="Y273" s="314" t="str">
        <f t="shared" ca="1" si="138"/>
        <v/>
      </c>
      <c r="Z273" s="315" t="str">
        <f t="shared" ca="1" si="139"/>
        <v/>
      </c>
      <c r="AA273" s="316" t="str">
        <f t="shared" ca="1" si="140"/>
        <v/>
      </c>
      <c r="AC273" s="310" t="e">
        <f t="shared" ca="1" si="141"/>
        <v>#N/A</v>
      </c>
      <c r="AD273" s="323" t="e">
        <f t="shared" ca="1" si="142"/>
        <v>#N/A</v>
      </c>
      <c r="AE273" s="324">
        <f t="shared" ca="1" si="121"/>
        <v>260.18394916561635</v>
      </c>
      <c r="AG273" s="306">
        <f t="shared" ca="1" si="143"/>
        <v>53.129996827211521</v>
      </c>
      <c r="AH273" s="304">
        <f t="shared" ca="1" si="144"/>
        <v>62.686382920969507</v>
      </c>
    </row>
    <row r="274" spans="1:34" x14ac:dyDescent="0.2">
      <c r="A274" s="347">
        <f t="shared" ca="1" si="122"/>
        <v>0.01</v>
      </c>
      <c r="B274" s="304">
        <f t="shared" ca="1" si="123"/>
        <v>2.6999999999999864</v>
      </c>
      <c r="D274" s="306">
        <f t="shared" ca="1" si="124"/>
        <v>14.118969330392634</v>
      </c>
      <c r="E274" s="307">
        <f t="shared" ca="1" si="125"/>
        <v>51.039073103249166</v>
      </c>
      <c r="F274" s="304">
        <f t="shared" ca="1" si="126"/>
        <v>52.955946580071441</v>
      </c>
      <c r="G274" s="306">
        <f t="shared" ca="1" si="127"/>
        <v>42.760148062259042</v>
      </c>
      <c r="H274" s="307">
        <f t="shared" ca="1" si="128"/>
        <v>184.18697878016624</v>
      </c>
      <c r="I274" s="304">
        <f t="shared" ca="1" si="129"/>
        <v>189.08536012730264</v>
      </c>
      <c r="J274" s="306">
        <f t="shared" ca="1" si="130"/>
        <v>56.936460087879468</v>
      </c>
      <c r="K274" s="307">
        <f t="shared" ca="1" si="131"/>
        <v>262.02326699976288</v>
      </c>
      <c r="L274" s="304">
        <f t="shared" ca="1" si="116"/>
        <v>268.13793639947278</v>
      </c>
      <c r="M274" s="306">
        <f t="shared" ca="1" si="132"/>
        <v>1.342681043236172</v>
      </c>
      <c r="N274" s="304">
        <f t="shared" ca="1" si="133"/>
        <v>76.92995700965507</v>
      </c>
      <c r="P274" s="310">
        <f t="shared" ca="1" si="134"/>
        <v>9</v>
      </c>
      <c r="Q274" s="304">
        <f t="shared" ca="1" si="135"/>
        <v>791.1750000000028</v>
      </c>
      <c r="R274" s="306">
        <f t="shared" ca="1" si="136"/>
        <v>0.3963250815017873</v>
      </c>
      <c r="S274" s="307">
        <f t="shared" ca="1" si="137"/>
        <v>10.892776063020115</v>
      </c>
      <c r="T274" s="304">
        <f t="shared" ca="1" si="117"/>
        <v>106.85813317822733</v>
      </c>
      <c r="U274" s="311">
        <f t="shared" ca="1" si="118"/>
        <v>0</v>
      </c>
      <c r="V274" s="306">
        <f t="shared" ca="1" si="119"/>
        <v>1.1933172309255533</v>
      </c>
      <c r="W274" s="304">
        <f t="shared" ca="1" si="120"/>
        <v>111.35280347360774</v>
      </c>
      <c r="Y274" s="314" t="str">
        <f t="shared" ca="1" si="138"/>
        <v/>
      </c>
      <c r="Z274" s="315" t="str">
        <f t="shared" ca="1" si="139"/>
        <v/>
      </c>
      <c r="AA274" s="316" t="str">
        <f t="shared" ca="1" si="140"/>
        <v/>
      </c>
      <c r="AC274" s="310" t="e">
        <f t="shared" ca="1" si="141"/>
        <v>#N/A</v>
      </c>
      <c r="AD274" s="323" t="e">
        <f t="shared" ca="1" si="142"/>
        <v>#N/A</v>
      </c>
      <c r="AE274" s="324">
        <f t="shared" ca="1" si="121"/>
        <v>262.02326699976288</v>
      </c>
      <c r="AG274" s="306">
        <f t="shared" ca="1" si="143"/>
        <v>52.909504945741858</v>
      </c>
      <c r="AH274" s="304">
        <f t="shared" ca="1" si="144"/>
        <v>62.465630489711131</v>
      </c>
    </row>
    <row r="275" spans="1:34" x14ac:dyDescent="0.2">
      <c r="A275" s="347">
        <f t="shared" ca="1" si="122"/>
        <v>0.01</v>
      </c>
      <c r="B275" s="304">
        <f t="shared" ca="1" si="123"/>
        <v>2.7099999999999862</v>
      </c>
      <c r="D275" s="306">
        <f t="shared" ca="1" si="124"/>
        <v>14.076157029001331</v>
      </c>
      <c r="E275" s="307">
        <f t="shared" ca="1" si="125"/>
        <v>50.822269846962399</v>
      </c>
      <c r="F275" s="304">
        <f t="shared" ca="1" si="126"/>
        <v>52.735579157742897</v>
      </c>
      <c r="G275" s="306">
        <f t="shared" ca="1" si="127"/>
        <v>42.900909632549052</v>
      </c>
      <c r="H275" s="307">
        <f t="shared" ca="1" si="128"/>
        <v>184.69520147863588</v>
      </c>
      <c r="I275" s="304">
        <f t="shared" ca="1" si="129"/>
        <v>189.61225038623965</v>
      </c>
      <c r="J275" s="306">
        <f t="shared" ca="1" si="130"/>
        <v>57.36476537635351</v>
      </c>
      <c r="K275" s="307">
        <f t="shared" ca="1" si="131"/>
        <v>263.86767790105688</v>
      </c>
      <c r="L275" s="304">
        <f t="shared" ca="1" si="116"/>
        <v>270.03123476290665</v>
      </c>
      <c r="M275" s="306">
        <f t="shared" ca="1" si="132"/>
        <v>1.3425640437616926</v>
      </c>
      <c r="N275" s="304">
        <f t="shared" ca="1" si="133"/>
        <v>76.923253433562138</v>
      </c>
      <c r="P275" s="310">
        <f t="shared" ca="1" si="134"/>
        <v>9</v>
      </c>
      <c r="Q275" s="304">
        <f t="shared" ca="1" si="135"/>
        <v>789.12500000000284</v>
      </c>
      <c r="R275" s="306">
        <f t="shared" ca="1" si="136"/>
        <v>0.39529817036698317</v>
      </c>
      <c r="S275" s="307">
        <f t="shared" ca="1" si="137"/>
        <v>10.888823081316445</v>
      </c>
      <c r="T275" s="304">
        <f t="shared" ca="1" si="117"/>
        <v>106.81935442771433</v>
      </c>
      <c r="U275" s="311">
        <f t="shared" ca="1" si="118"/>
        <v>0</v>
      </c>
      <c r="V275" s="306">
        <f t="shared" ca="1" si="119"/>
        <v>1.193097116447192</v>
      </c>
      <c r="W275" s="304">
        <f t="shared" ca="1" si="120"/>
        <v>111.95358754852522</v>
      </c>
      <c r="Y275" s="314" t="str">
        <f t="shared" ca="1" si="138"/>
        <v/>
      </c>
      <c r="Z275" s="315" t="str">
        <f t="shared" ca="1" si="139"/>
        <v/>
      </c>
      <c r="AA275" s="316" t="str">
        <f t="shared" ca="1" si="140"/>
        <v/>
      </c>
      <c r="AC275" s="310" t="e">
        <f t="shared" ca="1" si="141"/>
        <v>#N/A</v>
      </c>
      <c r="AD275" s="323" t="e">
        <f t="shared" ca="1" si="142"/>
        <v>#N/A</v>
      </c>
      <c r="AE275" s="324">
        <f t="shared" ca="1" si="121"/>
        <v>263.86767790105688</v>
      </c>
      <c r="AG275" s="306">
        <f t="shared" ca="1" si="143"/>
        <v>52.688896114763281</v>
      </c>
      <c r="AH275" s="304">
        <f t="shared" ca="1" si="144"/>
        <v>62.244761574770045</v>
      </c>
    </row>
    <row r="276" spans="1:34" x14ac:dyDescent="0.2">
      <c r="A276" s="347">
        <f t="shared" ca="1" si="122"/>
        <v>0.01</v>
      </c>
      <c r="B276" s="304">
        <f t="shared" ca="1" si="123"/>
        <v>2.719999999999986</v>
      </c>
      <c r="D276" s="306">
        <f t="shared" ca="1" si="124"/>
        <v>14.033252201402174</v>
      </c>
      <c r="E276" s="307">
        <f t="shared" ca="1" si="125"/>
        <v>50.605370325202209</v>
      </c>
      <c r="F276" s="304">
        <f t="shared" ca="1" si="126"/>
        <v>52.515099477188606</v>
      </c>
      <c r="G276" s="306">
        <f t="shared" ca="1" si="127"/>
        <v>43.041242154563072</v>
      </c>
      <c r="H276" s="307">
        <f t="shared" ca="1" si="128"/>
        <v>185.20125518188792</v>
      </c>
      <c r="I276" s="304">
        <f t="shared" ca="1" si="129"/>
        <v>190.13693341156659</v>
      </c>
      <c r="J276" s="306">
        <f t="shared" ca="1" si="130"/>
        <v>57.794476135289074</v>
      </c>
      <c r="K276" s="307">
        <f t="shared" ca="1" si="131"/>
        <v>265.7171601843595</v>
      </c>
      <c r="L276" s="304">
        <f t="shared" ca="1" si="116"/>
        <v>271.92978999769974</v>
      </c>
      <c r="M276" s="306">
        <f t="shared" ca="1" si="132"/>
        <v>1.3424473083467885</v>
      </c>
      <c r="N276" s="304">
        <f t="shared" ca="1" si="133"/>
        <v>76.916564986968439</v>
      </c>
      <c r="P276" s="310">
        <f t="shared" ca="1" si="134"/>
        <v>9</v>
      </c>
      <c r="Q276" s="304">
        <f t="shared" ca="1" si="135"/>
        <v>787.07500000000289</v>
      </c>
      <c r="R276" s="306">
        <f t="shared" ca="1" si="136"/>
        <v>0.39427125923217904</v>
      </c>
      <c r="S276" s="307">
        <f t="shared" ca="1" si="137"/>
        <v>10.884880368724124</v>
      </c>
      <c r="T276" s="304">
        <f t="shared" ca="1" si="117"/>
        <v>106.78067641718366</v>
      </c>
      <c r="U276" s="311">
        <f t="shared" ca="1" si="118"/>
        <v>0</v>
      </c>
      <c r="V276" s="306">
        <f t="shared" ca="1" si="119"/>
        <v>1.1928764369745228</v>
      </c>
      <c r="W276" s="304">
        <f t="shared" ca="1" si="120"/>
        <v>112.55320446285462</v>
      </c>
      <c r="Y276" s="314" t="str">
        <f t="shared" ca="1" si="138"/>
        <v/>
      </c>
      <c r="Z276" s="315" t="str">
        <f t="shared" ca="1" si="139"/>
        <v/>
      </c>
      <c r="AA276" s="316" t="str">
        <f t="shared" ca="1" si="140"/>
        <v/>
      </c>
      <c r="AC276" s="310" t="e">
        <f t="shared" ca="1" si="141"/>
        <v>#N/A</v>
      </c>
      <c r="AD276" s="323" t="e">
        <f t="shared" ca="1" si="142"/>
        <v>#N/A</v>
      </c>
      <c r="AE276" s="324">
        <f t="shared" ca="1" si="121"/>
        <v>265.7171601843595</v>
      </c>
      <c r="AG276" s="306">
        <f t="shared" ca="1" si="143"/>
        <v>52.468172981397771</v>
      </c>
      <c r="AH276" s="304">
        <f t="shared" ca="1" si="144"/>
        <v>62.023778818123319</v>
      </c>
    </row>
    <row r="277" spans="1:34" x14ac:dyDescent="0.2">
      <c r="A277" s="347">
        <f t="shared" ca="1" si="122"/>
        <v>0.01</v>
      </c>
      <c r="B277" s="304">
        <f t="shared" ca="1" si="123"/>
        <v>2.7299999999999858</v>
      </c>
      <c r="D277" s="306">
        <f t="shared" ca="1" si="124"/>
        <v>13.990255742935851</v>
      </c>
      <c r="E277" s="307">
        <f t="shared" ca="1" si="125"/>
        <v>50.388377049688486</v>
      </c>
      <c r="F277" s="304">
        <f t="shared" ca="1" si="126"/>
        <v>52.294510203790253</v>
      </c>
      <c r="G277" s="306">
        <f t="shared" ca="1" si="127"/>
        <v>43.181144711992431</v>
      </c>
      <c r="H277" s="307">
        <f t="shared" ca="1" si="128"/>
        <v>185.7051389523848</v>
      </c>
      <c r="I277" s="304">
        <f t="shared" ca="1" si="129"/>
        <v>190.65940808667844</v>
      </c>
      <c r="J277" s="306">
        <f t="shared" ca="1" si="130"/>
        <v>58.22558806962185</v>
      </c>
      <c r="K277" s="307">
        <f t="shared" ca="1" si="131"/>
        <v>267.57169215503086</v>
      </c>
      <c r="L277" s="304">
        <f t="shared" ca="1" si="116"/>
        <v>273.83358002399905</v>
      </c>
      <c r="M277" s="306">
        <f t="shared" ca="1" si="132"/>
        <v>1.3423308343229894</v>
      </c>
      <c r="N277" s="304">
        <f t="shared" ca="1" si="133"/>
        <v>76.909891516981844</v>
      </c>
      <c r="P277" s="310">
        <f t="shared" ca="1" si="134"/>
        <v>9</v>
      </c>
      <c r="Q277" s="304">
        <f t="shared" ca="1" si="135"/>
        <v>785.02500000000293</v>
      </c>
      <c r="R277" s="306">
        <f t="shared" ca="1" si="136"/>
        <v>0.39324434809737496</v>
      </c>
      <c r="S277" s="307">
        <f t="shared" ca="1" si="137"/>
        <v>10.88094792524315</v>
      </c>
      <c r="T277" s="304">
        <f t="shared" ca="1" si="117"/>
        <v>106.74209914663531</v>
      </c>
      <c r="U277" s="311">
        <f t="shared" ca="1" si="118"/>
        <v>0</v>
      </c>
      <c r="V277" s="306">
        <f t="shared" ca="1" si="119"/>
        <v>1.1926551954157605</v>
      </c>
      <c r="W277" s="304">
        <f t="shared" ca="1" si="120"/>
        <v>113.15163114744448</v>
      </c>
      <c r="Y277" s="314" t="str">
        <f t="shared" ca="1" si="138"/>
        <v/>
      </c>
      <c r="Z277" s="315" t="str">
        <f t="shared" ca="1" si="139"/>
        <v/>
      </c>
      <c r="AA277" s="316" t="str">
        <f t="shared" ca="1" si="140"/>
        <v/>
      </c>
      <c r="AC277" s="310" t="e">
        <f t="shared" ca="1" si="141"/>
        <v>#N/A</v>
      </c>
      <c r="AD277" s="323" t="e">
        <f t="shared" ca="1" si="142"/>
        <v>#N/A</v>
      </c>
      <c r="AE277" s="324">
        <f t="shared" ca="1" si="121"/>
        <v>267.57169215503086</v>
      </c>
      <c r="AG277" s="306">
        <f t="shared" ca="1" si="143"/>
        <v>52.247338185018755</v>
      </c>
      <c r="AH277" s="304">
        <f t="shared" ca="1" si="144"/>
        <v>61.802684854051535</v>
      </c>
    </row>
    <row r="278" spans="1:34" x14ac:dyDescent="0.2">
      <c r="A278" s="347">
        <f t="shared" ca="1" si="122"/>
        <v>0.01</v>
      </c>
      <c r="B278" s="304">
        <f t="shared" ca="1" si="123"/>
        <v>2.7399999999999856</v>
      </c>
      <c r="D278" s="306">
        <f t="shared" ca="1" si="124"/>
        <v>13.947168544430847</v>
      </c>
      <c r="E278" s="307">
        <f t="shared" ca="1" si="125"/>
        <v>50.171292525034396</v>
      </c>
      <c r="F278" s="304">
        <f t="shared" ca="1" si="126"/>
        <v>52.073813995513461</v>
      </c>
      <c r="G278" s="306">
        <f t="shared" ca="1" si="127"/>
        <v>43.320616397436737</v>
      </c>
      <c r="H278" s="307">
        <f t="shared" ca="1" si="128"/>
        <v>186.20685187763513</v>
      </c>
      <c r="I278" s="304">
        <f t="shared" ca="1" si="129"/>
        <v>191.17967332128543</v>
      </c>
      <c r="J278" s="306">
        <f t="shared" ca="1" si="130"/>
        <v>58.658096875168994</v>
      </c>
      <c r="K278" s="307">
        <f t="shared" ca="1" si="131"/>
        <v>269.43125210918095</v>
      </c>
      <c r="L278" s="304">
        <f t="shared" ca="1" si="116"/>
        <v>275.74258275090142</v>
      </c>
      <c r="M278" s="306">
        <f t="shared" ca="1" si="132"/>
        <v>1.342214619050754</v>
      </c>
      <c r="N278" s="304">
        <f t="shared" ca="1" si="133"/>
        <v>76.903232872367781</v>
      </c>
      <c r="P278" s="310">
        <f t="shared" ca="1" si="134"/>
        <v>9</v>
      </c>
      <c r="Q278" s="304">
        <f t="shared" ca="1" si="135"/>
        <v>782.97500000000298</v>
      </c>
      <c r="R278" s="306">
        <f t="shared" ca="1" si="136"/>
        <v>0.39221743696257083</v>
      </c>
      <c r="S278" s="307">
        <f t="shared" ca="1" si="137"/>
        <v>10.877025750873525</v>
      </c>
      <c r="T278" s="304">
        <f t="shared" ca="1" si="117"/>
        <v>106.70362261606928</v>
      </c>
      <c r="U278" s="311">
        <f t="shared" ca="1" si="118"/>
        <v>0</v>
      </c>
      <c r="V278" s="306">
        <f t="shared" ca="1" si="119"/>
        <v>1.1924333946790537</v>
      </c>
      <c r="W278" s="304">
        <f t="shared" ca="1" si="120"/>
        <v>113.74884466658203</v>
      </c>
      <c r="Y278" s="314" t="str">
        <f t="shared" ca="1" si="138"/>
        <v/>
      </c>
      <c r="Z278" s="315" t="str">
        <f t="shared" ca="1" si="139"/>
        <v/>
      </c>
      <c r="AA278" s="316" t="str">
        <f t="shared" ca="1" si="140"/>
        <v/>
      </c>
      <c r="AC278" s="310" t="e">
        <f t="shared" ca="1" si="141"/>
        <v>#N/A</v>
      </c>
      <c r="AD278" s="323" t="e">
        <f t="shared" ca="1" si="142"/>
        <v>#N/A</v>
      </c>
      <c r="AE278" s="324">
        <f t="shared" ca="1" si="121"/>
        <v>269.43125210918095</v>
      </c>
      <c r="AG278" s="306">
        <f t="shared" ca="1" si="143"/>
        <v>52.02639435716862</v>
      </c>
      <c r="AH278" s="304">
        <f t="shared" ca="1" si="144"/>
        <v>61.581482309055446</v>
      </c>
    </row>
    <row r="279" spans="1:34" x14ac:dyDescent="0.2">
      <c r="A279" s="347">
        <f t="shared" ca="1" si="122"/>
        <v>0.01</v>
      </c>
      <c r="B279" s="304">
        <f t="shared" ca="1" si="123"/>
        <v>2.7499999999999853</v>
      </c>
      <c r="D279" s="306">
        <f t="shared" ca="1" si="124"/>
        <v>13.903991492231107</v>
      </c>
      <c r="E279" s="307">
        <f t="shared" ca="1" si="125"/>
        <v>49.954119248657975</v>
      </c>
      <c r="F279" s="304">
        <f t="shared" ca="1" si="126"/>
        <v>51.853013502834877</v>
      </c>
      <c r="G279" s="306">
        <f t="shared" ca="1" si="127"/>
        <v>43.459656312359051</v>
      </c>
      <c r="H279" s="307">
        <f t="shared" ca="1" si="128"/>
        <v>186.70639307012172</v>
      </c>
      <c r="I279" s="304">
        <f t="shared" ca="1" si="129"/>
        <v>191.69772805133391</v>
      </c>
      <c r="J279" s="306">
        <f t="shared" ca="1" si="130"/>
        <v>59.09199823871797</v>
      </c>
      <c r="K279" s="307">
        <f t="shared" ca="1" si="131"/>
        <v>271.29581833391973</v>
      </c>
      <c r="L279" s="304">
        <f t="shared" ca="1" si="116"/>
        <v>277.65677607671637</v>
      </c>
      <c r="M279" s="306">
        <f t="shared" ca="1" si="132"/>
        <v>1.3420986599190099</v>
      </c>
      <c r="N279" s="304">
        <f t="shared" ca="1" si="133"/>
        <v>76.89658890352284</v>
      </c>
      <c r="P279" s="310">
        <f t="shared" ca="1" si="134"/>
        <v>9</v>
      </c>
      <c r="Q279" s="304">
        <f t="shared" ca="1" si="135"/>
        <v>780.92500000000302</v>
      </c>
      <c r="R279" s="306">
        <f t="shared" ca="1" si="136"/>
        <v>0.3911905258277667</v>
      </c>
      <c r="S279" s="307">
        <f t="shared" ca="1" si="137"/>
        <v>10.873113845615247</v>
      </c>
      <c r="T279" s="304">
        <f t="shared" ca="1" si="117"/>
        <v>106.66524682548558</v>
      </c>
      <c r="U279" s="311">
        <f t="shared" ca="1" si="118"/>
        <v>0</v>
      </c>
      <c r="V279" s="306">
        <f t="shared" ca="1" si="119"/>
        <v>1.1922110376724435</v>
      </c>
      <c r="W279" s="304">
        <f t="shared" ca="1" si="120"/>
        <v>114.34482221845724</v>
      </c>
      <c r="Y279" s="314" t="str">
        <f t="shared" ca="1" si="138"/>
        <v/>
      </c>
      <c r="Z279" s="315" t="str">
        <f t="shared" ca="1" si="139"/>
        <v/>
      </c>
      <c r="AA279" s="316" t="str">
        <f t="shared" ca="1" si="140"/>
        <v/>
      </c>
      <c r="AC279" s="310" t="e">
        <f t="shared" ca="1" si="141"/>
        <v>#N/A</v>
      </c>
      <c r="AD279" s="323" t="e">
        <f t="shared" ca="1" si="142"/>
        <v>#N/A</v>
      </c>
      <c r="AE279" s="324">
        <f t="shared" ca="1" si="121"/>
        <v>271.29581833391973</v>
      </c>
      <c r="AG279" s="306">
        <f t="shared" ca="1" si="143"/>
        <v>51.805344121476992</v>
      </c>
      <c r="AH279" s="304">
        <f t="shared" ca="1" si="144"/>
        <v>61.360173801773463</v>
      </c>
    </row>
    <row r="280" spans="1:34" x14ac:dyDescent="0.2">
      <c r="A280" s="347">
        <f t="shared" ca="1" si="122"/>
        <v>0.01</v>
      </c>
      <c r="B280" s="304">
        <f t="shared" ca="1" si="123"/>
        <v>2.7599999999999851</v>
      </c>
      <c r="D280" s="306">
        <f t="shared" ca="1" si="124"/>
        <v>13.860725468222803</v>
      </c>
      <c r="E280" s="307">
        <f t="shared" ca="1" si="125"/>
        <v>49.736859710694738</v>
      </c>
      <c r="F280" s="304">
        <f t="shared" ca="1" si="126"/>
        <v>51.632111368670266</v>
      </c>
      <c r="G280" s="306">
        <f t="shared" ca="1" si="127"/>
        <v>43.598263567041279</v>
      </c>
      <c r="H280" s="307">
        <f t="shared" ca="1" si="128"/>
        <v>187.20376166722866</v>
      </c>
      <c r="I280" s="304">
        <f t="shared" ca="1" si="129"/>
        <v>192.21357123892616</v>
      </c>
      <c r="J280" s="306">
        <f t="shared" ca="1" si="130"/>
        <v>59.527287838114972</v>
      </c>
      <c r="K280" s="307">
        <f t="shared" ca="1" si="131"/>
        <v>273.16536910760647</v>
      </c>
      <c r="L280" s="304">
        <f t="shared" ca="1" si="116"/>
        <v>279.57613788922805</v>
      </c>
      <c r="M280" s="306">
        <f t="shared" ca="1" si="132"/>
        <v>1.3419829543447017</v>
      </c>
      <c r="N280" s="304">
        <f t="shared" ca="1" si="133"/>
        <v>76.889959462448857</v>
      </c>
      <c r="P280" s="310">
        <f t="shared" ca="1" si="134"/>
        <v>9</v>
      </c>
      <c r="Q280" s="304">
        <f t="shared" ca="1" si="135"/>
        <v>778.87500000000307</v>
      </c>
      <c r="R280" s="306">
        <f t="shared" ca="1" si="136"/>
        <v>0.39016361469296262</v>
      </c>
      <c r="S280" s="307">
        <f t="shared" ca="1" si="137"/>
        <v>10.869212209468317</v>
      </c>
      <c r="T280" s="304">
        <f t="shared" ca="1" si="117"/>
        <v>106.6269717748842</v>
      </c>
      <c r="U280" s="311">
        <f t="shared" ca="1" si="118"/>
        <v>0</v>
      </c>
      <c r="V280" s="306">
        <f t="shared" ca="1" si="119"/>
        <v>1.1919881273038178</v>
      </c>
      <c r="W280" s="304">
        <f t="shared" ca="1" si="120"/>
        <v>114.93954113561605</v>
      </c>
      <c r="Y280" s="314" t="str">
        <f t="shared" ca="1" si="138"/>
        <v/>
      </c>
      <c r="Z280" s="315" t="str">
        <f t="shared" ca="1" si="139"/>
        <v/>
      </c>
      <c r="AA280" s="316" t="str">
        <f t="shared" ca="1" si="140"/>
        <v/>
      </c>
      <c r="AC280" s="310" t="e">
        <f t="shared" ca="1" si="141"/>
        <v>#N/A</v>
      </c>
      <c r="AD280" s="323" t="e">
        <f t="shared" ca="1" si="142"/>
        <v>#N/A</v>
      </c>
      <c r="AE280" s="324">
        <f t="shared" ca="1" si="121"/>
        <v>273.16536910760647</v>
      </c>
      <c r="AG280" s="306">
        <f t="shared" ca="1" si="143"/>
        <v>51.584190093579927</v>
      </c>
      <c r="AH280" s="304">
        <f t="shared" ca="1" si="144"/>
        <v>61.138761942900025</v>
      </c>
    </row>
    <row r="281" spans="1:34" x14ac:dyDescent="0.2">
      <c r="A281" s="347">
        <f t="shared" ca="1" si="122"/>
        <v>0.01</v>
      </c>
      <c r="B281" s="304">
        <f t="shared" ca="1" si="123"/>
        <v>2.7699999999999849</v>
      </c>
      <c r="D281" s="306">
        <f t="shared" ca="1" si="124"/>
        <v>13.817371349860323</v>
      </c>
      <c r="E281" s="307">
        <f t="shared" ca="1" si="125"/>
        <v>49.519516393911367</v>
      </c>
      <c r="F281" s="304">
        <f t="shared" ca="1" si="126"/>
        <v>51.411110228303741</v>
      </c>
      <c r="G281" s="306">
        <f t="shared" ca="1" si="127"/>
        <v>43.736437280539882</v>
      </c>
      <c r="H281" s="307">
        <f t="shared" ca="1" si="128"/>
        <v>187.69895683116778</v>
      </c>
      <c r="I281" s="304">
        <f t="shared" ca="1" si="129"/>
        <v>192.7272018722401</v>
      </c>
      <c r="J281" s="306">
        <f t="shared" ca="1" si="130"/>
        <v>59.963961342352881</v>
      </c>
      <c r="K281" s="307">
        <f t="shared" ca="1" si="131"/>
        <v>275.03988270009847</v>
      </c>
      <c r="L281" s="304">
        <f t="shared" ca="1" si="116"/>
        <v>281.50064606595691</v>
      </c>
      <c r="M281" s="306">
        <f t="shared" ca="1" si="132"/>
        <v>1.3418674997723479</v>
      </c>
      <c r="N281" s="304">
        <f t="shared" ca="1" si="133"/>
        <v>76.883344402727488</v>
      </c>
      <c r="P281" s="310">
        <f t="shared" ca="1" si="134"/>
        <v>9</v>
      </c>
      <c r="Q281" s="304">
        <f t="shared" ca="1" si="135"/>
        <v>776.82500000000312</v>
      </c>
      <c r="R281" s="306">
        <f t="shared" ca="1" si="136"/>
        <v>0.38913670355815849</v>
      </c>
      <c r="S281" s="307">
        <f t="shared" ca="1" si="137"/>
        <v>10.865320842432736</v>
      </c>
      <c r="T281" s="304">
        <f t="shared" ca="1" si="117"/>
        <v>106.58879746426514</v>
      </c>
      <c r="U281" s="311">
        <f t="shared" ca="1" si="118"/>
        <v>0</v>
      </c>
      <c r="V281" s="306">
        <f t="shared" ca="1" si="119"/>
        <v>1.1917646664808681</v>
      </c>
      <c r="W281" s="304">
        <f t="shared" ca="1" si="120"/>
        <v>115.53297888540391</v>
      </c>
      <c r="Y281" s="314" t="str">
        <f t="shared" ca="1" si="138"/>
        <v/>
      </c>
      <c r="Z281" s="315" t="str">
        <f t="shared" ca="1" si="139"/>
        <v/>
      </c>
      <c r="AA281" s="316" t="str">
        <f t="shared" ca="1" si="140"/>
        <v/>
      </c>
      <c r="AC281" s="310" t="e">
        <f t="shared" ca="1" si="141"/>
        <v>#N/A</v>
      </c>
      <c r="AD281" s="323" t="e">
        <f t="shared" ca="1" si="142"/>
        <v>#N/A</v>
      </c>
      <c r="AE281" s="324">
        <f t="shared" ca="1" si="121"/>
        <v>275.03988270009847</v>
      </c>
      <c r="AG281" s="306">
        <f t="shared" ca="1" si="143"/>
        <v>51.362934881039969</v>
      </c>
      <c r="AH281" s="304">
        <f t="shared" ca="1" si="144"/>
        <v>60.917249335104906</v>
      </c>
    </row>
    <row r="282" spans="1:34" x14ac:dyDescent="0.2">
      <c r="A282" s="347">
        <f t="shared" ca="1" si="122"/>
        <v>0.01</v>
      </c>
      <c r="B282" s="304">
        <f t="shared" ca="1" si="123"/>
        <v>2.7799999999999847</v>
      </c>
      <c r="D282" s="306">
        <f t="shared" ca="1" si="124"/>
        <v>13.773930010191549</v>
      </c>
      <c r="E282" s="307">
        <f t="shared" ca="1" si="125"/>
        <v>49.302091773620504</v>
      </c>
      <c r="F282" s="304">
        <f t="shared" ca="1" si="126"/>
        <v>51.190012709318154</v>
      </c>
      <c r="G282" s="306">
        <f t="shared" ca="1" si="127"/>
        <v>43.874176580641794</v>
      </c>
      <c r="H282" s="307">
        <f t="shared" ca="1" si="128"/>
        <v>188.19197774890398</v>
      </c>
      <c r="I282" s="304">
        <f t="shared" ca="1" si="129"/>
        <v>193.23861896544724</v>
      </c>
      <c r="J282" s="306">
        <f t="shared" ca="1" si="130"/>
        <v>60.40201441165879</v>
      </c>
      <c r="K282" s="307">
        <f t="shared" ca="1" si="131"/>
        <v>276.91933737299883</v>
      </c>
      <c r="L282" s="304">
        <f t="shared" ca="1" si="116"/>
        <v>283.43027847441948</v>
      </c>
      <c r="M282" s="306">
        <f t="shared" ca="1" si="132"/>
        <v>1.3417522936736046</v>
      </c>
      <c r="N282" s="304">
        <f t="shared" ca="1" si="133"/>
        <v>76.876743579495326</v>
      </c>
      <c r="P282" s="310">
        <f t="shared" ca="1" si="134"/>
        <v>9</v>
      </c>
      <c r="Q282" s="304">
        <f t="shared" ca="1" si="135"/>
        <v>774.77500000000316</v>
      </c>
      <c r="R282" s="306">
        <f t="shared" ca="1" si="136"/>
        <v>0.38810979242335442</v>
      </c>
      <c r="S282" s="307">
        <f t="shared" ca="1" si="137"/>
        <v>10.861439744508502</v>
      </c>
      <c r="T282" s="304">
        <f t="shared" ca="1" si="117"/>
        <v>106.5507238936284</v>
      </c>
      <c r="U282" s="311">
        <f t="shared" ca="1" si="118"/>
        <v>0</v>
      </c>
      <c r="V282" s="306">
        <f t="shared" ca="1" si="119"/>
        <v>1.191540658111049</v>
      </c>
      <c r="W282" s="304">
        <f t="shared" ca="1" si="120"/>
        <v>116.1251130703983</v>
      </c>
      <c r="Y282" s="314" t="str">
        <f t="shared" ca="1" si="138"/>
        <v/>
      </c>
      <c r="Z282" s="315" t="str">
        <f t="shared" ca="1" si="139"/>
        <v/>
      </c>
      <c r="AA282" s="316" t="str">
        <f t="shared" ca="1" si="140"/>
        <v/>
      </c>
      <c r="AC282" s="310" t="e">
        <f t="shared" ca="1" si="141"/>
        <v>#N/A</v>
      </c>
      <c r="AD282" s="323" t="e">
        <f t="shared" ca="1" si="142"/>
        <v>#N/A</v>
      </c>
      <c r="AE282" s="324">
        <f t="shared" ca="1" si="121"/>
        <v>276.91933737299883</v>
      </c>
      <c r="AG282" s="306">
        <f t="shared" ca="1" si="143"/>
        <v>51.141581083267113</v>
      </c>
      <c r="AH282" s="304">
        <f t="shared" ca="1" si="144"/>
        <v>60.695638572953399</v>
      </c>
    </row>
    <row r="283" spans="1:34" x14ac:dyDescent="0.2">
      <c r="A283" s="347">
        <f t="shared" ca="1" si="122"/>
        <v>0.01</v>
      </c>
      <c r="B283" s="304">
        <f t="shared" ca="1" si="123"/>
        <v>2.7899999999999845</v>
      </c>
      <c r="D283" s="306">
        <f t="shared" ca="1" si="124"/>
        <v>13.730402317882417</v>
      </c>
      <c r="E283" s="307">
        <f t="shared" ca="1" si="125"/>
        <v>49.084588317596392</v>
      </c>
      <c r="F283" s="304">
        <f t="shared" ca="1" si="126"/>
        <v>50.968821431526457</v>
      </c>
      <c r="G283" s="306">
        <f t="shared" ca="1" si="127"/>
        <v>44.011480603820615</v>
      </c>
      <c r="H283" s="307">
        <f t="shared" ca="1" si="128"/>
        <v>188.68282363207993</v>
      </c>
      <c r="I283" s="304">
        <f t="shared" ca="1" si="129"/>
        <v>193.74782155863085</v>
      </c>
      <c r="J283" s="306">
        <f t="shared" ca="1" si="130"/>
        <v>60.841442697581101</v>
      </c>
      <c r="K283" s="307">
        <f t="shared" ca="1" si="131"/>
        <v>278.80371137990375</v>
      </c>
      <c r="L283" s="304">
        <f t="shared" ca="1" si="116"/>
        <v>285.36501297238897</v>
      </c>
      <c r="M283" s="306">
        <f t="shared" ca="1" si="132"/>
        <v>1.3416373335468414</v>
      </c>
      <c r="N283" s="304">
        <f t="shared" ca="1" si="133"/>
        <v>76.870156849419516</v>
      </c>
      <c r="P283" s="310">
        <f t="shared" ca="1" si="134"/>
        <v>9</v>
      </c>
      <c r="Q283" s="304">
        <f t="shared" ca="1" si="135"/>
        <v>772.72500000000321</v>
      </c>
      <c r="R283" s="306">
        <f t="shared" ca="1" si="136"/>
        <v>0.38708288128855028</v>
      </c>
      <c r="S283" s="307">
        <f t="shared" ca="1" si="137"/>
        <v>10.857568915695616</v>
      </c>
      <c r="T283" s="304">
        <f t="shared" ca="1" si="117"/>
        <v>106.51275106297399</v>
      </c>
      <c r="U283" s="311">
        <f t="shared" ca="1" si="118"/>
        <v>0</v>
      </c>
      <c r="V283" s="306">
        <f t="shared" ca="1" si="119"/>
        <v>1.1913161051015331</v>
      </c>
      <c r="W283" s="304">
        <f t="shared" ca="1" si="120"/>
        <v>116.71592142883161</v>
      </c>
      <c r="Y283" s="314" t="str">
        <f t="shared" ca="1" si="138"/>
        <v/>
      </c>
      <c r="Z283" s="315" t="str">
        <f t="shared" ca="1" si="139"/>
        <v/>
      </c>
      <c r="AA283" s="316" t="str">
        <f t="shared" ca="1" si="140"/>
        <v/>
      </c>
      <c r="AC283" s="310" t="e">
        <f t="shared" ca="1" si="141"/>
        <v>#N/A</v>
      </c>
      <c r="AD283" s="323" t="e">
        <f t="shared" ca="1" si="142"/>
        <v>#N/A</v>
      </c>
      <c r="AE283" s="324">
        <f t="shared" ca="1" si="121"/>
        <v>278.80371137990375</v>
      </c>
      <c r="AG283" s="306">
        <f t="shared" ca="1" si="143"/>
        <v>50.920131291440605</v>
      </c>
      <c r="AH283" s="304">
        <f t="shared" ca="1" si="144"/>
        <v>60.473932242827338</v>
      </c>
    </row>
    <row r="284" spans="1:34" x14ac:dyDescent="0.2">
      <c r="A284" s="347">
        <f t="shared" ca="1" si="122"/>
        <v>0.01</v>
      </c>
      <c r="B284" s="304">
        <f t="shared" ca="1" si="123"/>
        <v>2.7999999999999843</v>
      </c>
      <c r="D284" s="306">
        <f t="shared" ca="1" si="124"/>
        <v>13.686789137240638</v>
      </c>
      <c r="E284" s="307">
        <f t="shared" ca="1" si="125"/>
        <v>48.867008485991761</v>
      </c>
      <c r="F284" s="304">
        <f t="shared" ca="1" si="126"/>
        <v>50.747539006904354</v>
      </c>
      <c r="G284" s="306">
        <f t="shared" ca="1" si="127"/>
        <v>44.148348495193019</v>
      </c>
      <c r="H284" s="307">
        <f t="shared" ca="1" si="128"/>
        <v>189.17149371693984</v>
      </c>
      <c r="I284" s="304">
        <f t="shared" ca="1" si="129"/>
        <v>194.25480871770259</v>
      </c>
      <c r="J284" s="306">
        <f t="shared" ca="1" si="130"/>
        <v>61.282241843076172</v>
      </c>
      <c r="K284" s="307">
        <f t="shared" ca="1" si="131"/>
        <v>280.69298296664886</v>
      </c>
      <c r="L284" s="304">
        <f t="shared" ca="1" si="116"/>
        <v>287.30482740815319</v>
      </c>
      <c r="M284" s="306">
        <f t="shared" ca="1" si="132"/>
        <v>1.3415226169167209</v>
      </c>
      <c r="N284" s="304">
        <f t="shared" ca="1" si="133"/>
        <v>76.863584070673639</v>
      </c>
      <c r="P284" s="310">
        <f t="shared" ca="1" si="134"/>
        <v>9</v>
      </c>
      <c r="Q284" s="304">
        <f t="shared" ca="1" si="135"/>
        <v>770.67500000000325</v>
      </c>
      <c r="R284" s="306">
        <f t="shared" ca="1" si="136"/>
        <v>0.38605597015374615</v>
      </c>
      <c r="S284" s="307">
        <f t="shared" ca="1" si="137"/>
        <v>10.853708355994078</v>
      </c>
      <c r="T284" s="304">
        <f t="shared" ca="1" si="117"/>
        <v>106.47487897230191</v>
      </c>
      <c r="U284" s="311">
        <f t="shared" ca="1" si="118"/>
        <v>0</v>
      </c>
      <c r="V284" s="306">
        <f t="shared" ca="1" si="119"/>
        <v>1.1910910103591692</v>
      </c>
      <c r="W284" s="304">
        <f t="shared" ca="1" si="120"/>
        <v>117.3053818350034</v>
      </c>
      <c r="Y284" s="314" t="str">
        <f t="shared" ca="1" si="138"/>
        <v/>
      </c>
      <c r="Z284" s="315" t="str">
        <f t="shared" ca="1" si="139"/>
        <v/>
      </c>
      <c r="AA284" s="316" t="str">
        <f t="shared" ca="1" si="140"/>
        <v/>
      </c>
      <c r="AC284" s="310" t="e">
        <f t="shared" ca="1" si="141"/>
        <v>#N/A</v>
      </c>
      <c r="AD284" s="323" t="e">
        <f t="shared" ca="1" si="142"/>
        <v>#N/A</v>
      </c>
      <c r="AE284" s="324">
        <f t="shared" ca="1" si="121"/>
        <v>280.69298296664886</v>
      </c>
      <c r="AG284" s="306">
        <f t="shared" ca="1" si="143"/>
        <v>50.698588088431663</v>
      </c>
      <c r="AH284" s="304">
        <f t="shared" ca="1" si="144"/>
        <v>60.252132922847117</v>
      </c>
    </row>
    <row r="285" spans="1:34" x14ac:dyDescent="0.2">
      <c r="A285" s="347">
        <f t="shared" ca="1" si="122"/>
        <v>0.01</v>
      </c>
      <c r="B285" s="304">
        <f t="shared" ca="1" si="123"/>
        <v>2.8099999999999841</v>
      </c>
      <c r="D285" s="306">
        <f t="shared" ca="1" si="124"/>
        <v>13.643091328238913</v>
      </c>
      <c r="E285" s="307">
        <f t="shared" ca="1" si="125"/>
        <v>48.649354731255627</v>
      </c>
      <c r="F285" s="304">
        <f t="shared" ca="1" si="126"/>
        <v>50.526168039523952</v>
      </c>
      <c r="G285" s="306">
        <f t="shared" ca="1" si="127"/>
        <v>44.284779408475409</v>
      </c>
      <c r="H285" s="307">
        <f t="shared" ca="1" si="128"/>
        <v>189.6579872642524</v>
      </c>
      <c r="I285" s="304">
        <f t="shared" ca="1" si="129"/>
        <v>194.75957953431879</v>
      </c>
      <c r="J285" s="306">
        <f t="shared" ca="1" si="130"/>
        <v>61.724407482594515</v>
      </c>
      <c r="K285" s="307">
        <f t="shared" ca="1" si="131"/>
        <v>282.58713037155479</v>
      </c>
      <c r="L285" s="304">
        <f t="shared" ca="1" si="116"/>
        <v>289.24969962077313</v>
      </c>
      <c r="M285" s="306">
        <f t="shared" ca="1" si="132"/>
        <v>1.3414081413337897</v>
      </c>
      <c r="N285" s="304">
        <f t="shared" ca="1" si="133"/>
        <v>76.857025102914392</v>
      </c>
      <c r="P285" s="310">
        <f t="shared" ca="1" si="134"/>
        <v>9</v>
      </c>
      <c r="Q285" s="304">
        <f t="shared" ca="1" si="135"/>
        <v>768.6250000000033</v>
      </c>
      <c r="R285" s="306">
        <f t="shared" ca="1" si="136"/>
        <v>0.38502905901894208</v>
      </c>
      <c r="S285" s="307">
        <f t="shared" ca="1" si="137"/>
        <v>10.849858065403888</v>
      </c>
      <c r="T285" s="304">
        <f t="shared" ca="1" si="117"/>
        <v>106.43710762161214</v>
      </c>
      <c r="U285" s="311">
        <f t="shared" ca="1" si="118"/>
        <v>0</v>
      </c>
      <c r="V285" s="306">
        <f t="shared" ca="1" si="119"/>
        <v>1.19086537679044</v>
      </c>
      <c r="W285" s="304">
        <f t="shared" ca="1" si="120"/>
        <v>117.89347229968232</v>
      </c>
      <c r="Y285" s="314" t="str">
        <f t="shared" ca="1" si="138"/>
        <v/>
      </c>
      <c r="Z285" s="315" t="str">
        <f t="shared" ca="1" si="139"/>
        <v/>
      </c>
      <c r="AA285" s="316" t="str">
        <f t="shared" ca="1" si="140"/>
        <v/>
      </c>
      <c r="AC285" s="310" t="e">
        <f t="shared" ca="1" si="141"/>
        <v>#N/A</v>
      </c>
      <c r="AD285" s="323" t="e">
        <f t="shared" ca="1" si="142"/>
        <v>#N/A</v>
      </c>
      <c r="AE285" s="324">
        <f t="shared" ca="1" si="121"/>
        <v>282.58713037155479</v>
      </c>
      <c r="AG285" s="306">
        <f t="shared" ca="1" si="143"/>
        <v>50.476954048727059</v>
      </c>
      <c r="AH285" s="304">
        <f t="shared" ca="1" si="144"/>
        <v>60.030243182794514</v>
      </c>
    </row>
    <row r="286" spans="1:34" x14ac:dyDescent="0.2">
      <c r="A286" s="347">
        <f t="shared" ca="1" si="122"/>
        <v>0.01</v>
      </c>
      <c r="B286" s="304">
        <f t="shared" ca="1" si="123"/>
        <v>2.8199999999999839</v>
      </c>
      <c r="D286" s="306">
        <f t="shared" ca="1" si="124"/>
        <v>13.599309746537291</v>
      </c>
      <c r="E286" s="307">
        <f t="shared" ca="1" si="125"/>
        <v>48.431629498052146</v>
      </c>
      <c r="F286" s="304">
        <f t="shared" ca="1" si="126"/>
        <v>50.304711125488623</v>
      </c>
      <c r="G286" s="306">
        <f t="shared" ca="1" si="127"/>
        <v>44.420772505940782</v>
      </c>
      <c r="H286" s="307">
        <f t="shared" ca="1" si="128"/>
        <v>190.14230355923291</v>
      </c>
      <c r="I286" s="304">
        <f t="shared" ca="1" si="129"/>
        <v>195.26213312579586</v>
      </c>
      <c r="J286" s="306">
        <f t="shared" ca="1" si="130"/>
        <v>62.167935242166593</v>
      </c>
      <c r="K286" s="307">
        <f t="shared" ca="1" si="131"/>
        <v>284.4861318256722</v>
      </c>
      <c r="L286" s="304">
        <f t="shared" ca="1" si="116"/>
        <v>291.19960744033972</v>
      </c>
      <c r="M286" s="306">
        <f t="shared" ca="1" si="132"/>
        <v>1.3412939043740746</v>
      </c>
      <c r="N286" s="304">
        <f t="shared" ca="1" si="133"/>
        <v>76.85047980725831</v>
      </c>
      <c r="P286" s="310">
        <f t="shared" ca="1" si="134"/>
        <v>9</v>
      </c>
      <c r="Q286" s="304">
        <f t="shared" ca="1" si="135"/>
        <v>766.57500000000334</v>
      </c>
      <c r="R286" s="306">
        <f t="shared" ca="1" si="136"/>
        <v>0.38400214788413795</v>
      </c>
      <c r="S286" s="307">
        <f t="shared" ca="1" si="137"/>
        <v>10.846018043925046</v>
      </c>
      <c r="T286" s="304">
        <f t="shared" ca="1" si="117"/>
        <v>106.39943701090471</v>
      </c>
      <c r="U286" s="311">
        <f t="shared" ca="1" si="118"/>
        <v>0</v>
      </c>
      <c r="V286" s="306">
        <f t="shared" ca="1" si="119"/>
        <v>1.1906392073014191</v>
      </c>
      <c r="W286" s="304">
        <f t="shared" ca="1" si="120"/>
        <v>118.48017097049812</v>
      </c>
      <c r="Y286" s="314" t="str">
        <f t="shared" ca="1" si="138"/>
        <v/>
      </c>
      <c r="Z286" s="315" t="str">
        <f t="shared" ca="1" si="139"/>
        <v/>
      </c>
      <c r="AA286" s="316" t="str">
        <f t="shared" ca="1" si="140"/>
        <v/>
      </c>
      <c r="AC286" s="310" t="e">
        <f t="shared" ca="1" si="141"/>
        <v>#N/A</v>
      </c>
      <c r="AD286" s="323" t="e">
        <f t="shared" ca="1" si="142"/>
        <v>#N/A</v>
      </c>
      <c r="AE286" s="324">
        <f t="shared" ca="1" si="121"/>
        <v>284.4861318256722</v>
      </c>
      <c r="AG286" s="306">
        <f t="shared" ca="1" si="143"/>
        <v>50.255231738353594</v>
      </c>
      <c r="AH286" s="304">
        <f t="shared" ca="1" si="144"/>
        <v>59.808265584036484</v>
      </c>
    </row>
    <row r="287" spans="1:34" x14ac:dyDescent="0.2">
      <c r="A287" s="347">
        <f t="shared" ca="1" si="122"/>
        <v>0.01</v>
      </c>
      <c r="B287" s="304">
        <f t="shared" ca="1" si="123"/>
        <v>2.8299999999999836</v>
      </c>
      <c r="D287" s="306">
        <f t="shared" ca="1" si="124"/>
        <v>13.555445243505034</v>
      </c>
      <c r="E287" s="307">
        <f t="shared" ca="1" si="125"/>
        <v>48.213835223180496</v>
      </c>
      <c r="F287" s="304">
        <f t="shared" ca="1" si="126"/>
        <v>50.083170852868967</v>
      </c>
      <c r="G287" s="306">
        <f t="shared" ca="1" si="127"/>
        <v>44.556326958375834</v>
      </c>
      <c r="H287" s="307">
        <f t="shared" ca="1" si="128"/>
        <v>190.62444191146471</v>
      </c>
      <c r="I287" s="304">
        <f t="shared" ca="1" si="129"/>
        <v>195.76246863502482</v>
      </c>
      <c r="J287" s="306">
        <f t="shared" ca="1" si="130"/>
        <v>62.612820739488178</v>
      </c>
      <c r="K287" s="307">
        <f t="shared" ca="1" si="131"/>
        <v>286.38996555302572</v>
      </c>
      <c r="L287" s="304">
        <f t="shared" ca="1" si="116"/>
        <v>293.15452868823047</v>
      </c>
      <c r="M287" s="306">
        <f t="shared" ca="1" si="132"/>
        <v>1.341179903638688</v>
      </c>
      <c r="N287" s="304">
        <f t="shared" ca="1" si="133"/>
        <v>76.843948046259257</v>
      </c>
      <c r="P287" s="310">
        <f t="shared" ca="1" si="134"/>
        <v>9</v>
      </c>
      <c r="Q287" s="304">
        <f t="shared" ca="1" si="135"/>
        <v>764.52500000000339</v>
      </c>
      <c r="R287" s="306">
        <f t="shared" ca="1" si="136"/>
        <v>0.38297523674933381</v>
      </c>
      <c r="S287" s="307">
        <f t="shared" ca="1" si="137"/>
        <v>10.842188291557552</v>
      </c>
      <c r="T287" s="304">
        <f t="shared" ca="1" si="117"/>
        <v>106.36186714017958</v>
      </c>
      <c r="U287" s="311">
        <f t="shared" ca="1" si="118"/>
        <v>0</v>
      </c>
      <c r="V287" s="306">
        <f t="shared" ca="1" si="119"/>
        <v>1.1904125047977316</v>
      </c>
      <c r="W287" s="304">
        <f t="shared" ca="1" si="120"/>
        <v>119.06545613232348</v>
      </c>
      <c r="Y287" s="314" t="str">
        <f t="shared" ca="1" si="138"/>
        <v/>
      </c>
      <c r="Z287" s="315" t="str">
        <f t="shared" ca="1" si="139"/>
        <v/>
      </c>
      <c r="AA287" s="316" t="str">
        <f t="shared" ca="1" si="140"/>
        <v/>
      </c>
      <c r="AC287" s="310" t="e">
        <f t="shared" ca="1" si="141"/>
        <v>#N/A</v>
      </c>
      <c r="AD287" s="323" t="e">
        <f t="shared" ca="1" si="142"/>
        <v>#N/A</v>
      </c>
      <c r="AE287" s="324">
        <f t="shared" ca="1" si="121"/>
        <v>286.38996555302572</v>
      </c>
      <c r="AG287" s="306">
        <f t="shared" ca="1" si="143"/>
        <v>50.033423714803419</v>
      </c>
      <c r="AH287" s="304">
        <f t="shared" ca="1" si="144"/>
        <v>59.586202679449755</v>
      </c>
    </row>
    <row r="288" spans="1:34" x14ac:dyDescent="0.2">
      <c r="A288" s="347">
        <f t="shared" ca="1" si="122"/>
        <v>0.01</v>
      </c>
      <c r="B288" s="304">
        <f t="shared" ca="1" si="123"/>
        <v>2.8399999999999834</v>
      </c>
      <c r="D288" s="306">
        <f t="shared" ca="1" si="124"/>
        <v>13.518925819521421</v>
      </c>
      <c r="E288" s="307">
        <f t="shared" ca="1" si="125"/>
        <v>48.027749776731113</v>
      </c>
      <c r="F288" s="304">
        <f t="shared" ca="1" si="126"/>
        <v>49.894148994947479</v>
      </c>
      <c r="G288" s="306">
        <f t="shared" ca="1" si="127"/>
        <v>44.691516216571046</v>
      </c>
      <c r="H288" s="307">
        <f t="shared" ca="1" si="128"/>
        <v>191.10471940923202</v>
      </c>
      <c r="I288" s="304">
        <f t="shared" ca="1" si="129"/>
        <v>196.26091154944055</v>
      </c>
      <c r="J288" s="306">
        <f t="shared" ca="1" si="130"/>
        <v>63.059059955362912</v>
      </c>
      <c r="K288" s="307">
        <f t="shared" ca="1" si="131"/>
        <v>288.29861135962921</v>
      </c>
      <c r="L288" s="304">
        <f t="shared" ca="1" si="116"/>
        <v>295.1144428087934</v>
      </c>
      <c r="M288" s="306">
        <f t="shared" ca="1" si="132"/>
        <v>1.3410661369425985</v>
      </c>
      <c r="N288" s="304">
        <f t="shared" ca="1" si="133"/>
        <v>76.837429694724179</v>
      </c>
      <c r="P288" s="310">
        <f t="shared" ca="1" si="134"/>
        <v>10</v>
      </c>
      <c r="Q288" s="304">
        <f t="shared" ca="1" si="135"/>
        <v>762.8285714285737</v>
      </c>
      <c r="R288" s="306">
        <f t="shared" ca="1" si="136"/>
        <v>0.38212544094962603</v>
      </c>
      <c r="S288" s="307">
        <f t="shared" ca="1" si="137"/>
        <v>10.838367037148055</v>
      </c>
      <c r="T288" s="304">
        <f t="shared" ca="1" si="117"/>
        <v>106.32438063442243</v>
      </c>
      <c r="U288" s="311">
        <f t="shared" ca="1" si="118"/>
        <v>0</v>
      </c>
      <c r="V288" s="306">
        <f t="shared" ca="1" si="119"/>
        <v>1.1901852719953752</v>
      </c>
      <c r="W288" s="304">
        <f t="shared" ca="1" si="120"/>
        <v>119.64970406659528</v>
      </c>
      <c r="Y288" s="314" t="str">
        <f t="shared" ca="1" si="138"/>
        <v/>
      </c>
      <c r="Z288" s="315" t="str">
        <f t="shared" ca="1" si="139"/>
        <v/>
      </c>
      <c r="AA288" s="316" t="str">
        <f t="shared" ca="1" si="140"/>
        <v/>
      </c>
      <c r="AC288" s="310" t="e">
        <f t="shared" ca="1" si="141"/>
        <v>#N/A</v>
      </c>
      <c r="AD288" s="323" t="e">
        <f t="shared" ca="1" si="142"/>
        <v>#N/A</v>
      </c>
      <c r="AE288" s="324">
        <f t="shared" ca="1" si="121"/>
        <v>288.29861135962921</v>
      </c>
      <c r="AG288" s="306">
        <f t="shared" ca="1" si="143"/>
        <v>49.844164432689858</v>
      </c>
      <c r="AH288" s="304">
        <f t="shared" ca="1" si="144"/>
        <v>59.396688919075977</v>
      </c>
    </row>
    <row r="289" spans="1:34" x14ac:dyDescent="0.2">
      <c r="A289" s="347">
        <f t="shared" ca="1" si="122"/>
        <v>0.01</v>
      </c>
      <c r="B289" s="304">
        <f t="shared" ca="1" si="123"/>
        <v>2.8499999999999832</v>
      </c>
      <c r="D289" s="306">
        <f t="shared" ca="1" si="124"/>
        <v>13.489764814586428</v>
      </c>
      <c r="E289" s="307">
        <f t="shared" ca="1" si="125"/>
        <v>47.873380158675296</v>
      </c>
      <c r="F289" s="304">
        <f t="shared" ca="1" si="126"/>
        <v>49.737654574476061</v>
      </c>
      <c r="G289" s="306">
        <f t="shared" ca="1" si="127"/>
        <v>44.826413864716912</v>
      </c>
      <c r="H289" s="307">
        <f t="shared" ca="1" si="128"/>
        <v>191.58345321081876</v>
      </c>
      <c r="I289" s="304">
        <f t="shared" ca="1" si="129"/>
        <v>196.75778745491337</v>
      </c>
      <c r="J289" s="306">
        <f t="shared" ca="1" si="130"/>
        <v>63.506649605769354</v>
      </c>
      <c r="K289" s="307">
        <f t="shared" ca="1" si="131"/>
        <v>290.21205222272948</v>
      </c>
      <c r="L289" s="304">
        <f t="shared" ca="1" si="116"/>
        <v>297.07933250140144</v>
      </c>
      <c r="M289" s="306">
        <f t="shared" ca="1" si="132"/>
        <v>1.3409526023109366</v>
      </c>
      <c r="N289" s="304">
        <f t="shared" ca="1" si="133"/>
        <v>76.83092463950139</v>
      </c>
      <c r="P289" s="310">
        <f t="shared" ca="1" si="134"/>
        <v>10</v>
      </c>
      <c r="Q289" s="304">
        <f t="shared" ca="1" si="135"/>
        <v>761.48571428571654</v>
      </c>
      <c r="R289" s="306">
        <f t="shared" ca="1" si="136"/>
        <v>0.38145276048501564</v>
      </c>
      <c r="S289" s="307">
        <f t="shared" ca="1" si="137"/>
        <v>10.834552509543204</v>
      </c>
      <c r="T289" s="304">
        <f t="shared" ca="1" si="117"/>
        <v>106.28696011861884</v>
      </c>
      <c r="U289" s="311">
        <f t="shared" ca="1" si="118"/>
        <v>0</v>
      </c>
      <c r="V289" s="306">
        <f t="shared" ca="1" si="119"/>
        <v>1.1899575112317371</v>
      </c>
      <c r="W289" s="304">
        <f t="shared" ca="1" si="120"/>
        <v>120.23329496334927</v>
      </c>
      <c r="Y289" s="314" t="str">
        <f t="shared" ca="1" si="138"/>
        <v/>
      </c>
      <c r="Z289" s="315" t="str">
        <f t="shared" ca="1" si="139"/>
        <v/>
      </c>
      <c r="AA289" s="316" t="str">
        <f t="shared" ca="1" si="140"/>
        <v/>
      </c>
      <c r="AC289" s="310" t="e">
        <f t="shared" ca="1" si="141"/>
        <v>#N/A</v>
      </c>
      <c r="AD289" s="323" t="e">
        <f t="shared" ca="1" si="142"/>
        <v>#N/A</v>
      </c>
      <c r="AE289" s="324">
        <f t="shared" ca="1" si="121"/>
        <v>290.21205222272948</v>
      </c>
      <c r="AG289" s="306">
        <f t="shared" ca="1" si="143"/>
        <v>49.687463735780014</v>
      </c>
      <c r="AH289" s="304">
        <f t="shared" ca="1" si="144"/>
        <v>59.239734142576204</v>
      </c>
    </row>
    <row r="290" spans="1:34" x14ac:dyDescent="0.2">
      <c r="A290" s="347">
        <f t="shared" ca="1" si="122"/>
        <v>0.01</v>
      </c>
      <c r="B290" s="304">
        <f t="shared" ca="1" si="123"/>
        <v>2.859999999999983</v>
      </c>
      <c r="D290" s="306">
        <f t="shared" ca="1" si="124"/>
        <v>13.460535783359845</v>
      </c>
      <c r="E290" s="307">
        <f t="shared" ca="1" si="125"/>
        <v>47.71893673865069</v>
      </c>
      <c r="F290" s="304">
        <f t="shared" ca="1" si="126"/>
        <v>49.581074484549625</v>
      </c>
      <c r="G290" s="306">
        <f t="shared" ca="1" si="127"/>
        <v>44.961019222550512</v>
      </c>
      <c r="H290" s="307">
        <f t="shared" ca="1" si="128"/>
        <v>192.06064257820526</v>
      </c>
      <c r="I290" s="304">
        <f t="shared" ca="1" si="129"/>
        <v>197.2530954816265</v>
      </c>
      <c r="J290" s="306">
        <f t="shared" ca="1" si="130"/>
        <v>63.955586771205688</v>
      </c>
      <c r="K290" s="307">
        <f t="shared" ca="1" si="131"/>
        <v>292.13027270167458</v>
      </c>
      <c r="L290" s="304">
        <f t="shared" ca="1" si="116"/>
        <v>299.04918208883964</v>
      </c>
      <c r="M290" s="306">
        <f t="shared" ca="1" si="132"/>
        <v>1.3408392977878232</v>
      </c>
      <c r="N290" s="304">
        <f t="shared" ca="1" si="133"/>
        <v>76.824432768527245</v>
      </c>
      <c r="P290" s="310">
        <f t="shared" ca="1" si="134"/>
        <v>10</v>
      </c>
      <c r="Q290" s="304">
        <f t="shared" ca="1" si="135"/>
        <v>760.14285714285938</v>
      </c>
      <c r="R290" s="306">
        <f t="shared" ca="1" si="136"/>
        <v>0.38078008002040525</v>
      </c>
      <c r="S290" s="307">
        <f t="shared" ca="1" si="137"/>
        <v>10.830744708743</v>
      </c>
      <c r="T290" s="304">
        <f t="shared" ca="1" si="117"/>
        <v>106.24960559276883</v>
      </c>
      <c r="U290" s="311">
        <f t="shared" ca="1" si="118"/>
        <v>0</v>
      </c>
      <c r="V290" s="306">
        <f t="shared" ca="1" si="119"/>
        <v>1.1897292246550413</v>
      </c>
      <c r="W290" s="304">
        <f t="shared" ca="1" si="120"/>
        <v>120.81621287550296</v>
      </c>
      <c r="Y290" s="314" t="str">
        <f t="shared" ca="1" si="138"/>
        <v/>
      </c>
      <c r="Z290" s="315" t="str">
        <f t="shared" ca="1" si="139"/>
        <v/>
      </c>
      <c r="AA290" s="316" t="str">
        <f t="shared" ca="1" si="140"/>
        <v/>
      </c>
      <c r="AC290" s="310" t="e">
        <f t="shared" ca="1" si="141"/>
        <v>#N/A</v>
      </c>
      <c r="AD290" s="323" t="e">
        <f t="shared" ca="1" si="142"/>
        <v>#N/A</v>
      </c>
      <c r="AE290" s="324">
        <f t="shared" ca="1" si="121"/>
        <v>292.13027270167458</v>
      </c>
      <c r="AG290" s="306">
        <f t="shared" ca="1" si="143"/>
        <v>49.530676055392192</v>
      </c>
      <c r="AH290" s="304">
        <f t="shared" ca="1" si="144"/>
        <v>59.082692777621297</v>
      </c>
    </row>
    <row r="291" spans="1:34" x14ac:dyDescent="0.2">
      <c r="A291" s="347">
        <f t="shared" ca="1" si="122"/>
        <v>0.01</v>
      </c>
      <c r="B291" s="304">
        <f t="shared" ca="1" si="123"/>
        <v>2.8699999999999828</v>
      </c>
      <c r="D291" s="306">
        <f t="shared" ca="1" si="124"/>
        <v>13.431239299786693</v>
      </c>
      <c r="E291" s="307">
        <f t="shared" ca="1" si="125"/>
        <v>47.564421112874875</v>
      </c>
      <c r="F291" s="304">
        <f t="shared" ca="1" si="126"/>
        <v>49.424410415613778</v>
      </c>
      <c r="G291" s="306">
        <f t="shared" ca="1" si="127"/>
        <v>45.095331615548382</v>
      </c>
      <c r="H291" s="307">
        <f t="shared" ca="1" si="128"/>
        <v>192.53628678933401</v>
      </c>
      <c r="I291" s="304">
        <f t="shared" ca="1" si="129"/>
        <v>197.74683477654187</v>
      </c>
      <c r="J291" s="306">
        <f t="shared" ca="1" si="130"/>
        <v>64.405868525396187</v>
      </c>
      <c r="K291" s="307">
        <f t="shared" ca="1" si="131"/>
        <v>294.05325734851226</v>
      </c>
      <c r="L291" s="304">
        <f t="shared" ca="1" si="116"/>
        <v>301.02397588527896</v>
      </c>
      <c r="M291" s="306">
        <f t="shared" ca="1" si="132"/>
        <v>1.3407262214361093</v>
      </c>
      <c r="N291" s="304">
        <f t="shared" ca="1" si="133"/>
        <v>76.817953970811303</v>
      </c>
      <c r="P291" s="310">
        <f t="shared" ca="1" si="134"/>
        <v>10</v>
      </c>
      <c r="Q291" s="304">
        <f t="shared" ca="1" si="135"/>
        <v>758.80000000000234</v>
      </c>
      <c r="R291" s="306">
        <f t="shared" ca="1" si="136"/>
        <v>0.38010739955579492</v>
      </c>
      <c r="S291" s="307">
        <f t="shared" ca="1" si="137"/>
        <v>10.826943634747442</v>
      </c>
      <c r="T291" s="304">
        <f t="shared" ca="1" si="117"/>
        <v>106.21231705687241</v>
      </c>
      <c r="U291" s="311">
        <f t="shared" ca="1" si="118"/>
        <v>0</v>
      </c>
      <c r="V291" s="306">
        <f t="shared" ca="1" si="119"/>
        <v>1.1895004144136174</v>
      </c>
      <c r="W291" s="304">
        <f t="shared" ca="1" si="120"/>
        <v>121.39844192900209</v>
      </c>
      <c r="Y291" s="314" t="str">
        <f t="shared" ca="1" si="138"/>
        <v/>
      </c>
      <c r="Z291" s="315" t="str">
        <f t="shared" ca="1" si="139"/>
        <v/>
      </c>
      <c r="AA291" s="316" t="str">
        <f t="shared" ca="1" si="140"/>
        <v/>
      </c>
      <c r="AC291" s="310" t="e">
        <f t="shared" ca="1" si="141"/>
        <v>#N/A</v>
      </c>
      <c r="AD291" s="323" t="e">
        <f t="shared" ca="1" si="142"/>
        <v>#N/A</v>
      </c>
      <c r="AE291" s="324">
        <f t="shared" ca="1" si="121"/>
        <v>294.05325734851226</v>
      </c>
      <c r="AG291" s="306">
        <f t="shared" ca="1" si="143"/>
        <v>49.373803069400537</v>
      </c>
      <c r="AH291" s="304">
        <f t="shared" ca="1" si="144"/>
        <v>58.925566498470232</v>
      </c>
    </row>
    <row r="292" spans="1:34" x14ac:dyDescent="0.2">
      <c r="A292" s="347">
        <f t="shared" ca="1" si="122"/>
        <v>0.01</v>
      </c>
      <c r="B292" s="304">
        <f t="shared" ca="1" si="123"/>
        <v>2.8799999999999826</v>
      </c>
      <c r="D292" s="306">
        <f t="shared" ca="1" si="124"/>
        <v>13.401875935445815</v>
      </c>
      <c r="E292" s="307">
        <f t="shared" ca="1" si="125"/>
        <v>47.409834873825268</v>
      </c>
      <c r="F292" s="304">
        <f t="shared" ca="1" si="126"/>
        <v>49.267664054148746</v>
      </c>
      <c r="G292" s="306">
        <f t="shared" ca="1" si="127"/>
        <v>45.229350374902843</v>
      </c>
      <c r="H292" s="307">
        <f t="shared" ca="1" si="128"/>
        <v>193.01038513807228</v>
      </c>
      <c r="I292" s="304">
        <f t="shared" ca="1" si="129"/>
        <v>198.23900450335881</v>
      </c>
      <c r="J292" s="306">
        <f t="shared" ca="1" si="130"/>
        <v>64.857491935348449</v>
      </c>
      <c r="K292" s="307">
        <f t="shared" ca="1" si="131"/>
        <v>295.98099070814931</v>
      </c>
      <c r="L292" s="304">
        <f t="shared" ca="1" si="116"/>
        <v>303.00369819644339</v>
      </c>
      <c r="M292" s="306">
        <f t="shared" ca="1" si="132"/>
        <v>1.3406133713371187</v>
      </c>
      <c r="N292" s="304">
        <f t="shared" ca="1" si="133"/>
        <v>76.811488136421502</v>
      </c>
      <c r="P292" s="310">
        <f t="shared" ca="1" si="134"/>
        <v>10</v>
      </c>
      <c r="Q292" s="304">
        <f t="shared" ca="1" si="135"/>
        <v>757.45714285714519</v>
      </c>
      <c r="R292" s="306">
        <f t="shared" ca="1" si="136"/>
        <v>0.37943471909118454</v>
      </c>
      <c r="S292" s="307">
        <f t="shared" ca="1" si="137"/>
        <v>10.82314928755653</v>
      </c>
      <c r="T292" s="304">
        <f t="shared" ca="1" si="117"/>
        <v>106.17509451092957</v>
      </c>
      <c r="U292" s="311">
        <f t="shared" ca="1" si="118"/>
        <v>0</v>
      </c>
      <c r="V292" s="306">
        <f t="shared" ca="1" si="119"/>
        <v>1.1892710826558739</v>
      </c>
      <c r="W292" s="304">
        <f t="shared" ca="1" si="120"/>
        <v>121.97996632311597</v>
      </c>
      <c r="Y292" s="314" t="str">
        <f t="shared" ca="1" si="138"/>
        <v/>
      </c>
      <c r="Z292" s="315" t="str">
        <f t="shared" ca="1" si="139"/>
        <v/>
      </c>
      <c r="AA292" s="316" t="str">
        <f t="shared" ca="1" si="140"/>
        <v/>
      </c>
      <c r="AC292" s="310" t="e">
        <f t="shared" ca="1" si="141"/>
        <v>#N/A</v>
      </c>
      <c r="AD292" s="323" t="e">
        <f t="shared" ca="1" si="142"/>
        <v>#N/A</v>
      </c>
      <c r="AE292" s="324">
        <f t="shared" ca="1" si="121"/>
        <v>295.98099070814931</v>
      </c>
      <c r="AG292" s="306">
        <f t="shared" ca="1" si="143"/>
        <v>49.216846451570575</v>
      </c>
      <c r="AH292" s="304">
        <f t="shared" ca="1" si="144"/>
        <v>58.768356975305274</v>
      </c>
    </row>
    <row r="293" spans="1:34" x14ac:dyDescent="0.2">
      <c r="A293" s="347">
        <f t="shared" ca="1" si="122"/>
        <v>0.01</v>
      </c>
      <c r="B293" s="304">
        <f t="shared" ca="1" si="123"/>
        <v>2.8899999999999824</v>
      </c>
      <c r="D293" s="306">
        <f t="shared" ca="1" si="124"/>
        <v>13.372446259561444</v>
      </c>
      <c r="E293" s="307">
        <f t="shared" ca="1" si="125"/>
        <v>47.25517961019181</v>
      </c>
      <c r="F293" s="304">
        <f t="shared" ca="1" si="126"/>
        <v>49.110837082627157</v>
      </c>
      <c r="G293" s="306">
        <f t="shared" ca="1" si="127"/>
        <v>45.363074837498459</v>
      </c>
      <c r="H293" s="307">
        <f t="shared" ca="1" si="128"/>
        <v>193.48293693417421</v>
      </c>
      <c r="I293" s="304">
        <f t="shared" ca="1" si="129"/>
        <v>198.72960384247264</v>
      </c>
      <c r="J293" s="306">
        <f t="shared" ca="1" si="130"/>
        <v>65.310454061410454</v>
      </c>
      <c r="K293" s="307">
        <f t="shared" ca="1" si="131"/>
        <v>297.91345731851055</v>
      </c>
      <c r="L293" s="304">
        <f t="shared" ca="1" si="116"/>
        <v>304.98833331977738</v>
      </c>
      <c r="M293" s="306">
        <f t="shared" ca="1" si="132"/>
        <v>1.3405007455903972</v>
      </c>
      <c r="N293" s="304">
        <f t="shared" ca="1" si="133"/>
        <v>76.805035156469856</v>
      </c>
      <c r="P293" s="310">
        <f t="shared" ca="1" si="134"/>
        <v>10</v>
      </c>
      <c r="Q293" s="304">
        <f t="shared" ca="1" si="135"/>
        <v>756.11428571428803</v>
      </c>
      <c r="R293" s="306">
        <f t="shared" ca="1" si="136"/>
        <v>0.37876203862657415</v>
      </c>
      <c r="S293" s="307">
        <f t="shared" ca="1" si="137"/>
        <v>10.819361667170265</v>
      </c>
      <c r="T293" s="304">
        <f t="shared" ca="1" si="117"/>
        <v>106.1379379549403</v>
      </c>
      <c r="U293" s="311">
        <f t="shared" ca="1" si="118"/>
        <v>0</v>
      </c>
      <c r="V293" s="306">
        <f t="shared" ca="1" si="119"/>
        <v>1.1890412315302692</v>
      </c>
      <c r="W293" s="304">
        <f t="shared" ca="1" si="120"/>
        <v>122.5607703307285</v>
      </c>
      <c r="Y293" s="314" t="str">
        <f t="shared" ca="1" si="138"/>
        <v/>
      </c>
      <c r="Z293" s="315" t="str">
        <f t="shared" ca="1" si="139"/>
        <v/>
      </c>
      <c r="AA293" s="316" t="str">
        <f t="shared" ca="1" si="140"/>
        <v/>
      </c>
      <c r="AC293" s="310" t="e">
        <f t="shared" ca="1" si="141"/>
        <v>#N/A</v>
      </c>
      <c r="AD293" s="323" t="e">
        <f t="shared" ca="1" si="142"/>
        <v>#N/A</v>
      </c>
      <c r="AE293" s="324">
        <f t="shared" ca="1" si="121"/>
        <v>297.91345731851055</v>
      </c>
      <c r="AG293" s="306">
        <f t="shared" ca="1" si="143"/>
        <v>49.059807871514927</v>
      </c>
      <c r="AH293" s="304">
        <f t="shared" ca="1" si="144"/>
        <v>58.61106587418719</v>
      </c>
    </row>
    <row r="294" spans="1:34" x14ac:dyDescent="0.2">
      <c r="A294" s="347">
        <f t="shared" ca="1" si="122"/>
        <v>0.01</v>
      </c>
      <c r="B294" s="304">
        <f t="shared" ca="1" si="123"/>
        <v>2.8999999999999821</v>
      </c>
      <c r="D294" s="306">
        <f t="shared" ca="1" si="124"/>
        <v>13.342950839014184</v>
      </c>
      <c r="E294" s="307">
        <f t="shared" ca="1" si="125"/>
        <v>47.100456906830146</v>
      </c>
      <c r="F294" s="304">
        <f t="shared" ca="1" si="126"/>
        <v>48.953931179472328</v>
      </c>
      <c r="G294" s="306">
        <f t="shared" ca="1" si="127"/>
        <v>45.496504345888603</v>
      </c>
      <c r="H294" s="307">
        <f t="shared" ca="1" si="128"/>
        <v>193.9539415032425</v>
      </c>
      <c r="I294" s="304">
        <f t="shared" ca="1" si="129"/>
        <v>199.21863199093272</v>
      </c>
      <c r="J294" s="306">
        <f t="shared" ca="1" si="130"/>
        <v>65.764751957327391</v>
      </c>
      <c r="K294" s="307">
        <f t="shared" ca="1" si="131"/>
        <v>299.85064171069763</v>
      </c>
      <c r="L294" s="304">
        <f t="shared" ca="1" si="116"/>
        <v>306.97786554461214</v>
      </c>
      <c r="M294" s="306">
        <f t="shared" ca="1" si="132"/>
        <v>1.3403883423134642</v>
      </c>
      <c r="N294" s="304">
        <f t="shared" ca="1" si="133"/>
        <v>76.79859492309815</v>
      </c>
      <c r="P294" s="310">
        <f t="shared" ca="1" si="134"/>
        <v>10</v>
      </c>
      <c r="Q294" s="304">
        <f t="shared" ca="1" si="135"/>
        <v>754.77142857143099</v>
      </c>
      <c r="R294" s="306">
        <f t="shared" ca="1" si="136"/>
        <v>0.37808935816196387</v>
      </c>
      <c r="S294" s="307">
        <f t="shared" ca="1" si="137"/>
        <v>10.815580773588644</v>
      </c>
      <c r="T294" s="304">
        <f t="shared" ca="1" si="117"/>
        <v>106.10084738890461</v>
      </c>
      <c r="U294" s="311">
        <f t="shared" ca="1" si="118"/>
        <v>0</v>
      </c>
      <c r="V294" s="306">
        <f t="shared" ca="1" si="119"/>
        <v>1.1888108631852821</v>
      </c>
      <c r="W294" s="304">
        <f t="shared" ca="1" si="120"/>
        <v>123.14083829862327</v>
      </c>
      <c r="Y294" s="314" t="str">
        <f t="shared" ca="1" si="138"/>
        <v/>
      </c>
      <c r="Z294" s="315" t="str">
        <f t="shared" ca="1" si="139"/>
        <v/>
      </c>
      <c r="AA294" s="316" t="str">
        <f t="shared" ca="1" si="140"/>
        <v/>
      </c>
      <c r="AC294" s="310" t="e">
        <f t="shared" ca="1" si="141"/>
        <v>#N/A</v>
      </c>
      <c r="AD294" s="323" t="e">
        <f t="shared" ca="1" si="142"/>
        <v>#N/A</v>
      </c>
      <c r="AE294" s="324">
        <f t="shared" ca="1" si="121"/>
        <v>299.85064171069763</v>
      </c>
      <c r="AG294" s="306">
        <f t="shared" ca="1" si="143"/>
        <v>48.902688994649147</v>
      </c>
      <c r="AH294" s="304">
        <f t="shared" ca="1" si="144"/>
        <v>58.453694857010717</v>
      </c>
    </row>
    <row r="295" spans="1:34" x14ac:dyDescent="0.2">
      <c r="A295" s="347">
        <f t="shared" ca="1" si="122"/>
        <v>0.01</v>
      </c>
      <c r="B295" s="304">
        <f t="shared" ca="1" si="123"/>
        <v>2.9099999999999819</v>
      </c>
      <c r="D295" s="306">
        <f t="shared" ca="1" si="124"/>
        <v>13.313390238351923</v>
      </c>
      <c r="E295" s="307">
        <f t="shared" ca="1" si="125"/>
        <v>46.945668344715237</v>
      </c>
      <c r="F295" s="304">
        <f t="shared" ca="1" si="126"/>
        <v>48.796948019016952</v>
      </c>
      <c r="G295" s="306">
        <f t="shared" ca="1" si="127"/>
        <v>45.629638248272123</v>
      </c>
      <c r="H295" s="307">
        <f t="shared" ca="1" si="128"/>
        <v>194.42339818668967</v>
      </c>
      <c r="I295" s="304">
        <f t="shared" ca="1" si="129"/>
        <v>199.70608816239996</v>
      </c>
      <c r="J295" s="306">
        <f t="shared" ca="1" si="130"/>
        <v>66.220382670298193</v>
      </c>
      <c r="K295" s="307">
        <f t="shared" ca="1" si="131"/>
        <v>301.79252840914728</v>
      </c>
      <c r="L295" s="304">
        <f t="shared" ca="1" si="116"/>
        <v>308.97227915233219</v>
      </c>
      <c r="M295" s="306">
        <f t="shared" ca="1" si="132"/>
        <v>1.3402761596415687</v>
      </c>
      <c r="N295" s="304">
        <f t="shared" ca="1" si="133"/>
        <v>76.792167329464036</v>
      </c>
      <c r="P295" s="310">
        <f t="shared" ca="1" si="134"/>
        <v>10</v>
      </c>
      <c r="Q295" s="304">
        <f t="shared" ca="1" si="135"/>
        <v>753.42857142857383</v>
      </c>
      <c r="R295" s="306">
        <f t="shared" ca="1" si="136"/>
        <v>0.37741667769735349</v>
      </c>
      <c r="S295" s="307">
        <f t="shared" ca="1" si="137"/>
        <v>10.81180660681167</v>
      </c>
      <c r="T295" s="304">
        <f t="shared" ca="1" si="117"/>
        <v>106.06382281282249</v>
      </c>
      <c r="U295" s="311">
        <f t="shared" ca="1" si="118"/>
        <v>0</v>
      </c>
      <c r="V295" s="306">
        <f t="shared" ca="1" si="119"/>
        <v>1.1885799797693852</v>
      </c>
      <c r="W295" s="304">
        <f t="shared" ca="1" si="120"/>
        <v>123.72015464776453</v>
      </c>
      <c r="Y295" s="314" t="str">
        <f t="shared" ca="1" si="138"/>
        <v/>
      </c>
      <c r="Z295" s="315" t="str">
        <f t="shared" ca="1" si="139"/>
        <v/>
      </c>
      <c r="AA295" s="316" t="str">
        <f t="shared" ca="1" si="140"/>
        <v/>
      </c>
      <c r="AC295" s="310" t="e">
        <f t="shared" ca="1" si="141"/>
        <v>#N/A</v>
      </c>
      <c r="AD295" s="323" t="e">
        <f t="shared" ca="1" si="142"/>
        <v>#N/A</v>
      </c>
      <c r="AE295" s="324">
        <f t="shared" ca="1" si="121"/>
        <v>301.79252840914728</v>
      </c>
      <c r="AG295" s="306">
        <f t="shared" ca="1" si="143"/>
        <v>48.745491482148125</v>
      </c>
      <c r="AH295" s="304">
        <f t="shared" ca="1" si="144"/>
        <v>58.296245581460525</v>
      </c>
    </row>
    <row r="296" spans="1:34" x14ac:dyDescent="0.2">
      <c r="A296" s="347">
        <f t="shared" ca="1" si="122"/>
        <v>0.01</v>
      </c>
      <c r="B296" s="304">
        <f t="shared" ca="1" si="123"/>
        <v>2.9199999999999817</v>
      </c>
      <c r="D296" s="306">
        <f t="shared" ca="1" si="124"/>
        <v>13.283765019800308</v>
      </c>
      <c r="E296" s="307">
        <f t="shared" ca="1" si="125"/>
        <v>46.790815500895484</v>
      </c>
      <c r="F296" s="304">
        <f t="shared" ca="1" si="126"/>
        <v>48.63988927146228</v>
      </c>
      <c r="G296" s="306">
        <f t="shared" ca="1" si="127"/>
        <v>45.762475898470129</v>
      </c>
      <c r="H296" s="307">
        <f t="shared" ca="1" si="128"/>
        <v>194.89130634169862</v>
      </c>
      <c r="I296" s="304">
        <f t="shared" ca="1" si="129"/>
        <v>200.19197158710406</v>
      </c>
      <c r="J296" s="306">
        <f t="shared" ca="1" si="130"/>
        <v>66.677343241031906</v>
      </c>
      <c r="K296" s="307">
        <f t="shared" ca="1" si="131"/>
        <v>303.73910193178921</v>
      </c>
      <c r="L296" s="304">
        <f t="shared" ca="1" si="116"/>
        <v>310.97155841654109</v>
      </c>
      <c r="M296" s="306">
        <f t="shared" ca="1" si="132"/>
        <v>1.340164195727451</v>
      </c>
      <c r="N296" s="304">
        <f t="shared" ca="1" si="133"/>
        <v>76.78575226972734</v>
      </c>
      <c r="P296" s="310">
        <f t="shared" ca="1" si="134"/>
        <v>10</v>
      </c>
      <c r="Q296" s="304">
        <f t="shared" ca="1" si="135"/>
        <v>752.08571428571679</v>
      </c>
      <c r="R296" s="306">
        <f t="shared" ca="1" si="136"/>
        <v>0.37674399723274316</v>
      </c>
      <c r="S296" s="307">
        <f t="shared" ca="1" si="137"/>
        <v>10.808039166839343</v>
      </c>
      <c r="T296" s="304">
        <f t="shared" ca="1" si="117"/>
        <v>106.02686422669396</v>
      </c>
      <c r="U296" s="311">
        <f t="shared" ca="1" si="118"/>
        <v>0</v>
      </c>
      <c r="V296" s="306">
        <f t="shared" ca="1" si="119"/>
        <v>1.1883485834310157</v>
      </c>
      <c r="W296" s="304">
        <f t="shared" ca="1" si="120"/>
        <v>124.29870387357231</v>
      </c>
      <c r="Y296" s="314" t="str">
        <f t="shared" ca="1" si="138"/>
        <v/>
      </c>
      <c r="Z296" s="315" t="str">
        <f t="shared" ca="1" si="139"/>
        <v/>
      </c>
      <c r="AA296" s="316" t="str">
        <f t="shared" ca="1" si="140"/>
        <v/>
      </c>
      <c r="AC296" s="310" t="e">
        <f t="shared" ca="1" si="141"/>
        <v>#N/A</v>
      </c>
      <c r="AD296" s="323" t="e">
        <f t="shared" ca="1" si="142"/>
        <v>#N/A</v>
      </c>
      <c r="AE296" s="324">
        <f t="shared" ca="1" si="121"/>
        <v>303.73910193178921</v>
      </c>
      <c r="AG296" s="306">
        <f t="shared" ca="1" si="143"/>
        <v>48.5882169909029</v>
      </c>
      <c r="AH296" s="304">
        <f t="shared" ca="1" si="144"/>
        <v>58.138719700967627</v>
      </c>
    </row>
    <row r="297" spans="1:34" x14ac:dyDescent="0.2">
      <c r="A297" s="347">
        <f t="shared" ca="1" si="122"/>
        <v>0.01</v>
      </c>
      <c r="B297" s="304">
        <f t="shared" ca="1" si="123"/>
        <v>2.9299999999999815</v>
      </c>
      <c r="D297" s="306">
        <f t="shared" ca="1" si="124"/>
        <v>13.254075743272896</v>
      </c>
      <c r="E297" s="307">
        <f t="shared" ca="1" si="125"/>
        <v>46.635899948447296</v>
      </c>
      <c r="F297" s="304">
        <f t="shared" ca="1" si="126"/>
        <v>48.482756602837689</v>
      </c>
      <c r="G297" s="306">
        <f t="shared" ca="1" si="127"/>
        <v>45.895016655902857</v>
      </c>
      <c r="H297" s="307">
        <f t="shared" ca="1" si="128"/>
        <v>195.35766534118309</v>
      </c>
      <c r="I297" s="304">
        <f t="shared" ca="1" si="129"/>
        <v>200.67628151180023</v>
      </c>
      <c r="J297" s="306">
        <f t="shared" ca="1" si="130"/>
        <v>67.13563070380377</v>
      </c>
      <c r="K297" s="307">
        <f t="shared" ca="1" si="131"/>
        <v>305.69034679020359</v>
      </c>
      <c r="L297" s="304">
        <f t="shared" ca="1" si="116"/>
        <v>312.97568760322656</v>
      </c>
      <c r="M297" s="306">
        <f t="shared" ca="1" si="132"/>
        <v>1.3400524487411063</v>
      </c>
      <c r="N297" s="304">
        <f t="shared" ca="1" si="133"/>
        <v>76.779349639036482</v>
      </c>
      <c r="P297" s="310">
        <f t="shared" ca="1" si="134"/>
        <v>10</v>
      </c>
      <c r="Q297" s="304">
        <f t="shared" ca="1" si="135"/>
        <v>750.74285714285963</v>
      </c>
      <c r="R297" s="306">
        <f t="shared" ca="1" si="136"/>
        <v>0.37607131676813277</v>
      </c>
      <c r="S297" s="307">
        <f t="shared" ca="1" si="137"/>
        <v>10.804278453671662</v>
      </c>
      <c r="T297" s="304">
        <f t="shared" ca="1" si="117"/>
        <v>105.98997163051901</v>
      </c>
      <c r="U297" s="311">
        <f t="shared" ca="1" si="118"/>
        <v>0</v>
      </c>
      <c r="V297" s="306">
        <f t="shared" ca="1" si="119"/>
        <v>1.188116676318548</v>
      </c>
      <c r="W297" s="304">
        <f t="shared" ca="1" si="120"/>
        <v>124.87647054619346</v>
      </c>
      <c r="Y297" s="314" t="str">
        <f t="shared" ca="1" si="138"/>
        <v/>
      </c>
      <c r="Z297" s="315" t="str">
        <f t="shared" ca="1" si="139"/>
        <v/>
      </c>
      <c r="AA297" s="316" t="str">
        <f t="shared" ca="1" si="140"/>
        <v/>
      </c>
      <c r="AC297" s="310" t="e">
        <f t="shared" ca="1" si="141"/>
        <v>#N/A</v>
      </c>
      <c r="AD297" s="323" t="e">
        <f t="shared" ca="1" si="142"/>
        <v>#N/A</v>
      </c>
      <c r="AE297" s="324">
        <f t="shared" ca="1" si="121"/>
        <v>305.69034679020359</v>
      </c>
      <c r="AG297" s="306">
        <f t="shared" ca="1" si="143"/>
        <v>48.430867173477772</v>
      </c>
      <c r="AH297" s="304">
        <f t="shared" ca="1" si="144"/>
        <v>57.981118864666087</v>
      </c>
    </row>
    <row r="298" spans="1:34" x14ac:dyDescent="0.2">
      <c r="A298" s="347">
        <f t="shared" ca="1" si="122"/>
        <v>0.01</v>
      </c>
      <c r="B298" s="304">
        <f t="shared" ca="1" si="123"/>
        <v>2.9399999999999813</v>
      </c>
      <c r="D298" s="306">
        <f t="shared" ca="1" si="124"/>
        <v>13.224322966381143</v>
      </c>
      <c r="E298" s="307">
        <f t="shared" ca="1" si="125"/>
        <v>46.48092325643011</v>
      </c>
      <c r="F298" s="304">
        <f t="shared" ca="1" si="126"/>
        <v>48.325551674960742</v>
      </c>
      <c r="G298" s="306">
        <f t="shared" ca="1" si="127"/>
        <v>46.027259885566671</v>
      </c>
      <c r="H298" s="307">
        <f t="shared" ca="1" si="128"/>
        <v>195.8224745737474</v>
      </c>
      <c r="I298" s="304">
        <f t="shared" ca="1" si="129"/>
        <v>201.15901719972547</v>
      </c>
      <c r="J298" s="306">
        <f t="shared" ca="1" si="130"/>
        <v>67.595242086511121</v>
      </c>
      <c r="K298" s="307">
        <f t="shared" ca="1" si="131"/>
        <v>307.64624748977826</v>
      </c>
      <c r="L298" s="304">
        <f t="shared" ca="1" si="116"/>
        <v>314.98465097092577</v>
      </c>
      <c r="M298" s="306">
        <f t="shared" ca="1" si="132"/>
        <v>1.3399409168695533</v>
      </c>
      <c r="N298" s="304">
        <f t="shared" ca="1" si="133"/>
        <v>76.772959333515303</v>
      </c>
      <c r="P298" s="310">
        <f t="shared" ca="1" si="134"/>
        <v>10</v>
      </c>
      <c r="Q298" s="304">
        <f t="shared" ca="1" si="135"/>
        <v>749.40000000000248</v>
      </c>
      <c r="R298" s="306">
        <f t="shared" ca="1" si="136"/>
        <v>0.37539863630352238</v>
      </c>
      <c r="S298" s="307">
        <f t="shared" ca="1" si="137"/>
        <v>10.800524467308627</v>
      </c>
      <c r="T298" s="304">
        <f t="shared" ca="1" si="117"/>
        <v>105.95314502429763</v>
      </c>
      <c r="U298" s="311">
        <f t="shared" ca="1" si="118"/>
        <v>0</v>
      </c>
      <c r="V298" s="306">
        <f t="shared" ca="1" si="119"/>
        <v>1.1878842605802666</v>
      </c>
      <c r="W298" s="304">
        <f t="shared" ca="1" si="120"/>
        <v>125.45343931076675</v>
      </c>
      <c r="Y298" s="314" t="str">
        <f t="shared" ca="1" si="138"/>
        <v/>
      </c>
      <c r="Z298" s="315" t="str">
        <f t="shared" ca="1" si="139"/>
        <v/>
      </c>
      <c r="AA298" s="316" t="str">
        <f t="shared" ca="1" si="140"/>
        <v/>
      </c>
      <c r="AC298" s="310" t="e">
        <f t="shared" ca="1" si="141"/>
        <v>#N/A</v>
      </c>
      <c r="AD298" s="323" t="e">
        <f t="shared" ca="1" si="142"/>
        <v>#N/A</v>
      </c>
      <c r="AE298" s="324">
        <f t="shared" ca="1" si="121"/>
        <v>307.64624748977826</v>
      </c>
      <c r="AG298" s="306">
        <f t="shared" ca="1" si="143"/>
        <v>48.273443678067906</v>
      </c>
      <c r="AH298" s="304">
        <f t="shared" ca="1" si="144"/>
        <v>57.823444717350242</v>
      </c>
    </row>
    <row r="299" spans="1:34" x14ac:dyDescent="0.2">
      <c r="A299" s="347">
        <f t="shared" ca="1" si="122"/>
        <v>0.01</v>
      </c>
      <c r="B299" s="304">
        <f t="shared" ca="1" si="123"/>
        <v>2.9499999999999811</v>
      </c>
      <c r="D299" s="306">
        <f t="shared" ca="1" si="124"/>
        <v>13.194507244443965</v>
      </c>
      <c r="E299" s="307">
        <f t="shared" ca="1" si="125"/>
        <v>46.325886989841933</v>
      </c>
      <c r="F299" s="304">
        <f t="shared" ca="1" si="126"/>
        <v>48.168276145397712</v>
      </c>
      <c r="G299" s="306">
        <f t="shared" ca="1" si="127"/>
        <v>46.159204958011109</v>
      </c>
      <c r="H299" s="307">
        <f t="shared" ca="1" si="128"/>
        <v>196.28573344364582</v>
      </c>
      <c r="I299" s="304">
        <f t="shared" ca="1" si="129"/>
        <v>201.64017793055444</v>
      </c>
      <c r="J299" s="306">
        <f t="shared" ca="1" si="130"/>
        <v>68.056174410729014</v>
      </c>
      <c r="K299" s="307">
        <f t="shared" ca="1" si="131"/>
        <v>309.60678852986524</v>
      </c>
      <c r="L299" s="304">
        <f t="shared" ca="1" si="116"/>
        <v>316.99843277088968</v>
      </c>
      <c r="M299" s="306">
        <f t="shared" ca="1" si="132"/>
        <v>1.339829598316606</v>
      </c>
      <c r="N299" s="304">
        <f t="shared" ca="1" si="133"/>
        <v>76.766581250249914</v>
      </c>
      <c r="P299" s="310">
        <f t="shared" ca="1" si="134"/>
        <v>10</v>
      </c>
      <c r="Q299" s="304">
        <f t="shared" ca="1" si="135"/>
        <v>748.05714285714544</v>
      </c>
      <c r="R299" s="306">
        <f t="shared" ca="1" si="136"/>
        <v>0.37472595583891205</v>
      </c>
      <c r="S299" s="307">
        <f t="shared" ca="1" si="137"/>
        <v>10.796777207750237</v>
      </c>
      <c r="T299" s="304">
        <f t="shared" ca="1" si="117"/>
        <v>105.91638440802983</v>
      </c>
      <c r="U299" s="311">
        <f t="shared" ca="1" si="118"/>
        <v>0</v>
      </c>
      <c r="V299" s="306">
        <f t="shared" ca="1" si="119"/>
        <v>1.1876513383643368</v>
      </c>
      <c r="W299" s="304">
        <f t="shared" ca="1" si="120"/>
        <v>126.02959488768343</v>
      </c>
      <c r="Y299" s="314" t="str">
        <f t="shared" ca="1" si="138"/>
        <v/>
      </c>
      <c r="Z299" s="315" t="str">
        <f t="shared" ca="1" si="139"/>
        <v/>
      </c>
      <c r="AA299" s="316" t="str">
        <f t="shared" ca="1" si="140"/>
        <v/>
      </c>
      <c r="AC299" s="310" t="e">
        <f t="shared" ca="1" si="141"/>
        <v>#N/A</v>
      </c>
      <c r="AD299" s="323" t="e">
        <f t="shared" ca="1" si="142"/>
        <v>#N/A</v>
      </c>
      <c r="AE299" s="324">
        <f t="shared" ca="1" si="121"/>
        <v>309.60678852986524</v>
      </c>
      <c r="AG299" s="306">
        <f t="shared" ca="1" si="143"/>
        <v>48.115948148457363</v>
      </c>
      <c r="AH299" s="304">
        <f t="shared" ca="1" si="144"/>
        <v>57.665698899432314</v>
      </c>
    </row>
    <row r="300" spans="1:34" x14ac:dyDescent="0.2">
      <c r="A300" s="347">
        <f t="shared" ca="1" si="122"/>
        <v>0.01</v>
      </c>
      <c r="B300" s="304">
        <f t="shared" ca="1" si="123"/>
        <v>2.9599999999999809</v>
      </c>
      <c r="D300" s="306">
        <f t="shared" ca="1" si="124"/>
        <v>13.164629130497161</v>
      </c>
      <c r="E300" s="307">
        <f t="shared" ca="1" si="125"/>
        <v>46.170792709575288</v>
      </c>
      <c r="F300" s="304">
        <f t="shared" ca="1" si="126"/>
        <v>48.010931667424508</v>
      </c>
      <c r="G300" s="306">
        <f t="shared" ca="1" si="127"/>
        <v>46.290851249316084</v>
      </c>
      <c r="H300" s="307">
        <f t="shared" ca="1" si="128"/>
        <v>196.74744137074157</v>
      </c>
      <c r="I300" s="304">
        <f t="shared" ca="1" si="129"/>
        <v>202.11976300035505</v>
      </c>
      <c r="J300" s="306">
        <f t="shared" ca="1" si="130"/>
        <v>68.518424691765645</v>
      </c>
      <c r="K300" s="307">
        <f t="shared" ca="1" si="131"/>
        <v>311.57195440393718</v>
      </c>
      <c r="L300" s="304">
        <f t="shared" ca="1" si="116"/>
        <v>319.017017247247</v>
      </c>
      <c r="M300" s="306">
        <f t="shared" ca="1" si="132"/>
        <v>1.3397184913026507</v>
      </c>
      <c r="N300" s="304">
        <f t="shared" ca="1" si="133"/>
        <v>76.760215287275969</v>
      </c>
      <c r="P300" s="310">
        <f t="shared" ca="1" si="134"/>
        <v>10</v>
      </c>
      <c r="Q300" s="304">
        <f t="shared" ca="1" si="135"/>
        <v>746.71428571428828</v>
      </c>
      <c r="R300" s="306">
        <f t="shared" ca="1" si="136"/>
        <v>0.37405327537430166</v>
      </c>
      <c r="S300" s="307">
        <f t="shared" ca="1" si="137"/>
        <v>10.793036674996493</v>
      </c>
      <c r="T300" s="304">
        <f t="shared" ca="1" si="117"/>
        <v>105.8796897817156</v>
      </c>
      <c r="U300" s="311">
        <f t="shared" ca="1" si="118"/>
        <v>0</v>
      </c>
      <c r="V300" s="306">
        <f t="shared" ca="1" si="119"/>
        <v>1.1874179118187778</v>
      </c>
      <c r="W300" s="304">
        <f t="shared" ca="1" si="120"/>
        <v>126.60492207284304</v>
      </c>
      <c r="Y300" s="314" t="str">
        <f t="shared" ca="1" si="138"/>
        <v/>
      </c>
      <c r="Z300" s="315" t="str">
        <f t="shared" ca="1" si="139"/>
        <v/>
      </c>
      <c r="AA300" s="316" t="str">
        <f t="shared" ca="1" si="140"/>
        <v/>
      </c>
      <c r="AC300" s="310" t="e">
        <f t="shared" ca="1" si="141"/>
        <v>#N/A</v>
      </c>
      <c r="AD300" s="323" t="e">
        <f t="shared" ca="1" si="142"/>
        <v>#N/A</v>
      </c>
      <c r="AE300" s="324">
        <f t="shared" ca="1" si="121"/>
        <v>311.57195440393718</v>
      </c>
      <c r="AG300" s="306">
        <f t="shared" ca="1" si="143"/>
        <v>47.958382223977402</v>
      </c>
      <c r="AH300" s="304">
        <f t="shared" ca="1" si="144"/>
        <v>57.507883046900382</v>
      </c>
    </row>
    <row r="301" spans="1:34" x14ac:dyDescent="0.2">
      <c r="A301" s="347">
        <f t="shared" ca="1" si="122"/>
        <v>0.01</v>
      </c>
      <c r="B301" s="304">
        <f t="shared" ca="1" si="123"/>
        <v>2.9699999999999807</v>
      </c>
      <c r="D301" s="306">
        <f t="shared" ca="1" si="124"/>
        <v>13.134689175302414</v>
      </c>
      <c r="E301" s="307">
        <f t="shared" ca="1" si="125"/>
        <v>46.015641972373679</v>
      </c>
      <c r="F301" s="304">
        <f t="shared" ca="1" si="126"/>
        <v>47.853519889988078</v>
      </c>
      <c r="G301" s="306">
        <f t="shared" ca="1" si="127"/>
        <v>46.42219814106911</v>
      </c>
      <c r="H301" s="307">
        <f t="shared" ca="1" si="128"/>
        <v>197.20759779046531</v>
      </c>
      <c r="I301" s="304">
        <f t="shared" ca="1" si="129"/>
        <v>202.59777172154341</v>
      </c>
      <c r="J301" s="306">
        <f t="shared" ca="1" si="130"/>
        <v>68.981989938717575</v>
      </c>
      <c r="K301" s="307">
        <f t="shared" ca="1" si="131"/>
        <v>313.54172959974323</v>
      </c>
      <c r="L301" s="304">
        <f t="shared" ca="1" si="116"/>
        <v>321.04038863716795</v>
      </c>
      <c r="M301" s="306">
        <f t="shared" ca="1" si="132"/>
        <v>1.3396075940644241</v>
      </c>
      <c r="N301" s="304">
        <f t="shared" ca="1" si="133"/>
        <v>76.75386134356593</v>
      </c>
      <c r="P301" s="310">
        <f t="shared" ca="1" si="134"/>
        <v>10</v>
      </c>
      <c r="Q301" s="304">
        <f t="shared" ca="1" si="135"/>
        <v>745.37142857143112</v>
      </c>
      <c r="R301" s="306">
        <f t="shared" ca="1" si="136"/>
        <v>0.37338059490969128</v>
      </c>
      <c r="S301" s="307">
        <f t="shared" ca="1" si="137"/>
        <v>10.789302869047397</v>
      </c>
      <c r="T301" s="304">
        <f t="shared" ca="1" si="117"/>
        <v>105.84306114535497</v>
      </c>
      <c r="U301" s="311">
        <f t="shared" ca="1" si="118"/>
        <v>0</v>
      </c>
      <c r="V301" s="306">
        <f t="shared" ca="1" si="119"/>
        <v>1.1871839830914357</v>
      </c>
      <c r="W301" s="304">
        <f t="shared" ca="1" si="120"/>
        <v>127.17940573790365</v>
      </c>
      <c r="Y301" s="314" t="str">
        <f t="shared" ca="1" si="138"/>
        <v/>
      </c>
      <c r="Z301" s="315" t="str">
        <f t="shared" ca="1" si="139"/>
        <v/>
      </c>
      <c r="AA301" s="316" t="str">
        <f t="shared" ca="1" si="140"/>
        <v/>
      </c>
      <c r="AC301" s="310" t="e">
        <f t="shared" ca="1" si="141"/>
        <v>#N/A</v>
      </c>
      <c r="AD301" s="323" t="e">
        <f t="shared" ca="1" si="142"/>
        <v>#N/A</v>
      </c>
      <c r="AE301" s="324">
        <f t="shared" ca="1" si="121"/>
        <v>313.54172959974323</v>
      </c>
      <c r="AG301" s="306">
        <f t="shared" ca="1" si="143"/>
        <v>47.800747539465398</v>
      </c>
      <c r="AH301" s="304">
        <f t="shared" ca="1" si="144"/>
        <v>57.349998791276853</v>
      </c>
    </row>
    <row r="302" spans="1:34" x14ac:dyDescent="0.2">
      <c r="A302" s="347">
        <f t="shared" ca="1" si="122"/>
        <v>0.01</v>
      </c>
      <c r="B302" s="304">
        <f t="shared" ca="1" si="123"/>
        <v>2.9799999999999804</v>
      </c>
      <c r="D302" s="306">
        <f t="shared" ca="1" si="124"/>
        <v>13.104687927356254</v>
      </c>
      <c r="E302" s="307">
        <f t="shared" ca="1" si="125"/>
        <v>45.860436330788531</v>
      </c>
      <c r="F302" s="304">
        <f t="shared" ca="1" si="126"/>
        <v>47.696042457668383</v>
      </c>
      <c r="G302" s="306">
        <f t="shared" ca="1" si="127"/>
        <v>46.553245020342672</v>
      </c>
      <c r="H302" s="307">
        <f t="shared" ca="1" si="128"/>
        <v>197.66620215377321</v>
      </c>
      <c r="I302" s="304">
        <f t="shared" ca="1" si="129"/>
        <v>203.07420342283851</v>
      </c>
      <c r="J302" s="306">
        <f t="shared" ca="1" si="130"/>
        <v>69.446867154524639</v>
      </c>
      <c r="K302" s="307">
        <f t="shared" ca="1" si="131"/>
        <v>315.51609859946444</v>
      </c>
      <c r="L302" s="304">
        <f t="shared" ca="1" si="116"/>
        <v>323.06853117102747</v>
      </c>
      <c r="M302" s="306">
        <f t="shared" ca="1" si="132"/>
        <v>1.339496904854798</v>
      </c>
      <c r="N302" s="304">
        <f t="shared" ca="1" si="133"/>
        <v>76.747519319016718</v>
      </c>
      <c r="P302" s="310">
        <f t="shared" ca="1" si="134"/>
        <v>10</v>
      </c>
      <c r="Q302" s="304">
        <f t="shared" ca="1" si="135"/>
        <v>744.02857142857408</v>
      </c>
      <c r="R302" s="306">
        <f t="shared" ca="1" si="136"/>
        <v>0.372707914445081</v>
      </c>
      <c r="S302" s="307">
        <f t="shared" ca="1" si="137"/>
        <v>10.785575789902946</v>
      </c>
      <c r="T302" s="304">
        <f t="shared" ca="1" si="117"/>
        <v>105.8064984989479</v>
      </c>
      <c r="U302" s="311">
        <f t="shared" ca="1" si="118"/>
        <v>0</v>
      </c>
      <c r="V302" s="306">
        <f t="shared" ca="1" si="119"/>
        <v>1.1869495543299546</v>
      </c>
      <c r="W302" s="304">
        <f t="shared" ca="1" si="120"/>
        <v>127.75303083052762</v>
      </c>
      <c r="Y302" s="314" t="str">
        <f t="shared" ca="1" si="138"/>
        <v/>
      </c>
      <c r="Z302" s="315" t="str">
        <f t="shared" ca="1" si="139"/>
        <v/>
      </c>
      <c r="AA302" s="316" t="str">
        <f t="shared" ca="1" si="140"/>
        <v/>
      </c>
      <c r="AC302" s="310" t="e">
        <f t="shared" ca="1" si="141"/>
        <v>#N/A</v>
      </c>
      <c r="AD302" s="323" t="e">
        <f t="shared" ca="1" si="142"/>
        <v>#N/A</v>
      </c>
      <c r="AE302" s="324">
        <f t="shared" ca="1" si="121"/>
        <v>315.51609859946444</v>
      </c>
      <c r="AG302" s="306">
        <f t="shared" ca="1" si="143"/>
        <v>47.643045725224042</v>
      </c>
      <c r="AH302" s="304">
        <f t="shared" ca="1" si="144"/>
        <v>57.192047759577349</v>
      </c>
    </row>
    <row r="303" spans="1:34" x14ac:dyDescent="0.2">
      <c r="A303" s="347">
        <f t="shared" ca="1" si="122"/>
        <v>0.01</v>
      </c>
      <c r="B303" s="304">
        <f t="shared" ca="1" si="123"/>
        <v>2.9899999999999802</v>
      </c>
      <c r="D303" s="306">
        <f t="shared" ca="1" si="124"/>
        <v>13.07462593289848</v>
      </c>
      <c r="E303" s="307">
        <f t="shared" ca="1" si="125"/>
        <v>45.705177333136476</v>
      </c>
      <c r="F303" s="304">
        <f t="shared" ca="1" si="126"/>
        <v>47.538501010640559</v>
      </c>
      <c r="G303" s="306">
        <f t="shared" ca="1" si="127"/>
        <v>46.683991279671659</v>
      </c>
      <c r="H303" s="307">
        <f t="shared" ca="1" si="128"/>
        <v>198.12325392710457</v>
      </c>
      <c r="I303" s="304">
        <f t="shared" ca="1" si="129"/>
        <v>203.54905744921643</v>
      </c>
      <c r="J303" s="306">
        <f t="shared" ca="1" si="130"/>
        <v>69.913053336024717</v>
      </c>
      <c r="K303" s="307">
        <f t="shared" ca="1" si="131"/>
        <v>317.49504587986883</v>
      </c>
      <c r="L303" s="304">
        <f t="shared" ca="1" si="116"/>
        <v>325.10142907256784</v>
      </c>
      <c r="M303" s="306">
        <f t="shared" ca="1" si="132"/>
        <v>1.3393864219425646</v>
      </c>
      <c r="N303" s="304">
        <f t="shared" ca="1" si="133"/>
        <v>76.741189114437432</v>
      </c>
      <c r="P303" s="310">
        <f t="shared" ca="1" si="134"/>
        <v>10</v>
      </c>
      <c r="Q303" s="304">
        <f t="shared" ca="1" si="135"/>
        <v>742.68571428571693</v>
      </c>
      <c r="R303" s="306">
        <f t="shared" ca="1" si="136"/>
        <v>0.37203523398047061</v>
      </c>
      <c r="S303" s="307">
        <f t="shared" ca="1" si="137"/>
        <v>10.781855437563141</v>
      </c>
      <c r="T303" s="304">
        <f t="shared" ca="1" si="117"/>
        <v>105.77000184249442</v>
      </c>
      <c r="U303" s="311">
        <f t="shared" ca="1" si="118"/>
        <v>0</v>
      </c>
      <c r="V303" s="306">
        <f t="shared" ca="1" si="119"/>
        <v>1.1867146276817515</v>
      </c>
      <c r="W303" s="304">
        <f t="shared" ca="1" si="120"/>
        <v>128.32578237462218</v>
      </c>
      <c r="Y303" s="314" t="str">
        <f t="shared" ca="1" si="138"/>
        <v/>
      </c>
      <c r="Z303" s="315" t="str">
        <f t="shared" ca="1" si="139"/>
        <v/>
      </c>
      <c r="AA303" s="316" t="str">
        <f t="shared" ca="1" si="140"/>
        <v/>
      </c>
      <c r="AC303" s="310" t="e">
        <f t="shared" ca="1" si="141"/>
        <v>#N/A</v>
      </c>
      <c r="AD303" s="323" t="e">
        <f t="shared" ca="1" si="142"/>
        <v>#N/A</v>
      </c>
      <c r="AE303" s="324">
        <f t="shared" ca="1" si="121"/>
        <v>317.49504587986883</v>
      </c>
      <c r="AG303" s="306">
        <f t="shared" ca="1" si="143"/>
        <v>47.485278406980882</v>
      </c>
      <c r="AH303" s="304">
        <f t="shared" ca="1" si="144"/>
        <v>57.034031574269861</v>
      </c>
    </row>
    <row r="304" spans="1:34" x14ac:dyDescent="0.2">
      <c r="A304" s="347">
        <f t="shared" ca="1" si="122"/>
        <v>0.01</v>
      </c>
      <c r="B304" s="304">
        <f t="shared" ca="1" si="123"/>
        <v>2.99999999999998</v>
      </c>
      <c r="D304" s="306">
        <f t="shared" ca="1" si="124"/>
        <v>13.044503735920634</v>
      </c>
      <c r="E304" s="307">
        <f t="shared" ca="1" si="125"/>
        <v>45.549866523457297</v>
      </c>
      <c r="F304" s="304">
        <f t="shared" ca="1" si="126"/>
        <v>47.380897184637853</v>
      </c>
      <c r="G304" s="306">
        <f t="shared" ca="1" si="127"/>
        <v>46.814436317030868</v>
      </c>
      <c r="H304" s="307">
        <f t="shared" ca="1" si="128"/>
        <v>198.57875259233916</v>
      </c>
      <c r="I304" s="304">
        <f t="shared" ca="1" si="129"/>
        <v>204.0223331618644</v>
      </c>
      <c r="J304" s="306">
        <f t="shared" ca="1" si="130"/>
        <v>70.38054547400823</v>
      </c>
      <c r="K304" s="307">
        <f t="shared" ca="1" si="131"/>
        <v>319.47855591246605</v>
      </c>
      <c r="L304" s="304">
        <f t="shared" ca="1" si="116"/>
        <v>327.13906655906084</v>
      </c>
      <c r="M304" s="306">
        <f t="shared" ca="1" si="132"/>
        <v>1.3392761436122278</v>
      </c>
      <c r="N304" s="304">
        <f t="shared" ca="1" si="133"/>
        <v>76.734870631537376</v>
      </c>
      <c r="P304" s="310">
        <f t="shared" ca="1" si="134"/>
        <v>10</v>
      </c>
      <c r="Q304" s="304">
        <f t="shared" ca="1" si="135"/>
        <v>741.34285714285988</v>
      </c>
      <c r="R304" s="306">
        <f t="shared" ca="1" si="136"/>
        <v>0.37136255351586028</v>
      </c>
      <c r="S304" s="307">
        <f t="shared" ca="1" si="137"/>
        <v>10.778141812027982</v>
      </c>
      <c r="T304" s="304">
        <f t="shared" ca="1" si="117"/>
        <v>105.73357117599451</v>
      </c>
      <c r="U304" s="311">
        <f t="shared" ca="1" si="118"/>
        <v>0</v>
      </c>
      <c r="V304" s="306">
        <f t="shared" ca="1" si="119"/>
        <v>1.186479205293987</v>
      </c>
      <c r="W304" s="304">
        <f t="shared" ca="1" si="120"/>
        <v>128.89764547057518</v>
      </c>
      <c r="Y304" s="314" t="str">
        <f t="shared" ca="1" si="138"/>
        <v/>
      </c>
      <c r="Z304" s="315" t="str">
        <f t="shared" ca="1" si="139"/>
        <v/>
      </c>
      <c r="AA304" s="316" t="str">
        <f t="shared" ca="1" si="140"/>
        <v/>
      </c>
      <c r="AC304" s="310">
        <f t="shared" ca="1" si="141"/>
        <v>2.99999999999998</v>
      </c>
      <c r="AD304" s="323">
        <f t="shared" ca="1" si="142"/>
        <v>70.38054547400823</v>
      </c>
      <c r="AE304" s="324">
        <f t="shared" ca="1" si="121"/>
        <v>319.47855591246605</v>
      </c>
      <c r="AG304" s="306">
        <f t="shared" ca="1" si="143"/>
        <v>47.327447205848493</v>
      </c>
      <c r="AH304" s="304">
        <f t="shared" ca="1" si="144"/>
        <v>56.875951853234554</v>
      </c>
    </row>
    <row r="305" spans="1:34" x14ac:dyDescent="0.2">
      <c r="A305" s="347">
        <f t="shared" ca="1" si="122"/>
        <v>0.01</v>
      </c>
      <c r="B305" s="304">
        <f t="shared" ca="1" si="123"/>
        <v>3.0099999999999798</v>
      </c>
      <c r="D305" s="306">
        <f t="shared" ca="1" si="124"/>
        <v>13.014321878174011</v>
      </c>
      <c r="E305" s="307">
        <f t="shared" ca="1" si="125"/>
        <v>45.394505441472148</v>
      </c>
      <c r="F305" s="304">
        <f t="shared" ca="1" si="126"/>
        <v>47.223232610914756</v>
      </c>
      <c r="G305" s="306">
        <f t="shared" ca="1" si="127"/>
        <v>46.944579535812608</v>
      </c>
      <c r="H305" s="307">
        <f t="shared" ca="1" si="128"/>
        <v>199.03269764675389</v>
      </c>
      <c r="I305" s="304">
        <f t="shared" ca="1" si="129"/>
        <v>204.49402993813385</v>
      </c>
      <c r="J305" s="306">
        <f t="shared" ca="1" si="130"/>
        <v>70.849340553272441</v>
      </c>
      <c r="K305" s="307">
        <f t="shared" ca="1" si="131"/>
        <v>321.46661316366152</v>
      </c>
      <c r="L305" s="304">
        <f t="shared" ca="1" si="116"/>
        <v>329.18142784146977</v>
      </c>
      <c r="M305" s="306">
        <f t="shared" ca="1" si="132"/>
        <v>1.3391660681637962</v>
      </c>
      <c r="N305" s="304">
        <f t="shared" ca="1" si="133"/>
        <v>76.728563772914242</v>
      </c>
      <c r="P305" s="310">
        <f t="shared" ca="1" si="134"/>
        <v>10</v>
      </c>
      <c r="Q305" s="304">
        <f t="shared" ca="1" si="135"/>
        <v>740.00000000000273</v>
      </c>
      <c r="R305" s="306">
        <f t="shared" ca="1" si="136"/>
        <v>0.3706898730512499</v>
      </c>
      <c r="S305" s="307">
        <f t="shared" ca="1" si="137"/>
        <v>10.774434913297469</v>
      </c>
      <c r="T305" s="304">
        <f t="shared" ca="1" si="117"/>
        <v>105.69720649944817</v>
      </c>
      <c r="U305" s="311">
        <f t="shared" ca="1" si="118"/>
        <v>0</v>
      </c>
      <c r="V305" s="306">
        <f t="shared" ca="1" si="119"/>
        <v>1.1862432893135386</v>
      </c>
      <c r="W305" s="304">
        <f t="shared" ca="1" si="120"/>
        <v>129.46860529548567</v>
      </c>
      <c r="Y305" s="314" t="str">
        <f t="shared" ca="1" si="138"/>
        <v/>
      </c>
      <c r="Z305" s="315" t="str">
        <f t="shared" ca="1" si="139"/>
        <v/>
      </c>
      <c r="AA305" s="316" t="str">
        <f t="shared" ca="1" si="140"/>
        <v/>
      </c>
      <c r="AC305" s="310" t="e">
        <f t="shared" ca="1" si="141"/>
        <v>#N/A</v>
      </c>
      <c r="AD305" s="323" t="e">
        <f t="shared" ca="1" si="142"/>
        <v>#N/A</v>
      </c>
      <c r="AE305" s="324">
        <f t="shared" ca="1" si="121"/>
        <v>321.46661316366152</v>
      </c>
      <c r="AG305" s="306">
        <f t="shared" ca="1" si="143"/>
        <v>47.169553738284819</v>
      </c>
      <c r="AH305" s="304">
        <f t="shared" ca="1" si="144"/>
        <v>56.71781020972378</v>
      </c>
    </row>
    <row r="306" spans="1:34" x14ac:dyDescent="0.2">
      <c r="A306" s="347">
        <f t="shared" ca="1" si="122"/>
        <v>0.01</v>
      </c>
      <c r="B306" s="304">
        <f t="shared" ca="1" si="123"/>
        <v>3.0199999999999796</v>
      </c>
      <c r="D306" s="306">
        <f t="shared" ca="1" si="124"/>
        <v>12.984080899177554</v>
      </c>
      <c r="E306" s="307">
        <f t="shared" ca="1" si="125"/>
        <v>45.239095622542436</v>
      </c>
      <c r="F306" s="304">
        <f t="shared" ca="1" si="126"/>
        <v>47.065508916210874</v>
      </c>
      <c r="G306" s="306">
        <f t="shared" ca="1" si="127"/>
        <v>47.074420344804381</v>
      </c>
      <c r="H306" s="307">
        <f t="shared" ca="1" si="128"/>
        <v>199.48508860297932</v>
      </c>
      <c r="I306" s="304">
        <f t="shared" ca="1" si="129"/>
        <v>204.96414717149398</v>
      </c>
      <c r="J306" s="306">
        <f t="shared" ca="1" si="130"/>
        <v>71.319435552675529</v>
      </c>
      <c r="K306" s="307">
        <f t="shared" ca="1" si="131"/>
        <v>323.45920209491021</v>
      </c>
      <c r="L306" s="304">
        <f t="shared" ca="1" si="116"/>
        <v>331.22849712461067</v>
      </c>
      <c r="M306" s="306">
        <f t="shared" ca="1" si="132"/>
        <v>1.3390561939125802</v>
      </c>
      <c r="N306" s="304">
        <f t="shared" ca="1" si="133"/>
        <v>76.722268442042406</v>
      </c>
      <c r="P306" s="310">
        <f t="shared" ca="1" si="134"/>
        <v>10</v>
      </c>
      <c r="Q306" s="304">
        <f t="shared" ca="1" si="135"/>
        <v>738.65714285714557</v>
      </c>
      <c r="R306" s="306">
        <f t="shared" ca="1" si="136"/>
        <v>0.37001719258663951</v>
      </c>
      <c r="S306" s="307">
        <f t="shared" ca="1" si="137"/>
        <v>10.770734741371603</v>
      </c>
      <c r="T306" s="304">
        <f t="shared" ca="1" si="117"/>
        <v>105.66090781285543</v>
      </c>
      <c r="U306" s="311">
        <f t="shared" ca="1" si="118"/>
        <v>0</v>
      </c>
      <c r="V306" s="306">
        <f t="shared" ca="1" si="119"/>
        <v>1.1860068818869753</v>
      </c>
      <c r="W306" s="304">
        <f t="shared" ca="1" si="120"/>
        <v>130.03864710339016</v>
      </c>
      <c r="Y306" s="314" t="str">
        <f t="shared" ca="1" si="138"/>
        <v/>
      </c>
      <c r="Z306" s="315" t="str">
        <f t="shared" ca="1" si="139"/>
        <v/>
      </c>
      <c r="AA306" s="316" t="str">
        <f t="shared" ca="1" si="140"/>
        <v/>
      </c>
      <c r="AC306" s="310" t="e">
        <f t="shared" ca="1" si="141"/>
        <v>#N/A</v>
      </c>
      <c r="AD306" s="323" t="e">
        <f t="shared" ca="1" si="142"/>
        <v>#N/A</v>
      </c>
      <c r="AE306" s="324">
        <f t="shared" ca="1" si="121"/>
        <v>323.45920209491021</v>
      </c>
      <c r="AG306" s="306">
        <f t="shared" ca="1" si="143"/>
        <v>47.011599616054163</v>
      </c>
      <c r="AH306" s="304">
        <f t="shared" ca="1" si="144"/>
        <v>56.559608252322683</v>
      </c>
    </row>
    <row r="307" spans="1:34" x14ac:dyDescent="0.2">
      <c r="A307" s="347">
        <f t="shared" ca="1" si="122"/>
        <v>0.01</v>
      </c>
      <c r="B307" s="304">
        <f t="shared" ca="1" si="123"/>
        <v>3.0299999999999794</v>
      </c>
      <c r="D307" s="306">
        <f t="shared" ca="1" si="124"/>
        <v>12.953781336225491</v>
      </c>
      <c r="E307" s="307">
        <f t="shared" ca="1" si="125"/>
        <v>45.083638597628912</v>
      </c>
      <c r="F307" s="304">
        <f t="shared" ca="1" si="126"/>
        <v>46.907727722714938</v>
      </c>
      <c r="G307" s="306">
        <f t="shared" ca="1" si="127"/>
        <v>47.203958158166635</v>
      </c>
      <c r="H307" s="307">
        <f t="shared" ca="1" si="128"/>
        <v>199.93592498895561</v>
      </c>
      <c r="I307" s="304">
        <f t="shared" ca="1" si="129"/>
        <v>205.43268427148399</v>
      </c>
      <c r="J307" s="306">
        <f t="shared" ca="1" si="130"/>
        <v>71.790827445190388</v>
      </c>
      <c r="K307" s="307">
        <f t="shared" ca="1" si="131"/>
        <v>325.4563071628699</v>
      </c>
      <c r="L307" s="304">
        <f t="shared" ca="1" si="116"/>
        <v>333.28025860731299</v>
      </c>
      <c r="M307" s="306">
        <f t="shared" ca="1" si="132"/>
        <v>1.3389465191889918</v>
      </c>
      <c r="N307" s="304">
        <f t="shared" ca="1" si="133"/>
        <v>76.715984543261527</v>
      </c>
      <c r="P307" s="310">
        <f t="shared" ca="1" si="134"/>
        <v>10</v>
      </c>
      <c r="Q307" s="304">
        <f t="shared" ca="1" si="135"/>
        <v>737.31428571428853</v>
      </c>
      <c r="R307" s="306">
        <f t="shared" ca="1" si="136"/>
        <v>0.36934451212202918</v>
      </c>
      <c r="S307" s="307">
        <f t="shared" ca="1" si="137"/>
        <v>10.767041296250383</v>
      </c>
      <c r="T307" s="304">
        <f t="shared" ca="1" si="117"/>
        <v>105.62467511621627</v>
      </c>
      <c r="U307" s="311">
        <f t="shared" ca="1" si="118"/>
        <v>0</v>
      </c>
      <c r="V307" s="306">
        <f t="shared" ca="1" si="119"/>
        <v>1.1857699851605286</v>
      </c>
      <c r="W307" s="304">
        <f t="shared" ca="1" si="120"/>
        <v>130.60775622548312</v>
      </c>
      <c r="Y307" s="314" t="str">
        <f t="shared" ca="1" si="138"/>
        <v/>
      </c>
      <c r="Z307" s="315" t="str">
        <f t="shared" ca="1" si="139"/>
        <v/>
      </c>
      <c r="AA307" s="316" t="str">
        <f t="shared" ca="1" si="140"/>
        <v/>
      </c>
      <c r="AC307" s="310" t="e">
        <f t="shared" ca="1" si="141"/>
        <v>#N/A</v>
      </c>
      <c r="AD307" s="323" t="e">
        <f t="shared" ca="1" si="142"/>
        <v>#N/A</v>
      </c>
      <c r="AE307" s="324">
        <f t="shared" ca="1" si="121"/>
        <v>325.4563071628699</v>
      </c>
      <c r="AG307" s="306">
        <f t="shared" ca="1" si="143"/>
        <v>46.853586446188338</v>
      </c>
      <c r="AH307" s="304">
        <f t="shared" ca="1" si="144"/>
        <v>56.401347584910049</v>
      </c>
    </row>
    <row r="308" spans="1:34" x14ac:dyDescent="0.2">
      <c r="A308" s="347">
        <f t="shared" ca="1" si="122"/>
        <v>0.01</v>
      </c>
      <c r="B308" s="304">
        <f t="shared" ca="1" si="123"/>
        <v>3.0399999999999792</v>
      </c>
      <c r="D308" s="306">
        <f t="shared" ca="1" si="124"/>
        <v>12.923423724394777</v>
      </c>
      <c r="E308" s="307">
        <f t="shared" ca="1" si="125"/>
        <v>44.928135893251493</v>
      </c>
      <c r="F308" s="304">
        <f t="shared" ca="1" si="126"/>
        <v>46.749890648029577</v>
      </c>
      <c r="G308" s="306">
        <f t="shared" ca="1" si="127"/>
        <v>47.333192395410585</v>
      </c>
      <c r="H308" s="307">
        <f t="shared" ca="1" si="128"/>
        <v>200.38520634788813</v>
      </c>
      <c r="I308" s="304">
        <f t="shared" ca="1" si="129"/>
        <v>205.89964066366571</v>
      </c>
      <c r="J308" s="306">
        <f t="shared" ca="1" si="130"/>
        <v>72.263513197958275</v>
      </c>
      <c r="K308" s="307">
        <f t="shared" ca="1" si="131"/>
        <v>327.45791281955411</v>
      </c>
      <c r="L308" s="304">
        <f t="shared" ca="1" si="116"/>
        <v>335.33669648258029</v>
      </c>
      <c r="M308" s="306">
        <f t="shared" ca="1" si="132"/>
        <v>1.3388370423383484</v>
      </c>
      <c r="N308" s="304">
        <f t="shared" ca="1" si="133"/>
        <v>76.709711981765281</v>
      </c>
      <c r="P308" s="310">
        <f t="shared" ca="1" si="134"/>
        <v>10</v>
      </c>
      <c r="Q308" s="304">
        <f t="shared" ca="1" si="135"/>
        <v>735.97142857143137</v>
      </c>
      <c r="R308" s="306">
        <f t="shared" ca="1" si="136"/>
        <v>0.36867183165741879</v>
      </c>
      <c r="S308" s="307">
        <f t="shared" ca="1" si="137"/>
        <v>10.763354577933809</v>
      </c>
      <c r="T308" s="304">
        <f t="shared" ca="1" si="117"/>
        <v>105.58850840953068</v>
      </c>
      <c r="U308" s="311">
        <f t="shared" ca="1" si="118"/>
        <v>0</v>
      </c>
      <c r="V308" s="306">
        <f t="shared" ca="1" si="119"/>
        <v>1.1855326012800669</v>
      </c>
      <c r="W308" s="304">
        <f t="shared" ca="1" si="120"/>
        <v>131.17591807033318</v>
      </c>
      <c r="Y308" s="314" t="str">
        <f t="shared" ca="1" si="138"/>
        <v/>
      </c>
      <c r="Z308" s="315" t="str">
        <f t="shared" ca="1" si="139"/>
        <v/>
      </c>
      <c r="AA308" s="316" t="str">
        <f t="shared" ca="1" si="140"/>
        <v/>
      </c>
      <c r="AC308" s="310" t="e">
        <f t="shared" ca="1" si="141"/>
        <v>#N/A</v>
      </c>
      <c r="AD308" s="323" t="e">
        <f t="shared" ca="1" si="142"/>
        <v>#N/A</v>
      </c>
      <c r="AE308" s="324">
        <f t="shared" ca="1" si="121"/>
        <v>327.45791281955411</v>
      </c>
      <c r="AG308" s="306">
        <f t="shared" ca="1" si="143"/>
        <v>46.695515830948487</v>
      </c>
      <c r="AH308" s="304">
        <f t="shared" ca="1" si="144"/>
        <v>56.243029806619745</v>
      </c>
    </row>
    <row r="309" spans="1:34" x14ac:dyDescent="0.2">
      <c r="A309" s="347">
        <f t="shared" ca="1" si="122"/>
        <v>0.01</v>
      </c>
      <c r="B309" s="304">
        <f t="shared" ca="1" si="123"/>
        <v>3.049999999999979</v>
      </c>
      <c r="D309" s="306">
        <f t="shared" ca="1" si="124"/>
        <v>12.893008596552249</v>
      </c>
      <c r="E309" s="307">
        <f t="shared" ca="1" si="125"/>
        <v>44.772589031449321</v>
      </c>
      <c r="F309" s="304">
        <f t="shared" ca="1" si="126"/>
        <v>46.591999305136355</v>
      </c>
      <c r="G309" s="306">
        <f t="shared" ca="1" si="127"/>
        <v>47.462122481376106</v>
      </c>
      <c r="H309" s="307">
        <f t="shared" ca="1" si="128"/>
        <v>200.83293223820263</v>
      </c>
      <c r="I309" s="304">
        <f t="shared" ca="1" si="129"/>
        <v>206.36501578957524</v>
      </c>
      <c r="J309" s="306">
        <f t="shared" ca="1" si="130"/>
        <v>72.737489772342215</v>
      </c>
      <c r="K309" s="307">
        <f t="shared" ca="1" si="131"/>
        <v>329.46400351248457</v>
      </c>
      <c r="L309" s="304">
        <f t="shared" ca="1" si="116"/>
        <v>337.39779493775006</v>
      </c>
      <c r="M309" s="306">
        <f t="shared" ca="1" si="132"/>
        <v>1.338727761720679</v>
      </c>
      <c r="N309" s="304">
        <f t="shared" ca="1" si="133"/>
        <v>76.703450663590232</v>
      </c>
      <c r="P309" s="310">
        <f t="shared" ca="1" si="134"/>
        <v>10</v>
      </c>
      <c r="Q309" s="304">
        <f t="shared" ca="1" si="135"/>
        <v>734.62857142857422</v>
      </c>
      <c r="R309" s="306">
        <f t="shared" ca="1" si="136"/>
        <v>0.3679991511928084</v>
      </c>
      <c r="S309" s="307">
        <f t="shared" ca="1" si="137"/>
        <v>10.75967458642188</v>
      </c>
      <c r="T309" s="304">
        <f t="shared" ca="1" si="117"/>
        <v>105.55240769279865</v>
      </c>
      <c r="U309" s="311">
        <f t="shared" ca="1" si="118"/>
        <v>0</v>
      </c>
      <c r="V309" s="306">
        <f t="shared" ca="1" si="119"/>
        <v>1.1852947323910696</v>
      </c>
      <c r="W309" s="304">
        <f t="shared" ca="1" si="120"/>
        <v>131.74311812409448</v>
      </c>
      <c r="Y309" s="314" t="str">
        <f t="shared" ca="1" si="138"/>
        <v/>
      </c>
      <c r="Z309" s="315" t="str">
        <f t="shared" ca="1" si="139"/>
        <v/>
      </c>
      <c r="AA309" s="316" t="str">
        <f t="shared" ca="1" si="140"/>
        <v/>
      </c>
      <c r="AC309" s="310" t="e">
        <f t="shared" ca="1" si="141"/>
        <v>#N/A</v>
      </c>
      <c r="AD309" s="323" t="e">
        <f t="shared" ca="1" si="142"/>
        <v>#N/A</v>
      </c>
      <c r="AE309" s="324">
        <f t="shared" ca="1" si="121"/>
        <v>329.46400351248457</v>
      </c>
      <c r="AG309" s="306">
        <f t="shared" ca="1" si="143"/>
        <v>46.537389367787078</v>
      </c>
      <c r="AH309" s="304">
        <f t="shared" ca="1" si="144"/>
        <v>56.084656511802429</v>
      </c>
    </row>
    <row r="310" spans="1:34" x14ac:dyDescent="0.2">
      <c r="A310" s="347">
        <f t="shared" ca="1" si="122"/>
        <v>0.01</v>
      </c>
      <c r="B310" s="304">
        <f t="shared" ca="1" si="123"/>
        <v>3.0599999999999787</v>
      </c>
      <c r="D310" s="306">
        <f t="shared" ca="1" si="124"/>
        <v>12.862536483361705</v>
      </c>
      <c r="E310" s="307">
        <f t="shared" ca="1" si="125"/>
        <v>44.616999529741491</v>
      </c>
      <c r="F310" s="304">
        <f t="shared" ca="1" si="126"/>
        <v>46.434055302361472</v>
      </c>
      <c r="G310" s="306">
        <f t="shared" ca="1" si="127"/>
        <v>47.590747846209723</v>
      </c>
      <c r="H310" s="307">
        <f t="shared" ca="1" si="128"/>
        <v>201.27910223350005</v>
      </c>
      <c r="I310" s="304">
        <f t="shared" ca="1" si="129"/>
        <v>206.8288091066747</v>
      </c>
      <c r="J310" s="306">
        <f t="shared" ca="1" si="130"/>
        <v>73.212754123980147</v>
      </c>
      <c r="K310" s="307">
        <f t="shared" ca="1" si="131"/>
        <v>331.47456368484308</v>
      </c>
      <c r="L310" s="304">
        <f t="shared" ca="1" si="116"/>
        <v>339.46353815465289</v>
      </c>
      <c r="M310" s="306">
        <f t="shared" ca="1" si="132"/>
        <v>1.3386186757105338</v>
      </c>
      <c r="N310" s="304">
        <f t="shared" ca="1" si="133"/>
        <v>76.697200495604989</v>
      </c>
      <c r="P310" s="310">
        <f t="shared" ca="1" si="134"/>
        <v>10</v>
      </c>
      <c r="Q310" s="304">
        <f t="shared" ca="1" si="135"/>
        <v>733.28571428571718</v>
      </c>
      <c r="R310" s="306">
        <f t="shared" ca="1" si="136"/>
        <v>0.36732647072819813</v>
      </c>
      <c r="S310" s="307">
        <f t="shared" ca="1" si="137"/>
        <v>10.756001321714598</v>
      </c>
      <c r="T310" s="304">
        <f t="shared" ca="1" si="117"/>
        <v>105.51637296602021</v>
      </c>
      <c r="U310" s="311">
        <f t="shared" ca="1" si="118"/>
        <v>0</v>
      </c>
      <c r="V310" s="306">
        <f t="shared" ca="1" si="119"/>
        <v>1.1850563806385976</v>
      </c>
      <c r="W310" s="304">
        <f t="shared" ca="1" si="120"/>
        <v>132.30934195071251</v>
      </c>
      <c r="Y310" s="314" t="str">
        <f t="shared" ca="1" si="138"/>
        <v/>
      </c>
      <c r="Z310" s="315" t="str">
        <f t="shared" ca="1" si="139"/>
        <v/>
      </c>
      <c r="AA310" s="316" t="str">
        <f t="shared" ca="1" si="140"/>
        <v/>
      </c>
      <c r="AC310" s="310" t="e">
        <f t="shared" ca="1" si="141"/>
        <v>#N/A</v>
      </c>
      <c r="AD310" s="323" t="e">
        <f t="shared" ca="1" si="142"/>
        <v>#N/A</v>
      </c>
      <c r="AE310" s="324">
        <f t="shared" ca="1" si="121"/>
        <v>331.47456368484308</v>
      </c>
      <c r="AG310" s="306">
        <f t="shared" ca="1" si="143"/>
        <v>46.379208649310542</v>
      </c>
      <c r="AH310" s="304">
        <f t="shared" ca="1" si="144"/>
        <v>55.926229289987823</v>
      </c>
    </row>
    <row r="311" spans="1:34" x14ac:dyDescent="0.2">
      <c r="A311" s="347">
        <f t="shared" ca="1" si="122"/>
        <v>0.01</v>
      </c>
      <c r="B311" s="304">
        <f t="shared" ca="1" si="123"/>
        <v>3.0699999999999785</v>
      </c>
      <c r="D311" s="306">
        <f t="shared" ca="1" si="124"/>
        <v>12.832007913290635</v>
      </c>
      <c r="E311" s="307">
        <f t="shared" ca="1" si="125"/>
        <v>44.461368901088022</v>
      </c>
      <c r="F311" s="304">
        <f t="shared" ca="1" si="126"/>
        <v>46.276060243341703</v>
      </c>
      <c r="G311" s="306">
        <f t="shared" ca="1" si="127"/>
        <v>47.719067925342628</v>
      </c>
      <c r="H311" s="307">
        <f t="shared" ca="1" si="128"/>
        <v>201.72371592251093</v>
      </c>
      <c r="I311" s="304">
        <f t="shared" ca="1" si="129"/>
        <v>207.2910200883033</v>
      </c>
      <c r="J311" s="306">
        <f t="shared" ca="1" si="130"/>
        <v>73.689303202837905</v>
      </c>
      <c r="K311" s="307">
        <f t="shared" ca="1" si="131"/>
        <v>333.4895777756231</v>
      </c>
      <c r="L311" s="304">
        <f t="shared" ca="1" si="116"/>
        <v>341.53391030977167</v>
      </c>
      <c r="M311" s="306">
        <f t="shared" ca="1" si="132"/>
        <v>1.3385097826967967</v>
      </c>
      <c r="N311" s="304">
        <f t="shared" ca="1" si="133"/>
        <v>76.690961385499392</v>
      </c>
      <c r="P311" s="310">
        <f t="shared" ca="1" si="134"/>
        <v>10</v>
      </c>
      <c r="Q311" s="304">
        <f t="shared" ca="1" si="135"/>
        <v>731.94285714286002</v>
      </c>
      <c r="R311" s="306">
        <f t="shared" ca="1" si="136"/>
        <v>0.36665379026358774</v>
      </c>
      <c r="S311" s="307">
        <f t="shared" ca="1" si="137"/>
        <v>10.752334783811962</v>
      </c>
      <c r="T311" s="304">
        <f t="shared" ca="1" si="117"/>
        <v>105.48040422919536</v>
      </c>
      <c r="U311" s="311">
        <f t="shared" ca="1" si="118"/>
        <v>0</v>
      </c>
      <c r="V311" s="306">
        <f t="shared" ca="1" si="119"/>
        <v>1.1848175481672705</v>
      </c>
      <c r="W311" s="304">
        <f t="shared" ca="1" si="120"/>
        <v>132.87457519212609</v>
      </c>
      <c r="Y311" s="314" t="str">
        <f t="shared" ca="1" si="138"/>
        <v/>
      </c>
      <c r="Z311" s="315" t="str">
        <f t="shared" ca="1" si="139"/>
        <v/>
      </c>
      <c r="AA311" s="316" t="str">
        <f t="shared" ca="1" si="140"/>
        <v/>
      </c>
      <c r="AC311" s="310" t="e">
        <f t="shared" ca="1" si="141"/>
        <v>#N/A</v>
      </c>
      <c r="AD311" s="323" t="e">
        <f t="shared" ca="1" si="142"/>
        <v>#N/A</v>
      </c>
      <c r="AE311" s="324">
        <f t="shared" ca="1" si="121"/>
        <v>333.4895777756231</v>
      </c>
      <c r="AG311" s="306">
        <f t="shared" ca="1" si="143"/>
        <v>46.220975263242124</v>
      </c>
      <c r="AH311" s="304">
        <f t="shared" ca="1" si="144"/>
        <v>55.767749725847267</v>
      </c>
    </row>
    <row r="312" spans="1:34" x14ac:dyDescent="0.2">
      <c r="A312" s="347">
        <f t="shared" ca="1" si="122"/>
        <v>0.01</v>
      </c>
      <c r="B312" s="304">
        <f t="shared" ca="1" si="123"/>
        <v>3.0799999999999783</v>
      </c>
      <c r="D312" s="306">
        <f t="shared" ca="1" si="124"/>
        <v>12.801423412616892</v>
      </c>
      <c r="E312" s="307">
        <f t="shared" ca="1" si="125"/>
        <v>44.305698653851437</v>
      </c>
      <c r="F312" s="304">
        <f t="shared" ca="1" si="126"/>
        <v>46.118015726990997</v>
      </c>
      <c r="G312" s="306">
        <f t="shared" ca="1" si="127"/>
        <v>47.847082159468798</v>
      </c>
      <c r="H312" s="307">
        <f t="shared" ca="1" si="128"/>
        <v>202.16677290904946</v>
      </c>
      <c r="I312" s="304">
        <f t="shared" ca="1" si="129"/>
        <v>207.75164822362814</v>
      </c>
      <c r="J312" s="306">
        <f t="shared" ca="1" si="130"/>
        <v>74.167133953261967</v>
      </c>
      <c r="K312" s="307">
        <f t="shared" ca="1" si="131"/>
        <v>335.50903021978093</v>
      </c>
      <c r="L312" s="304">
        <f t="shared" ca="1" si="116"/>
        <v>343.60889557440009</v>
      </c>
      <c r="M312" s="306">
        <f t="shared" ca="1" si="132"/>
        <v>1.3384010810825011</v>
      </c>
      <c r="N312" s="304">
        <f t="shared" ca="1" si="133"/>
        <v>76.684733241773998</v>
      </c>
      <c r="P312" s="310">
        <f t="shared" ca="1" si="134"/>
        <v>10</v>
      </c>
      <c r="Q312" s="304">
        <f t="shared" ca="1" si="135"/>
        <v>730.60000000000286</v>
      </c>
      <c r="R312" s="306">
        <f t="shared" ca="1" si="136"/>
        <v>0.36598110979897736</v>
      </c>
      <c r="S312" s="307">
        <f t="shared" ca="1" si="137"/>
        <v>10.748674972713973</v>
      </c>
      <c r="T312" s="304">
        <f t="shared" ca="1" si="117"/>
        <v>105.44450148232407</v>
      </c>
      <c r="U312" s="311">
        <f t="shared" ca="1" si="118"/>
        <v>0</v>
      </c>
      <c r="V312" s="306">
        <f t="shared" ca="1" si="119"/>
        <v>1.1845782371212381</v>
      </c>
      <c r="W312" s="304">
        <f t="shared" ca="1" si="120"/>
        <v>133.43880356846364</v>
      </c>
      <c r="Y312" s="314" t="str">
        <f t="shared" ca="1" si="138"/>
        <v/>
      </c>
      <c r="Z312" s="315" t="str">
        <f t="shared" ca="1" si="139"/>
        <v/>
      </c>
      <c r="AA312" s="316" t="str">
        <f t="shared" ca="1" si="140"/>
        <v/>
      </c>
      <c r="AC312" s="310" t="e">
        <f t="shared" ca="1" si="141"/>
        <v>#N/A</v>
      </c>
      <c r="AD312" s="323" t="e">
        <f t="shared" ca="1" si="142"/>
        <v>#N/A</v>
      </c>
      <c r="AE312" s="324">
        <f t="shared" ca="1" si="121"/>
        <v>335.50903021978093</v>
      </c>
      <c r="AG312" s="306">
        <f t="shared" ca="1" si="143"/>
        <v>46.062690792385283</v>
      </c>
      <c r="AH312" s="304">
        <f t="shared" ca="1" si="144"/>
        <v>55.609219399156778</v>
      </c>
    </row>
    <row r="313" spans="1:34" x14ac:dyDescent="0.2">
      <c r="A313" s="347">
        <f t="shared" ca="1" si="122"/>
        <v>0.01</v>
      </c>
      <c r="B313" s="304">
        <f t="shared" ca="1" si="123"/>
        <v>3.0899999999999781</v>
      </c>
      <c r="D313" s="306">
        <f t="shared" ca="1" si="124"/>
        <v>12.770783505435055</v>
      </c>
      <c r="E313" s="307">
        <f t="shared" ca="1" si="125"/>
        <v>44.149990291758826</v>
      </c>
      <c r="F313" s="304">
        <f t="shared" ca="1" si="126"/>
        <v>45.959923347467523</v>
      </c>
      <c r="G313" s="306">
        <f t="shared" ca="1" si="127"/>
        <v>47.97478999452315</v>
      </c>
      <c r="H313" s="307">
        <f t="shared" ca="1" si="128"/>
        <v>202.60827281196705</v>
      </c>
      <c r="I313" s="304">
        <f t="shared" ca="1" si="129"/>
        <v>208.21069301759474</v>
      </c>
      <c r="J313" s="306">
        <f t="shared" ca="1" si="130"/>
        <v>74.646243314031921</v>
      </c>
      <c r="K313" s="307">
        <f t="shared" ca="1" si="131"/>
        <v>337.53290544838603</v>
      </c>
      <c r="L313" s="304">
        <f t="shared" ca="1" si="116"/>
        <v>345.68847811480026</v>
      </c>
      <c r="M313" s="306">
        <f t="shared" ca="1" si="132"/>
        <v>1.3382925692846479</v>
      </c>
      <c r="N313" s="304">
        <f t="shared" ca="1" si="133"/>
        <v>76.678515973729631</v>
      </c>
      <c r="P313" s="310">
        <f t="shared" ca="1" si="134"/>
        <v>10</v>
      </c>
      <c r="Q313" s="304">
        <f t="shared" ca="1" si="135"/>
        <v>729.25714285714582</v>
      </c>
      <c r="R313" s="306">
        <f t="shared" ca="1" si="136"/>
        <v>0.36530842933436702</v>
      </c>
      <c r="S313" s="307">
        <f t="shared" ca="1" si="137"/>
        <v>10.745021888420629</v>
      </c>
      <c r="T313" s="304">
        <f t="shared" ca="1" si="117"/>
        <v>105.40866472540638</v>
      </c>
      <c r="U313" s="311">
        <f t="shared" ca="1" si="118"/>
        <v>0</v>
      </c>
      <c r="V313" s="306">
        <f t="shared" ca="1" si="119"/>
        <v>1.1843384496441551</v>
      </c>
      <c r="W313" s="304">
        <f t="shared" ca="1" si="120"/>
        <v>134.00201287823509</v>
      </c>
      <c r="Y313" s="314" t="str">
        <f t="shared" ca="1" si="138"/>
        <v/>
      </c>
      <c r="Z313" s="315" t="str">
        <f t="shared" ca="1" si="139"/>
        <v/>
      </c>
      <c r="AA313" s="316" t="str">
        <f t="shared" ca="1" si="140"/>
        <v/>
      </c>
      <c r="AC313" s="310" t="e">
        <f t="shared" ca="1" si="141"/>
        <v>#N/A</v>
      </c>
      <c r="AD313" s="323" t="e">
        <f t="shared" ca="1" si="142"/>
        <v>#N/A</v>
      </c>
      <c r="AE313" s="324">
        <f t="shared" ca="1" si="121"/>
        <v>337.53290544838603</v>
      </c>
      <c r="AG313" s="306">
        <f t="shared" ca="1" si="143"/>
        <v>45.904356814587473</v>
      </c>
      <c r="AH313" s="304">
        <f t="shared" ca="1" si="144"/>
        <v>55.450639884760562</v>
      </c>
    </row>
    <row r="314" spans="1:34" x14ac:dyDescent="0.2">
      <c r="A314" s="347">
        <f t="shared" ca="1" si="122"/>
        <v>0.01</v>
      </c>
      <c r="B314" s="304">
        <f t="shared" ca="1" si="123"/>
        <v>3.0999999999999779</v>
      </c>
      <c r="D314" s="306">
        <f t="shared" ca="1" si="124"/>
        <v>12.740088713662725</v>
      </c>
      <c r="E314" s="307">
        <f t="shared" ca="1" si="125"/>
        <v>43.99424531386417</v>
      </c>
      <c r="F314" s="304">
        <f t="shared" ca="1" si="126"/>
        <v>45.801784694141077</v>
      </c>
      <c r="G314" s="306">
        <f t="shared" ca="1" si="127"/>
        <v>48.10219088165978</v>
      </c>
      <c r="H314" s="307">
        <f t="shared" ca="1" si="128"/>
        <v>203.04821526510571</v>
      </c>
      <c r="I314" s="304">
        <f t="shared" ca="1" si="129"/>
        <v>208.66815399087696</v>
      </c>
      <c r="J314" s="306">
        <f t="shared" ca="1" si="130"/>
        <v>75.126628218412833</v>
      </c>
      <c r="K314" s="307">
        <f t="shared" ca="1" si="131"/>
        <v>339.56118788877137</v>
      </c>
      <c r="L314" s="304">
        <f t="shared" ca="1" si="116"/>
        <v>347.77264209236057</v>
      </c>
      <c r="M314" s="306">
        <f t="shared" ca="1" si="132"/>
        <v>1.3381842457340269</v>
      </c>
      <c r="N314" s="304">
        <f t="shared" ca="1" si="133"/>
        <v>76.672309491457185</v>
      </c>
      <c r="P314" s="310">
        <f t="shared" ca="1" si="134"/>
        <v>10</v>
      </c>
      <c r="Q314" s="304">
        <f t="shared" ca="1" si="135"/>
        <v>727.91428571428867</v>
      </c>
      <c r="R314" s="306">
        <f t="shared" ca="1" si="136"/>
        <v>0.36463574886975664</v>
      </c>
      <c r="S314" s="307">
        <f t="shared" ca="1" si="137"/>
        <v>10.741375530931931</v>
      </c>
      <c r="T314" s="304">
        <f t="shared" ca="1" si="117"/>
        <v>105.37289395844225</v>
      </c>
      <c r="U314" s="311">
        <f t="shared" ca="1" si="118"/>
        <v>0</v>
      </c>
      <c r="V314" s="306">
        <f t="shared" ca="1" si="119"/>
        <v>1.1840981878791534</v>
      </c>
      <c r="W314" s="304">
        <f t="shared" ca="1" si="120"/>
        <v>134.56418899851855</v>
      </c>
      <c r="Y314" s="314" t="str">
        <f t="shared" ca="1" si="138"/>
        <v/>
      </c>
      <c r="Z314" s="315" t="str">
        <f t="shared" ca="1" si="139"/>
        <v/>
      </c>
      <c r="AA314" s="316" t="str">
        <f t="shared" ca="1" si="140"/>
        <v/>
      </c>
      <c r="AC314" s="310" t="e">
        <f t="shared" ca="1" si="141"/>
        <v>#N/A</v>
      </c>
      <c r="AD314" s="323" t="e">
        <f t="shared" ca="1" si="142"/>
        <v>#N/A</v>
      </c>
      <c r="AE314" s="324">
        <f t="shared" ca="1" si="121"/>
        <v>339.56118788877137</v>
      </c>
      <c r="AG314" s="306">
        <f t="shared" ca="1" si="143"/>
        <v>45.745974902704305</v>
      </c>
      <c r="AH314" s="304">
        <f t="shared" ca="1" si="144"/>
        <v>55.292012752534802</v>
      </c>
    </row>
    <row r="315" spans="1:34" x14ac:dyDescent="0.2">
      <c r="A315" s="347">
        <f t="shared" ca="1" si="122"/>
        <v>0.01</v>
      </c>
      <c r="B315" s="304">
        <f t="shared" ca="1" si="123"/>
        <v>3.1099999999999777</v>
      </c>
      <c r="D315" s="306">
        <f t="shared" ca="1" si="124"/>
        <v>12.709339557046549</v>
      </c>
      <c r="E315" s="307">
        <f t="shared" ca="1" si="125"/>
        <v>43.838465214511395</v>
      </c>
      <c r="F315" s="304">
        <f t="shared" ca="1" si="126"/>
        <v>45.643601351561138</v>
      </c>
      <c r="G315" s="306">
        <f t="shared" ca="1" si="127"/>
        <v>48.229284277230242</v>
      </c>
      <c r="H315" s="307">
        <f t="shared" ca="1" si="128"/>
        <v>203.48659991725083</v>
      </c>
      <c r="I315" s="304">
        <f t="shared" ca="1" si="129"/>
        <v>209.12403067982692</v>
      </c>
      <c r="J315" s="306">
        <f t="shared" ca="1" si="130"/>
        <v>75.608285594207288</v>
      </c>
      <c r="K315" s="307">
        <f t="shared" ca="1" si="131"/>
        <v>341.59386196468313</v>
      </c>
      <c r="L315" s="304">
        <f t="shared" ca="1" si="116"/>
        <v>349.86137166375227</v>
      </c>
      <c r="M315" s="306">
        <f t="shared" ca="1" si="132"/>
        <v>1.3380761088750408</v>
      </c>
      <c r="N315" s="304">
        <f t="shared" ca="1" si="133"/>
        <v>76.66611370582747</v>
      </c>
      <c r="P315" s="310">
        <f t="shared" ca="1" si="134"/>
        <v>10</v>
      </c>
      <c r="Q315" s="304">
        <f t="shared" ca="1" si="135"/>
        <v>726.57142857143162</v>
      </c>
      <c r="R315" s="306">
        <f t="shared" ca="1" si="136"/>
        <v>0.36396306840514631</v>
      </c>
      <c r="S315" s="307">
        <f t="shared" ca="1" si="137"/>
        <v>10.737735900247879</v>
      </c>
      <c r="T315" s="304">
        <f t="shared" ca="1" si="117"/>
        <v>105.3371891814317</v>
      </c>
      <c r="U315" s="311">
        <f t="shared" ca="1" si="118"/>
        <v>0</v>
      </c>
      <c r="V315" s="306">
        <f t="shared" ca="1" si="119"/>
        <v>1.1838574539688187</v>
      </c>
      <c r="W315" s="304">
        <f t="shared" ca="1" si="120"/>
        <v>135.12531788514298</v>
      </c>
      <c r="Y315" s="314" t="str">
        <f t="shared" ca="1" si="138"/>
        <v/>
      </c>
      <c r="Z315" s="315" t="str">
        <f t="shared" ca="1" si="139"/>
        <v/>
      </c>
      <c r="AA315" s="316" t="str">
        <f t="shared" ca="1" si="140"/>
        <v/>
      </c>
      <c r="AC315" s="310" t="e">
        <f t="shared" ca="1" si="141"/>
        <v>#N/A</v>
      </c>
      <c r="AD315" s="323" t="e">
        <f t="shared" ca="1" si="142"/>
        <v>#N/A</v>
      </c>
      <c r="AE315" s="324">
        <f t="shared" ca="1" si="121"/>
        <v>341.59386196468313</v>
      </c>
      <c r="AG315" s="306">
        <f t="shared" ca="1" si="143"/>
        <v>45.587546624564176</v>
      </c>
      <c r="AH315" s="304">
        <f t="shared" ca="1" si="144"/>
        <v>55.133339567352053</v>
      </c>
    </row>
    <row r="316" spans="1:34" x14ac:dyDescent="0.2">
      <c r="A316" s="347">
        <f t="shared" ca="1" si="122"/>
        <v>0.01</v>
      </c>
      <c r="B316" s="304">
        <f t="shared" ca="1" si="123"/>
        <v>3.1199999999999775</v>
      </c>
      <c r="D316" s="306">
        <f t="shared" ca="1" si="124"/>
        <v>12.678536553168133</v>
      </c>
      <c r="E316" s="307">
        <f t="shared" ca="1" si="125"/>
        <v>43.682651483297626</v>
      </c>
      <c r="F316" s="304">
        <f t="shared" ca="1" si="126"/>
        <v>45.485374899425253</v>
      </c>
      <c r="G316" s="306">
        <f t="shared" ca="1" si="127"/>
        <v>48.356069642761923</v>
      </c>
      <c r="H316" s="307">
        <f t="shared" ca="1" si="128"/>
        <v>203.9234264320838</v>
      </c>
      <c r="I316" s="304">
        <f t="shared" ca="1" si="129"/>
        <v>209.57832263642425</v>
      </c>
      <c r="J316" s="306">
        <f t="shared" ca="1" si="130"/>
        <v>76.091212363807244</v>
      </c>
      <c r="K316" s="307">
        <f t="shared" ca="1" si="131"/>
        <v>343.63091209642982</v>
      </c>
      <c r="L316" s="304">
        <f t="shared" ca="1" si="116"/>
        <v>351.95465098108633</v>
      </c>
      <c r="M316" s="306">
        <f t="shared" ca="1" si="132"/>
        <v>1.3379681571655326</v>
      </c>
      <c r="N316" s="304">
        <f t="shared" ca="1" si="133"/>
        <v>76.65992852848143</v>
      </c>
      <c r="P316" s="310">
        <f t="shared" ca="1" si="134"/>
        <v>10</v>
      </c>
      <c r="Q316" s="304">
        <f t="shared" ca="1" si="135"/>
        <v>725.22857142857447</v>
      </c>
      <c r="R316" s="306">
        <f t="shared" ca="1" si="136"/>
        <v>0.36329038794053592</v>
      </c>
      <c r="S316" s="307">
        <f t="shared" ca="1" si="137"/>
        <v>10.734102996368474</v>
      </c>
      <c r="T316" s="304">
        <f t="shared" ca="1" si="117"/>
        <v>105.30155039437473</v>
      </c>
      <c r="U316" s="311">
        <f t="shared" ca="1" si="118"/>
        <v>0</v>
      </c>
      <c r="V316" s="306">
        <f t="shared" ca="1" si="119"/>
        <v>1.1836162500551635</v>
      </c>
      <c r="W316" s="304">
        <f t="shared" ca="1" si="120"/>
        <v>135.68538557286527</v>
      </c>
      <c r="Y316" s="314" t="str">
        <f t="shared" ca="1" si="138"/>
        <v/>
      </c>
      <c r="Z316" s="315" t="str">
        <f t="shared" ca="1" si="139"/>
        <v/>
      </c>
      <c r="AA316" s="316" t="str">
        <f t="shared" ca="1" si="140"/>
        <v/>
      </c>
      <c r="AC316" s="310" t="e">
        <f t="shared" ca="1" si="141"/>
        <v>#N/A</v>
      </c>
      <c r="AD316" s="323" t="e">
        <f t="shared" ca="1" si="142"/>
        <v>#N/A</v>
      </c>
      <c r="AE316" s="324">
        <f t="shared" ca="1" si="121"/>
        <v>343.63091209642982</v>
      </c>
      <c r="AG316" s="306">
        <f t="shared" ca="1" si="143"/>
        <v>45.42907354293326</v>
      </c>
      <c r="AH316" s="304">
        <f t="shared" ca="1" si="144"/>
        <v>54.974621889045899</v>
      </c>
    </row>
    <row r="317" spans="1:34" x14ac:dyDescent="0.2">
      <c r="A317" s="347">
        <f t="shared" ca="1" si="122"/>
        <v>0.01</v>
      </c>
      <c r="B317" s="304">
        <f t="shared" ca="1" si="123"/>
        <v>3.1299999999999772</v>
      </c>
      <c r="D317" s="306">
        <f t="shared" ca="1" si="124"/>
        <v>12.647680217449709</v>
      </c>
      <c r="E317" s="307">
        <f t="shared" ca="1" si="125"/>
        <v>43.526805605037083</v>
      </c>
      <c r="F317" s="304">
        <f t="shared" ca="1" si="126"/>
        <v>45.327106912547997</v>
      </c>
      <c r="G317" s="306">
        <f t="shared" ca="1" si="127"/>
        <v>48.482546444936418</v>
      </c>
      <c r="H317" s="307">
        <f t="shared" ca="1" si="128"/>
        <v>204.35869448813418</v>
      </c>
      <c r="I317" s="304">
        <f t="shared" ca="1" si="129"/>
        <v>210.03102942822514</v>
      </c>
      <c r="J317" s="306">
        <f t="shared" ca="1" si="130"/>
        <v>76.575405444245732</v>
      </c>
      <c r="K317" s="307">
        <f t="shared" ca="1" si="131"/>
        <v>345.67232270103091</v>
      </c>
      <c r="L317" s="304">
        <f t="shared" ca="1" si="116"/>
        <v>354.05246419206895</v>
      </c>
      <c r="M317" s="306">
        <f t="shared" ca="1" si="132"/>
        <v>1.3378603890766139</v>
      </c>
      <c r="N317" s="304">
        <f t="shared" ca="1" si="133"/>
        <v>76.6537538718202</v>
      </c>
      <c r="P317" s="310">
        <f t="shared" ca="1" si="134"/>
        <v>10</v>
      </c>
      <c r="Q317" s="304">
        <f t="shared" ca="1" si="135"/>
        <v>723.88571428571731</v>
      </c>
      <c r="R317" s="306">
        <f t="shared" ca="1" si="136"/>
        <v>0.36261770747592553</v>
      </c>
      <c r="S317" s="307">
        <f t="shared" ca="1" si="137"/>
        <v>10.730476819293715</v>
      </c>
      <c r="T317" s="304">
        <f t="shared" ca="1" si="117"/>
        <v>105.26597759727134</v>
      </c>
      <c r="U317" s="311">
        <f t="shared" ca="1" si="118"/>
        <v>0</v>
      </c>
      <c r="V317" s="306">
        <f t="shared" ca="1" si="119"/>
        <v>1.183374578279599</v>
      </c>
      <c r="W317" s="304">
        <f t="shared" ca="1" si="120"/>
        <v>136.24437817554266</v>
      </c>
      <c r="Y317" s="314" t="str">
        <f t="shared" ca="1" si="138"/>
        <v/>
      </c>
      <c r="Z317" s="315" t="str">
        <f t="shared" ca="1" si="139"/>
        <v/>
      </c>
      <c r="AA317" s="316" t="str">
        <f t="shared" ca="1" si="140"/>
        <v/>
      </c>
      <c r="AC317" s="310" t="e">
        <f t="shared" ca="1" si="141"/>
        <v>#N/A</v>
      </c>
      <c r="AD317" s="323" t="e">
        <f t="shared" ca="1" si="142"/>
        <v>#N/A</v>
      </c>
      <c r="AE317" s="324">
        <f t="shared" ca="1" si="121"/>
        <v>345.67232270103091</v>
      </c>
      <c r="AG317" s="306">
        <f t="shared" ca="1" si="143"/>
        <v>45.27055721548097</v>
      </c>
      <c r="AH317" s="304">
        <f t="shared" ca="1" si="144"/>
        <v>54.815861272376125</v>
      </c>
    </row>
    <row r="318" spans="1:34" x14ac:dyDescent="0.2">
      <c r="A318" s="347">
        <f t="shared" ca="1" si="122"/>
        <v>0.01</v>
      </c>
      <c r="B318" s="304">
        <f t="shared" ca="1" si="123"/>
        <v>3.139999999999977</v>
      </c>
      <c r="D318" s="306">
        <f t="shared" ca="1" si="124"/>
        <v>12.616771063159787</v>
      </c>
      <c r="E318" s="307">
        <f t="shared" ca="1" si="125"/>
        <v>43.370929059725356</v>
      </c>
      <c r="F318" s="304">
        <f t="shared" ca="1" si="126"/>
        <v>45.168798960830422</v>
      </c>
      <c r="G318" s="306">
        <f t="shared" ca="1" si="127"/>
        <v>48.608714155568016</v>
      </c>
      <c r="H318" s="307">
        <f t="shared" ca="1" si="128"/>
        <v>204.79240377873143</v>
      </c>
      <c r="I318" s="304">
        <f t="shared" ca="1" si="129"/>
        <v>210.48215063831111</v>
      </c>
      <c r="J318" s="306">
        <f t="shared" ca="1" si="130"/>
        <v>77.060861747248254</v>
      </c>
      <c r="K318" s="307">
        <f t="shared" ca="1" si="131"/>
        <v>347.71807819236523</v>
      </c>
      <c r="L318" s="304">
        <f t="shared" ca="1" si="116"/>
        <v>356.15479544015739</v>
      </c>
      <c r="M318" s="306">
        <f t="shared" ca="1" si="132"/>
        <v>1.3377528030924977</v>
      </c>
      <c r="N318" s="304">
        <f t="shared" ca="1" si="133"/>
        <v>76.647589648995577</v>
      </c>
      <c r="P318" s="310">
        <f t="shared" ca="1" si="134"/>
        <v>10</v>
      </c>
      <c r="Q318" s="304">
        <f t="shared" ca="1" si="135"/>
        <v>722.54285714286027</v>
      </c>
      <c r="R318" s="306">
        <f t="shared" ca="1" si="136"/>
        <v>0.36194502701131526</v>
      </c>
      <c r="S318" s="307">
        <f t="shared" ca="1" si="137"/>
        <v>10.726857369023602</v>
      </c>
      <c r="T318" s="304">
        <f t="shared" ca="1" si="117"/>
        <v>105.23047079012154</v>
      </c>
      <c r="U318" s="311">
        <f t="shared" ca="1" si="118"/>
        <v>0</v>
      </c>
      <c r="V318" s="306">
        <f t="shared" ca="1" si="119"/>
        <v>1.183132440782914</v>
      </c>
      <c r="W318" s="304">
        <f t="shared" ca="1" si="120"/>
        <v>136.80228188630116</v>
      </c>
      <c r="Y318" s="314" t="str">
        <f t="shared" ca="1" si="138"/>
        <v/>
      </c>
      <c r="Z318" s="315" t="str">
        <f t="shared" ca="1" si="139"/>
        <v/>
      </c>
      <c r="AA318" s="316" t="str">
        <f t="shared" ca="1" si="140"/>
        <v/>
      </c>
      <c r="AC318" s="310" t="e">
        <f t="shared" ca="1" si="141"/>
        <v>#N/A</v>
      </c>
      <c r="AD318" s="323" t="e">
        <f t="shared" ca="1" si="142"/>
        <v>#N/A</v>
      </c>
      <c r="AE318" s="324">
        <f t="shared" ca="1" si="121"/>
        <v>347.71807819236523</v>
      </c>
      <c r="AG318" s="306">
        <f t="shared" ca="1" si="143"/>
        <v>45.111999194745827</v>
      </c>
      <c r="AH318" s="304">
        <f t="shared" ca="1" si="144"/>
        <v>54.657059266994303</v>
      </c>
    </row>
    <row r="319" spans="1:34" x14ac:dyDescent="0.2">
      <c r="A319" s="347">
        <f t="shared" ca="1" si="122"/>
        <v>0.01</v>
      </c>
      <c r="B319" s="304">
        <f t="shared" ca="1" si="123"/>
        <v>3.1499999999999768</v>
      </c>
      <c r="D319" s="306">
        <f t="shared" ca="1" si="124"/>
        <v>12.585809601418482</v>
      </c>
      <c r="E319" s="307">
        <f t="shared" ca="1" si="125"/>
        <v>43.215023322504102</v>
      </c>
      <c r="F319" s="304">
        <f t="shared" ca="1" si="126"/>
        <v>45.010452609229901</v>
      </c>
      <c r="G319" s="306">
        <f t="shared" ca="1" si="127"/>
        <v>48.7345722515822</v>
      </c>
      <c r="H319" s="307">
        <f t="shared" ca="1" si="128"/>
        <v>205.22455401195646</v>
      </c>
      <c r="I319" s="304">
        <f t="shared" ca="1" si="129"/>
        <v>210.93168586523723</v>
      </c>
      <c r="J319" s="306">
        <f t="shared" ca="1" si="130"/>
        <v>77.547578179284002</v>
      </c>
      <c r="K319" s="307">
        <f t="shared" ca="1" si="131"/>
        <v>349.76816298131865</v>
      </c>
      <c r="L319" s="304">
        <f t="shared" ca="1" si="116"/>
        <v>358.26162886471451</v>
      </c>
      <c r="M319" s="306">
        <f t="shared" ca="1" si="132"/>
        <v>1.3376453977103333</v>
      </c>
      <c r="N319" s="304">
        <f t="shared" ca="1" si="133"/>
        <v>76.641435773900568</v>
      </c>
      <c r="P319" s="310">
        <f t="shared" ca="1" si="134"/>
        <v>10</v>
      </c>
      <c r="Q319" s="304">
        <f t="shared" ca="1" si="135"/>
        <v>721.20000000000312</v>
      </c>
      <c r="R319" s="306">
        <f t="shared" ca="1" si="136"/>
        <v>0.36127234654670487</v>
      </c>
      <c r="S319" s="307">
        <f t="shared" ca="1" si="137"/>
        <v>10.723244645558134</v>
      </c>
      <c r="T319" s="304">
        <f t="shared" ca="1" si="117"/>
        <v>105.1950299729253</v>
      </c>
      <c r="U319" s="311">
        <f t="shared" ca="1" si="118"/>
        <v>0</v>
      </c>
      <c r="V319" s="306">
        <f t="shared" ca="1" si="119"/>
        <v>1.1828898397052456</v>
      </c>
      <c r="W319" s="304">
        <f t="shared" ca="1" si="120"/>
        <v>137.35908297769814</v>
      </c>
      <c r="Y319" s="314" t="str">
        <f t="shared" ca="1" si="138"/>
        <v/>
      </c>
      <c r="Z319" s="315" t="str">
        <f t="shared" ca="1" si="139"/>
        <v/>
      </c>
      <c r="AA319" s="316" t="str">
        <f t="shared" ca="1" si="140"/>
        <v/>
      </c>
      <c r="AC319" s="310" t="e">
        <f t="shared" ca="1" si="141"/>
        <v>#N/A</v>
      </c>
      <c r="AD319" s="323" t="e">
        <f t="shared" ca="1" si="142"/>
        <v>#N/A</v>
      </c>
      <c r="AE319" s="324">
        <f t="shared" ca="1" si="121"/>
        <v>349.76816298131865</v>
      </c>
      <c r="AG319" s="306">
        <f t="shared" ca="1" si="143"/>
        <v>44.953401028101695</v>
      </c>
      <c r="AH319" s="304">
        <f t="shared" ca="1" si="144"/>
        <v>54.498217417409734</v>
      </c>
    </row>
    <row r="320" spans="1:34" x14ac:dyDescent="0.2">
      <c r="A320" s="347">
        <f t="shared" ca="1" si="122"/>
        <v>0.01</v>
      </c>
      <c r="B320" s="304">
        <f t="shared" ca="1" si="123"/>
        <v>3.1599999999999766</v>
      </c>
      <c r="D320" s="306">
        <f t="shared" ca="1" si="124"/>
        <v>12.55479634120279</v>
      </c>
      <c r="E320" s="307">
        <f t="shared" ca="1" si="125"/>
        <v>43.059089863626241</v>
      </c>
      <c r="F320" s="304">
        <f t="shared" ca="1" si="126"/>
        <v>44.85206941773054</v>
      </c>
      <c r="G320" s="306">
        <f t="shared" ca="1" si="127"/>
        <v>48.860120214994225</v>
      </c>
      <c r="H320" s="307">
        <f t="shared" ca="1" si="128"/>
        <v>205.65514491059272</v>
      </c>
      <c r="I320" s="304">
        <f t="shared" ca="1" si="129"/>
        <v>211.37963472298028</v>
      </c>
      <c r="J320" s="306">
        <f t="shared" ca="1" si="130"/>
        <v>78.035551641616891</v>
      </c>
      <c r="K320" s="307">
        <f t="shared" ca="1" si="131"/>
        <v>351.82256147593142</v>
      </c>
      <c r="L320" s="304">
        <f t="shared" ca="1" si="116"/>
        <v>360.37294860116373</v>
      </c>
      <c r="M320" s="306">
        <f t="shared" ca="1" si="132"/>
        <v>1.3375381714400432</v>
      </c>
      <c r="N320" s="304">
        <f t="shared" ca="1" si="133"/>
        <v>76.635292161160024</v>
      </c>
      <c r="P320" s="310">
        <f t="shared" ca="1" si="134"/>
        <v>10</v>
      </c>
      <c r="Q320" s="304">
        <f t="shared" ca="1" si="135"/>
        <v>719.85714285714596</v>
      </c>
      <c r="R320" s="306">
        <f t="shared" ca="1" si="136"/>
        <v>0.36059966608209448</v>
      </c>
      <c r="S320" s="307">
        <f t="shared" ca="1" si="137"/>
        <v>10.719638648897313</v>
      </c>
      <c r="T320" s="304">
        <f t="shared" ca="1" si="117"/>
        <v>105.15965514568263</v>
      </c>
      <c r="U320" s="311">
        <f t="shared" ca="1" si="118"/>
        <v>0</v>
      </c>
      <c r="V320" s="306">
        <f t="shared" ca="1" si="119"/>
        <v>1.1826467771860565</v>
      </c>
      <c r="W320" s="304">
        <f t="shared" ca="1" si="120"/>
        <v>137.91476780188123</v>
      </c>
      <c r="Y320" s="314" t="str">
        <f t="shared" ca="1" si="138"/>
        <v/>
      </c>
      <c r="Z320" s="315" t="str">
        <f t="shared" ca="1" si="139"/>
        <v/>
      </c>
      <c r="AA320" s="316" t="str">
        <f t="shared" ca="1" si="140"/>
        <v/>
      </c>
      <c r="AC320" s="310" t="e">
        <f t="shared" ca="1" si="141"/>
        <v>#N/A</v>
      </c>
      <c r="AD320" s="323" t="e">
        <f t="shared" ca="1" si="142"/>
        <v>#N/A</v>
      </c>
      <c r="AE320" s="324">
        <f t="shared" ca="1" si="121"/>
        <v>351.82256147593142</v>
      </c>
      <c r="AG320" s="306">
        <f t="shared" ca="1" si="143"/>
        <v>44.794764257724488</v>
      </c>
      <c r="AH320" s="304">
        <f t="shared" ca="1" si="144"/>
        <v>54.339337262955887</v>
      </c>
    </row>
    <row r="321" spans="1:34" x14ac:dyDescent="0.2">
      <c r="A321" s="347">
        <f t="shared" ca="1" si="122"/>
        <v>0.01</v>
      </c>
      <c r="B321" s="304">
        <f t="shared" ca="1" si="123"/>
        <v>3.1699999999999764</v>
      </c>
      <c r="D321" s="306">
        <f t="shared" ca="1" si="124"/>
        <v>12.523731789351688</v>
      </c>
      <c r="E321" s="307">
        <f t="shared" ca="1" si="125"/>
        <v>42.903130148421631</v>
      </c>
      <c r="F321" s="304">
        <f t="shared" ca="1" si="126"/>
        <v>44.693650941314061</v>
      </c>
      <c r="G321" s="306">
        <f t="shared" ca="1" si="127"/>
        <v>48.98535753288774</v>
      </c>
      <c r="H321" s="307">
        <f t="shared" ca="1" si="128"/>
        <v>206.08417621207695</v>
      </c>
      <c r="I321" s="304">
        <f t="shared" ca="1" si="129"/>
        <v>211.82599684088643</v>
      </c>
      <c r="J321" s="306">
        <f t="shared" ca="1" si="130"/>
        <v>78.524779030356299</v>
      </c>
      <c r="K321" s="307">
        <f t="shared" ca="1" si="131"/>
        <v>353.88125808154479</v>
      </c>
      <c r="L321" s="304">
        <f t="shared" ca="1" si="116"/>
        <v>362.48873878114227</v>
      </c>
      <c r="M321" s="306">
        <f t="shared" ca="1" si="132"/>
        <v>1.3374311228041629</v>
      </c>
      <c r="N321" s="304">
        <f t="shared" ca="1" si="133"/>
        <v>76.629158726121446</v>
      </c>
      <c r="P321" s="310">
        <f t="shared" ca="1" si="134"/>
        <v>10</v>
      </c>
      <c r="Q321" s="304">
        <f t="shared" ca="1" si="135"/>
        <v>718.51428571428892</v>
      </c>
      <c r="R321" s="306">
        <f t="shared" ca="1" si="136"/>
        <v>0.35992698561748415</v>
      </c>
      <c r="S321" s="307">
        <f t="shared" ca="1" si="137"/>
        <v>10.716039379041138</v>
      </c>
      <c r="T321" s="304">
        <f t="shared" ca="1" si="117"/>
        <v>105.12434630839357</v>
      </c>
      <c r="U321" s="311">
        <f t="shared" ca="1" si="118"/>
        <v>0</v>
      </c>
      <c r="V321" s="306">
        <f t="shared" ca="1" si="119"/>
        <v>1.1824032553641071</v>
      </c>
      <c r="W321" s="304">
        <f t="shared" ca="1" si="120"/>
        <v>138.46932279074178</v>
      </c>
      <c r="Y321" s="314" t="str">
        <f t="shared" ca="1" si="138"/>
        <v/>
      </c>
      <c r="Z321" s="315" t="str">
        <f t="shared" ca="1" si="139"/>
        <v/>
      </c>
      <c r="AA321" s="316" t="str">
        <f t="shared" ca="1" si="140"/>
        <v/>
      </c>
      <c r="AC321" s="310" t="e">
        <f t="shared" ca="1" si="141"/>
        <v>#N/A</v>
      </c>
      <c r="AD321" s="323" t="e">
        <f t="shared" ca="1" si="142"/>
        <v>#N/A</v>
      </c>
      <c r="AE321" s="324">
        <f t="shared" ca="1" si="121"/>
        <v>353.88125808154479</v>
      </c>
      <c r="AG321" s="306">
        <f t="shared" ca="1" si="143"/>
        <v>44.636090420559263</v>
      </c>
      <c r="AH321" s="304">
        <f t="shared" ca="1" si="144"/>
        <v>54.180420337757212</v>
      </c>
    </row>
    <row r="322" spans="1:34" x14ac:dyDescent="0.2">
      <c r="A322" s="347">
        <f t="shared" ca="1" si="122"/>
        <v>0.01</v>
      </c>
      <c r="B322" s="304">
        <f t="shared" ca="1" si="123"/>
        <v>3.1799999999999762</v>
      </c>
      <c r="D322" s="306">
        <f t="shared" ca="1" si="124"/>
        <v>12.492616450571091</v>
      </c>
      <c r="E322" s="307">
        <f t="shared" ca="1" si="125"/>
        <v>42.747145637263102</v>
      </c>
      <c r="F322" s="304">
        <f t="shared" ca="1" si="126"/>
        <v>44.535198729931153</v>
      </c>
      <c r="G322" s="306">
        <f t="shared" ca="1" si="127"/>
        <v>49.110283697393449</v>
      </c>
      <c r="H322" s="307">
        <f t="shared" ca="1" si="128"/>
        <v>206.5116476684496</v>
      </c>
      <c r="I322" s="304">
        <f t="shared" ca="1" si="129"/>
        <v>212.27077186361842</v>
      </c>
      <c r="J322" s="306">
        <f t="shared" ca="1" si="130"/>
        <v>79.015257236507708</v>
      </c>
      <c r="K322" s="307">
        <f t="shared" ca="1" si="131"/>
        <v>355.94423720094744</v>
      </c>
      <c r="L322" s="304">
        <f t="shared" ca="1" si="116"/>
        <v>364.60898353265492</v>
      </c>
      <c r="M322" s="306">
        <f t="shared" ca="1" si="132"/>
        <v>1.3373242503376825</v>
      </c>
      <c r="N322" s="304">
        <f t="shared" ca="1" si="133"/>
        <v>76.623035384845963</v>
      </c>
      <c r="P322" s="310">
        <f t="shared" ca="1" si="134"/>
        <v>10</v>
      </c>
      <c r="Q322" s="304">
        <f t="shared" ca="1" si="135"/>
        <v>717.17142857143176</v>
      </c>
      <c r="R322" s="306">
        <f t="shared" ca="1" si="136"/>
        <v>0.35925430515287377</v>
      </c>
      <c r="S322" s="307">
        <f t="shared" ca="1" si="137"/>
        <v>10.71244683598961</v>
      </c>
      <c r="T322" s="304">
        <f t="shared" ca="1" si="117"/>
        <v>105.08910346105807</v>
      </c>
      <c r="U322" s="311">
        <f t="shared" ca="1" si="118"/>
        <v>0</v>
      </c>
      <c r="V322" s="306">
        <f t="shared" ca="1" si="119"/>
        <v>1.1821592763774327</v>
      </c>
      <c r="W322" s="304">
        <f t="shared" ca="1" si="120"/>
        <v>139.02273445606363</v>
      </c>
      <c r="Y322" s="314" t="str">
        <f t="shared" ca="1" si="138"/>
        <v/>
      </c>
      <c r="Z322" s="315" t="str">
        <f t="shared" ca="1" si="139"/>
        <v/>
      </c>
      <c r="AA322" s="316" t="str">
        <f t="shared" ca="1" si="140"/>
        <v/>
      </c>
      <c r="AC322" s="310" t="e">
        <f t="shared" ca="1" si="141"/>
        <v>#N/A</v>
      </c>
      <c r="AD322" s="323" t="e">
        <f t="shared" ca="1" si="142"/>
        <v>#N/A</v>
      </c>
      <c r="AE322" s="324">
        <f t="shared" ca="1" si="121"/>
        <v>355.94423720094744</v>
      </c>
      <c r="AG322" s="306">
        <f t="shared" ca="1" si="143"/>
        <v>44.477381048287768</v>
      </c>
      <c r="AH322" s="304">
        <f t="shared" ca="1" si="144"/>
        <v>54.021468170696394</v>
      </c>
    </row>
    <row r="323" spans="1:34" x14ac:dyDescent="0.2">
      <c r="A323" s="347">
        <f t="shared" ca="1" si="122"/>
        <v>0.01</v>
      </c>
      <c r="B323" s="304">
        <f t="shared" ca="1" si="123"/>
        <v>3.189999999999976</v>
      </c>
      <c r="D323" s="306">
        <f t="shared" ca="1" si="124"/>
        <v>12.461450827438714</v>
      </c>
      <c r="E323" s="307">
        <f t="shared" ca="1" si="125"/>
        <v>42.591137785533071</v>
      </c>
      <c r="F323" s="304">
        <f t="shared" ca="1" si="126"/>
        <v>44.376714328473398</v>
      </c>
      <c r="G323" s="306">
        <f t="shared" ca="1" si="127"/>
        <v>49.234898205667832</v>
      </c>
      <c r="H323" s="307">
        <f t="shared" ca="1" si="128"/>
        <v>206.93755904630493</v>
      </c>
      <c r="I323" s="304">
        <f t="shared" ca="1" si="129"/>
        <v>212.71395945110282</v>
      </c>
      <c r="J323" s="306">
        <f t="shared" ca="1" si="130"/>
        <v>79.506983146023018</v>
      </c>
      <c r="K323" s="307">
        <f t="shared" ca="1" si="131"/>
        <v>358.01148323452122</v>
      </c>
      <c r="L323" s="304">
        <f t="shared" ca="1" si="116"/>
        <v>366.73366698022676</v>
      </c>
      <c r="M323" s="306">
        <f t="shared" ca="1" si="132"/>
        <v>1.3372175525878927</v>
      </c>
      <c r="N323" s="304">
        <f t="shared" ca="1" si="133"/>
        <v>76.616922054099462</v>
      </c>
      <c r="P323" s="310">
        <f t="shared" ca="1" si="134"/>
        <v>10</v>
      </c>
      <c r="Q323" s="304">
        <f t="shared" ca="1" si="135"/>
        <v>715.82857142857461</v>
      </c>
      <c r="R323" s="306">
        <f t="shared" ca="1" si="136"/>
        <v>0.35858162468826338</v>
      </c>
      <c r="S323" s="307">
        <f t="shared" ca="1" si="137"/>
        <v>10.708861019742727</v>
      </c>
      <c r="T323" s="304">
        <f t="shared" ca="1" si="117"/>
        <v>105.05392660367616</v>
      </c>
      <c r="U323" s="311">
        <f t="shared" ca="1" si="118"/>
        <v>0</v>
      </c>
      <c r="V323" s="306">
        <f t="shared" ca="1" si="119"/>
        <v>1.1819148423633166</v>
      </c>
      <c r="W323" s="304">
        <f t="shared" ca="1" si="120"/>
        <v>139.57498938966813</v>
      </c>
      <c r="Y323" s="314" t="str">
        <f t="shared" ca="1" si="138"/>
        <v/>
      </c>
      <c r="Z323" s="315" t="str">
        <f t="shared" ca="1" si="139"/>
        <v/>
      </c>
      <c r="AA323" s="316" t="str">
        <f t="shared" ca="1" si="140"/>
        <v/>
      </c>
      <c r="AC323" s="310" t="e">
        <f t="shared" ca="1" si="141"/>
        <v>#N/A</v>
      </c>
      <c r="AD323" s="323" t="e">
        <f t="shared" ca="1" si="142"/>
        <v>#N/A</v>
      </c>
      <c r="AE323" s="324">
        <f t="shared" ca="1" si="121"/>
        <v>358.01148323452122</v>
      </c>
      <c r="AG323" s="306">
        <f t="shared" ca="1" si="143"/>
        <v>44.318637667296358</v>
      </c>
      <c r="AH323" s="304">
        <f t="shared" ca="1" si="144"/>
        <v>53.86248228538205</v>
      </c>
    </row>
    <row r="324" spans="1:34" x14ac:dyDescent="0.2">
      <c r="A324" s="347">
        <f t="shared" ca="1" si="122"/>
        <v>0.01</v>
      </c>
      <c r="B324" s="304">
        <f t="shared" ca="1" si="123"/>
        <v>3.1999999999999758</v>
      </c>
      <c r="D324" s="306">
        <f t="shared" ca="1" si="124"/>
        <v>12.430235420408691</v>
      </c>
      <c r="E324" s="307">
        <f t="shared" ca="1" si="125"/>
        <v>42.435108043590475</v>
      </c>
      <c r="F324" s="304">
        <f t="shared" ca="1" si="126"/>
        <v>44.218199276745537</v>
      </c>
      <c r="G324" s="306">
        <f t="shared" ca="1" si="127"/>
        <v>49.359200559871923</v>
      </c>
      <c r="H324" s="307">
        <f t="shared" ca="1" si="128"/>
        <v>207.36191012674084</v>
      </c>
      <c r="I324" s="304">
        <f t="shared" ca="1" si="129"/>
        <v>213.15555927847674</v>
      </c>
      <c r="J324" s="306">
        <f t="shared" ca="1" si="130"/>
        <v>79.999953639850716</v>
      </c>
      <c r="K324" s="307">
        <f t="shared" ca="1" si="131"/>
        <v>360.08298058038645</v>
      </c>
      <c r="L324" s="304">
        <f t="shared" ref="L324:L387" ca="1" si="145">SQRT(pos_x^2+pos_z^2)</f>
        <v>368.86277324505551</v>
      </c>
      <c r="M324" s="306">
        <f t="shared" ca="1" si="132"/>
        <v>1.3371110281142298</v>
      </c>
      <c r="N324" s="304">
        <f t="shared" ca="1" si="133"/>
        <v>76.610818651343735</v>
      </c>
      <c r="P324" s="310">
        <f t="shared" ca="1" si="134"/>
        <v>10</v>
      </c>
      <c r="Q324" s="304">
        <f t="shared" ca="1" si="135"/>
        <v>714.48571428571756</v>
      </c>
      <c r="R324" s="306">
        <f t="shared" ca="1" si="136"/>
        <v>0.35790894422365305</v>
      </c>
      <c r="S324" s="307">
        <f t="shared" ca="1" si="137"/>
        <v>10.70528193030049</v>
      </c>
      <c r="T324" s="304">
        <f t="shared" ref="T324:T387" ca="1" si="146">m*g</f>
        <v>105.01881573624782</v>
      </c>
      <c r="U324" s="311">
        <f t="shared" ref="U324:U387" ca="1" si="147">IF(pos_xz&lt;L_rampe,Poids*COS(Beta),0)</f>
        <v>0</v>
      </c>
      <c r="V324" s="306">
        <f t="shared" ref="V324:V387" ca="1" si="148">Rho_moyen*(20000-Alt_rampe-pos_z)/(20000+Alt_rampe+pos_z)</f>
        <v>1.1816699554582659</v>
      </c>
      <c r="W324" s="304">
        <f t="shared" ref="W324:W387" ca="1" si="149">1/2*Rho*Sref*Cx*vit_xz^2</f>
        <v>140.12607426355333</v>
      </c>
      <c r="Y324" s="314" t="str">
        <f t="shared" ca="1" si="138"/>
        <v/>
      </c>
      <c r="Z324" s="315" t="str">
        <f t="shared" ca="1" si="139"/>
        <v/>
      </c>
      <c r="AA324" s="316" t="str">
        <f t="shared" ca="1" si="140"/>
        <v/>
      </c>
      <c r="AC324" s="310" t="e">
        <f t="shared" ca="1" si="141"/>
        <v>#N/A</v>
      </c>
      <c r="AD324" s="323" t="e">
        <f t="shared" ca="1" si="142"/>
        <v>#N/A</v>
      </c>
      <c r="AE324" s="324">
        <f t="shared" ref="AE324:AE387" ca="1" si="150">IF(t&lt;T_para, pos_z, NA())</f>
        <v>360.08298058038645</v>
      </c>
      <c r="AG324" s="306">
        <f t="shared" ca="1" si="143"/>
        <v>44.159861798644364</v>
      </c>
      <c r="AH324" s="304">
        <f t="shared" ca="1" si="144"/>
        <v>53.703464200116784</v>
      </c>
    </row>
    <row r="325" spans="1:34" x14ac:dyDescent="0.2">
      <c r="A325" s="347">
        <f t="shared" ref="A325:A388" ca="1" si="151">IF(B324+0.01&lt;=T_ini+ROUNDUP(Temps_fin_propu,0), 0.01, IF(K324&gt;0, 0.1, 0.0001))</f>
        <v>0.01</v>
      </c>
      <c r="B325" s="304">
        <f t="shared" ref="B325:B388" ca="1" si="152">B324+pas</f>
        <v>3.2099999999999755</v>
      </c>
      <c r="D325" s="306">
        <f t="shared" ref="D325:D388" ca="1" si="153">IF(AND(L324&lt;L_rampe,Poussee&lt;Poids*SIN(M324)),0,(-W324+Poussee)/m*COS(M324)-U324/m*SIN(M324))</f>
        <v>12.398970727816188</v>
      </c>
      <c r="E325" s="307">
        <f t="shared" ref="E325:E388" ca="1" si="154">IF(AND(L324&lt;L_rampe,Poussee&lt;Poids*SIN(M324)),0,(-W324+Poussee)/m*SIN(M324)+U324/m*COS(M324)-Poids/m)</f>
        <v>42.279057856738184</v>
      </c>
      <c r="F325" s="304">
        <f t="shared" ref="F325:F388" ca="1" si="155">SQRT(acc_x^2+acc_z^2)</f>
        <v>44.059655109438353</v>
      </c>
      <c r="G325" s="306">
        <f t="shared" ref="G325:G388" ca="1" si="156">G324+acc_x*pas</f>
        <v>49.483190267150086</v>
      </c>
      <c r="H325" s="307">
        <f t="shared" ref="H325:H388" ca="1" si="157">H324+acc_z*pas</f>
        <v>207.78470070530821</v>
      </c>
      <c r="I325" s="304">
        <f t="shared" ref="I325:I388" ca="1" si="158">SQRT(vit_x^2+vit_z^2)</f>
        <v>213.5955710360341</v>
      </c>
      <c r="J325" s="306">
        <f t="shared" ref="J325:J388" ca="1" si="159">J324+0.5*(vit_x+G324)*pas*(K324&gt;=0)</f>
        <v>80.494165593985826</v>
      </c>
      <c r="K325" s="307">
        <f t="shared" ref="K325:K388" ca="1" si="160">K324+0.5*(vit_z+H324)*pas</f>
        <v>362.1587136345467</v>
      </c>
      <c r="L325" s="304">
        <f t="shared" ca="1" si="145"/>
        <v>370.99628644516326</v>
      </c>
      <c r="M325" s="306">
        <f t="shared" ref="M325:M388" ca="1" si="161">IF(AND(L324&gt;L_rampe,G325&gt;0),ATAN2(G325,H325),$M$4)</f>
        <v>1.3370046754881262</v>
      </c>
      <c r="N325" s="304">
        <f t="shared" ref="N325:N388" ca="1" si="162">DEGREES(Beta)</f>
        <v>76.604725094727854</v>
      </c>
      <c r="P325" s="310">
        <f t="shared" ref="P325:P388" ca="1" si="163">MATCH(t-pas/2-T_ini,CdP_t)</f>
        <v>10</v>
      </c>
      <c r="Q325" s="304">
        <f t="shared" ref="Q325:Q388" ca="1" si="164">(INDEX(CdP,2,i_P+1)-INDEX(CdP,2,i_P+0))/(INDEX(CdP,1,i_P+1)-INDEX(CdP,1,i_P+0))*(t-pas/2-T_ini-INDEX(CdP,1,i_P+0))+INDEX(CdP,2,i_P+0)</f>
        <v>713.14285714286041</v>
      </c>
      <c r="R325" s="306">
        <f t="shared" ref="R325:R388" ca="1" si="165">Poussee/(g*ISP)</f>
        <v>0.35723626375904266</v>
      </c>
      <c r="S325" s="307">
        <f t="shared" ref="S325:S388" ca="1" si="166">S324-Débit*pas</f>
        <v>10.701709567662899</v>
      </c>
      <c r="T325" s="304">
        <f t="shared" ca="1" si="146"/>
        <v>104.98377085877304</v>
      </c>
      <c r="U325" s="311">
        <f t="shared" ca="1" si="147"/>
        <v>0</v>
      </c>
      <c r="V325" s="306">
        <f t="shared" ca="1" si="148"/>
        <v>1.1814246177979886</v>
      </c>
      <c r="W325" s="304">
        <f t="shared" ca="1" si="149"/>
        <v>140.67597583002942</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362.1587136345467</v>
      </c>
      <c r="AG325" s="306">
        <f t="shared" ref="AG325:AG388" ca="1" si="172">IF(AND(L324&lt;L_rampe,Poussee&lt;Poids*SIN(M324)),0,(-W324+Poussee)/m-Poids*SIN(M324)/m)</f>
        <v>44.001054958032839</v>
      </c>
      <c r="AH325" s="304">
        <f t="shared" ref="AH325:AH388" ca="1" si="173">IF(AND(L324&lt;L_rampe,Poussee&lt;Poids*SIN(M324)), g*SIN(M324), (-W324+Poussee)/m)</f>
        <v>53.544415427865687</v>
      </c>
    </row>
    <row r="326" spans="1:34" x14ac:dyDescent="0.2">
      <c r="A326" s="347">
        <f t="shared" ca="1" si="151"/>
        <v>0.01</v>
      </c>
      <c r="B326" s="304">
        <f t="shared" ca="1" si="152"/>
        <v>3.2199999999999753</v>
      </c>
      <c r="D326" s="306">
        <f t="shared" ca="1" si="153"/>
        <v>12.367657245881833</v>
      </c>
      <c r="E326" s="307">
        <f t="shared" ca="1" si="154"/>
        <v>42.122988665190945</v>
      </c>
      <c r="F326" s="304">
        <f t="shared" ca="1" si="155"/>
        <v>43.901083356102028</v>
      </c>
      <c r="G326" s="306">
        <f t="shared" ca="1" si="156"/>
        <v>49.606866839608905</v>
      </c>
      <c r="H326" s="307">
        <f t="shared" ca="1" si="157"/>
        <v>208.20593059196011</v>
      </c>
      <c r="I326" s="304">
        <f t="shared" ca="1" si="158"/>
        <v>214.03399442917194</v>
      </c>
      <c r="J326" s="306">
        <f t="shared" ca="1" si="159"/>
        <v>80.989615879519619</v>
      </c>
      <c r="K326" s="307">
        <f t="shared" ca="1" si="160"/>
        <v>364.23866679103304</v>
      </c>
      <c r="L326" s="304">
        <f t="shared" ca="1" si="145"/>
        <v>373.13419069554766</v>
      </c>
      <c r="M326" s="306">
        <f t="shared" ca="1" si="161"/>
        <v>1.3368984932928623</v>
      </c>
      <c r="N326" s="304">
        <f t="shared" ca="1" si="162"/>
        <v>76.598641303079802</v>
      </c>
      <c r="P326" s="310">
        <f t="shared" ca="1" si="163"/>
        <v>10</v>
      </c>
      <c r="Q326" s="304">
        <f t="shared" ca="1" si="164"/>
        <v>711.80000000000337</v>
      </c>
      <c r="R326" s="306">
        <f t="shared" ca="1" si="165"/>
        <v>0.35656358329443238</v>
      </c>
      <c r="S326" s="307">
        <f t="shared" ca="1" si="166"/>
        <v>10.698143931829955</v>
      </c>
      <c r="T326" s="304">
        <f t="shared" ca="1" si="146"/>
        <v>104.94879197125186</v>
      </c>
      <c r="U326" s="311">
        <f t="shared" ca="1" si="147"/>
        <v>0</v>
      </c>
      <c r="V326" s="306">
        <f t="shared" ca="1" si="148"/>
        <v>1.1811788315173655</v>
      </c>
      <c r="W326" s="304">
        <f t="shared" ca="1" si="149"/>
        <v>141.22468092184906</v>
      </c>
      <c r="Y326" s="314" t="str">
        <f t="shared" ca="1" si="167"/>
        <v/>
      </c>
      <c r="Z326" s="315" t="str">
        <f t="shared" ca="1" si="168"/>
        <v/>
      </c>
      <c r="AA326" s="316" t="str">
        <f t="shared" ca="1" si="169"/>
        <v/>
      </c>
      <c r="AC326" s="310" t="e">
        <f t="shared" ca="1" si="170"/>
        <v>#N/A</v>
      </c>
      <c r="AD326" s="323" t="e">
        <f t="shared" ca="1" si="171"/>
        <v>#N/A</v>
      </c>
      <c r="AE326" s="324">
        <f t="shared" ca="1" si="150"/>
        <v>364.23866679103304</v>
      </c>
      <c r="AG326" s="306">
        <f t="shared" ca="1" si="172"/>
        <v>43.842218655773742</v>
      </c>
      <c r="AH326" s="304">
        <f t="shared" ca="1" si="173"/>
        <v>53.385337476225295</v>
      </c>
    </row>
    <row r="327" spans="1:34" x14ac:dyDescent="0.2">
      <c r="A327" s="347">
        <f t="shared" ca="1" si="151"/>
        <v>0.01</v>
      </c>
      <c r="B327" s="304">
        <f t="shared" ca="1" si="152"/>
        <v>3.2299999999999751</v>
      </c>
      <c r="D327" s="306">
        <f t="shared" ca="1" si="153"/>
        <v>12.336295468715969</v>
      </c>
      <c r="E327" s="307">
        <f t="shared" ca="1" si="154"/>
        <v>41.966901904043695</v>
      </c>
      <c r="F327" s="304">
        <f t="shared" ca="1" si="155"/>
        <v>43.742485541119954</v>
      </c>
      <c r="G327" s="306">
        <f t="shared" ca="1" si="156"/>
        <v>49.730229794296065</v>
      </c>
      <c r="H327" s="307">
        <f t="shared" ca="1" si="157"/>
        <v>208.62559961100055</v>
      </c>
      <c r="I327" s="304">
        <f t="shared" ca="1" si="158"/>
        <v>214.47082917833606</v>
      </c>
      <c r="J327" s="306">
        <f t="shared" ca="1" si="159"/>
        <v>81.486301362689147</v>
      </c>
      <c r="K327" s="307">
        <f t="shared" ca="1" si="160"/>
        <v>366.32282444204782</v>
      </c>
      <c r="L327" s="304">
        <f t="shared" ca="1" si="145"/>
        <v>375.27647010833277</v>
      </c>
      <c r="M327" s="306">
        <f t="shared" ca="1" si="161"/>
        <v>1.3367924801234186</v>
      </c>
      <c r="N327" s="304">
        <f t="shared" ca="1" si="162"/>
        <v>76.592567195897871</v>
      </c>
      <c r="P327" s="310">
        <f t="shared" ca="1" si="163"/>
        <v>10</v>
      </c>
      <c r="Q327" s="304">
        <f t="shared" ca="1" si="164"/>
        <v>710.45714285714621</v>
      </c>
      <c r="R327" s="306">
        <f t="shared" ca="1" si="165"/>
        <v>0.355890902829822</v>
      </c>
      <c r="S327" s="307">
        <f t="shared" ca="1" si="166"/>
        <v>10.694585022801657</v>
      </c>
      <c r="T327" s="304">
        <f t="shared" ca="1" si="146"/>
        <v>104.91387907368427</v>
      </c>
      <c r="U327" s="311">
        <f t="shared" ca="1" si="147"/>
        <v>0</v>
      </c>
      <c r="V327" s="306">
        <f t="shared" ca="1" si="148"/>
        <v>1.1809325987504278</v>
      </c>
      <c r="W327" s="304">
        <f t="shared" ca="1" si="149"/>
        <v>141.77217645233324</v>
      </c>
      <c r="Y327" s="314" t="str">
        <f t="shared" ca="1" si="167"/>
        <v/>
      </c>
      <c r="Z327" s="315" t="str">
        <f t="shared" ca="1" si="168"/>
        <v/>
      </c>
      <c r="AA327" s="316" t="str">
        <f t="shared" ca="1" si="169"/>
        <v/>
      </c>
      <c r="AC327" s="310" t="e">
        <f t="shared" ca="1" si="170"/>
        <v>#N/A</v>
      </c>
      <c r="AD327" s="323" t="e">
        <f t="shared" ca="1" si="171"/>
        <v>#N/A</v>
      </c>
      <c r="AE327" s="324">
        <f t="shared" ca="1" si="150"/>
        <v>366.32282444204782</v>
      </c>
      <c r="AG327" s="306">
        <f t="shared" ca="1" si="172"/>
        <v>43.68335439675959</v>
      </c>
      <c r="AH327" s="304">
        <f t="shared" ca="1" si="173"/>
        <v>53.226231847392938</v>
      </c>
    </row>
    <row r="328" spans="1:34" x14ac:dyDescent="0.2">
      <c r="A328" s="347">
        <f t="shared" ca="1" si="151"/>
        <v>0.01</v>
      </c>
      <c r="B328" s="304">
        <f t="shared" ca="1" si="152"/>
        <v>3.2399999999999749</v>
      </c>
      <c r="D328" s="306">
        <f t="shared" ca="1" si="153"/>
        <v>12.304885888322939</v>
      </c>
      <c r="E328" s="307">
        <f t="shared" ca="1" si="154"/>
        <v>41.810799003240341</v>
      </c>
      <c r="F328" s="304">
        <f t="shared" ca="1" si="155"/>
        <v>43.583863183683157</v>
      </c>
      <c r="G328" s="306">
        <f t="shared" ca="1" si="156"/>
        <v>49.853278653179295</v>
      </c>
      <c r="H328" s="307">
        <f t="shared" ca="1" si="157"/>
        <v>209.04370760103296</v>
      </c>
      <c r="I328" s="304">
        <f t="shared" ca="1" si="158"/>
        <v>214.90607501896662</v>
      </c>
      <c r="J328" s="306">
        <f t="shared" ca="1" si="159"/>
        <v>81.984218904926522</v>
      </c>
      <c r="K328" s="307">
        <f t="shared" ca="1" si="160"/>
        <v>368.41117097810798</v>
      </c>
      <c r="L328" s="304">
        <f t="shared" ca="1" si="145"/>
        <v>377.42310879291909</v>
      </c>
      <c r="M328" s="306">
        <f t="shared" ca="1" si="161"/>
        <v>1.3366866345863331</v>
      </c>
      <c r="N328" s="304">
        <f t="shared" ca="1" si="162"/>
        <v>76.586502693342581</v>
      </c>
      <c r="P328" s="310">
        <f t="shared" ca="1" si="163"/>
        <v>10</v>
      </c>
      <c r="Q328" s="304">
        <f t="shared" ca="1" si="164"/>
        <v>709.11428571428905</v>
      </c>
      <c r="R328" s="306">
        <f t="shared" ca="1" si="165"/>
        <v>0.35521822236521161</v>
      </c>
      <c r="S328" s="307">
        <f t="shared" ca="1" si="166"/>
        <v>10.691032840578005</v>
      </c>
      <c r="T328" s="304">
        <f t="shared" ca="1" si="146"/>
        <v>104.87903216607023</v>
      </c>
      <c r="U328" s="311">
        <f t="shared" ca="1" si="147"/>
        <v>0</v>
      </c>
      <c r="V328" s="306">
        <f t="shared" ca="1" si="148"/>
        <v>1.1806859216303314</v>
      </c>
      <c r="W328" s="304">
        <f t="shared" ca="1" si="149"/>
        <v>142.31844941549267</v>
      </c>
      <c r="Y328" s="314" t="str">
        <f t="shared" ca="1" si="167"/>
        <v/>
      </c>
      <c r="Z328" s="315" t="str">
        <f t="shared" ca="1" si="168"/>
        <v/>
      </c>
      <c r="AA328" s="316" t="str">
        <f t="shared" ca="1" si="169"/>
        <v/>
      </c>
      <c r="AC328" s="310" t="e">
        <f t="shared" ca="1" si="170"/>
        <v>#N/A</v>
      </c>
      <c r="AD328" s="323" t="e">
        <f t="shared" ca="1" si="171"/>
        <v>#N/A</v>
      </c>
      <c r="AE328" s="324">
        <f t="shared" ca="1" si="150"/>
        <v>368.41117097810798</v>
      </c>
      <c r="AG328" s="306">
        <f t="shared" ca="1" si="172"/>
        <v>43.524463680433442</v>
      </c>
      <c r="AH328" s="304">
        <f t="shared" ca="1" si="173"/>
        <v>53.067100038136516</v>
      </c>
    </row>
    <row r="329" spans="1:34" x14ac:dyDescent="0.2">
      <c r="A329" s="347">
        <f t="shared" ca="1" si="151"/>
        <v>0.01</v>
      </c>
      <c r="B329" s="304">
        <f t="shared" ca="1" si="152"/>
        <v>3.2499999999999747</v>
      </c>
      <c r="D329" s="306">
        <f t="shared" ca="1" si="153"/>
        <v>12.273428994605101</v>
      </c>
      <c r="E329" s="307">
        <f t="shared" ca="1" si="154"/>
        <v>41.654681387542972</v>
      </c>
      <c r="F329" s="304">
        <f t="shared" ca="1" si="155"/>
        <v>43.425217797765072</v>
      </c>
      <c r="G329" s="306">
        <f t="shared" ca="1" si="156"/>
        <v>49.976012943125347</v>
      </c>
      <c r="H329" s="307">
        <f t="shared" ca="1" si="157"/>
        <v>209.46025441490841</v>
      </c>
      <c r="I329" s="304">
        <f t="shared" ca="1" si="158"/>
        <v>215.3397317014433</v>
      </c>
      <c r="J329" s="306">
        <f t="shared" ca="1" si="159"/>
        <v>82.483365362908046</v>
      </c>
      <c r="K329" s="307">
        <f t="shared" ca="1" si="160"/>
        <v>370.50369078818767</v>
      </c>
      <c r="L329" s="304">
        <f t="shared" ca="1" si="145"/>
        <v>379.57409085613307</v>
      </c>
      <c r="M329" s="306">
        <f t="shared" ca="1" si="161"/>
        <v>1.336580955299558</v>
      </c>
      <c r="N329" s="304">
        <f t="shared" ca="1" si="162"/>
        <v>76.58044771622842</v>
      </c>
      <c r="P329" s="310">
        <f t="shared" ca="1" si="163"/>
        <v>10</v>
      </c>
      <c r="Q329" s="304">
        <f t="shared" ca="1" si="164"/>
        <v>707.77142857143201</v>
      </c>
      <c r="R329" s="306">
        <f t="shared" ca="1" si="165"/>
        <v>0.35454554190060128</v>
      </c>
      <c r="S329" s="307">
        <f t="shared" ca="1" si="166"/>
        <v>10.687487385158999</v>
      </c>
      <c r="T329" s="304">
        <f t="shared" ca="1" si="146"/>
        <v>104.84425124840979</v>
      </c>
      <c r="U329" s="311">
        <f t="shared" ca="1" si="147"/>
        <v>0</v>
      </c>
      <c r="V329" s="306">
        <f t="shared" ca="1" si="148"/>
        <v>1.1804388022893344</v>
      </c>
      <c r="W329" s="304">
        <f t="shared" ca="1" si="149"/>
        <v>142.86348688614459</v>
      </c>
      <c r="Y329" s="314" t="str">
        <f t="shared" ca="1" si="167"/>
        <v/>
      </c>
      <c r="Z329" s="315" t="str">
        <f t="shared" ca="1" si="168"/>
        <v/>
      </c>
      <c r="AA329" s="316" t="str">
        <f t="shared" ca="1" si="169"/>
        <v/>
      </c>
      <c r="AC329" s="310" t="e">
        <f t="shared" ca="1" si="170"/>
        <v>#N/A</v>
      </c>
      <c r="AD329" s="323" t="e">
        <f t="shared" ca="1" si="171"/>
        <v>#N/A</v>
      </c>
      <c r="AE329" s="324">
        <f t="shared" ca="1" si="150"/>
        <v>370.50369078818767</v>
      </c>
      <c r="AG329" s="306">
        <f t="shared" ca="1" si="172"/>
        <v>43.365548000759318</v>
      </c>
      <c r="AH329" s="304">
        <f t="shared" ca="1" si="173"/>
        <v>52.907943539764659</v>
      </c>
    </row>
    <row r="330" spans="1:34" x14ac:dyDescent="0.2">
      <c r="A330" s="347">
        <f t="shared" ca="1" si="151"/>
        <v>0.01</v>
      </c>
      <c r="B330" s="304">
        <f t="shared" ca="1" si="152"/>
        <v>3.2599999999999745</v>
      </c>
      <c r="D330" s="306">
        <f t="shared" ca="1" si="153"/>
        <v>12.242390876051024</v>
      </c>
      <c r="E330" s="307">
        <f t="shared" ca="1" si="154"/>
        <v>41.500501909439365</v>
      </c>
      <c r="F330" s="304">
        <f t="shared" ca="1" si="155"/>
        <v>43.268554321786603</v>
      </c>
      <c r="G330" s="306">
        <f t="shared" ca="1" si="156"/>
        <v>50.098436851885857</v>
      </c>
      <c r="H330" s="307">
        <f t="shared" ca="1" si="157"/>
        <v>209.8752594340028</v>
      </c>
      <c r="I330" s="304">
        <f t="shared" ca="1" si="158"/>
        <v>215.77181905312003</v>
      </c>
      <c r="J330" s="306">
        <f t="shared" ca="1" si="159"/>
        <v>82.9837376118831</v>
      </c>
      <c r="K330" s="307">
        <f t="shared" ca="1" si="160"/>
        <v>372.60036835743222</v>
      </c>
      <c r="L330" s="304">
        <f t="shared" ca="1" si="145"/>
        <v>381.7294005026755</v>
      </c>
      <c r="M330" s="306">
        <f t="shared" ca="1" si="161"/>
        <v>1.3364754409021324</v>
      </c>
      <c r="N330" s="304">
        <f t="shared" ca="1" si="162"/>
        <v>76.57440218657807</v>
      </c>
      <c r="P330" s="310">
        <f t="shared" ca="1" si="163"/>
        <v>11</v>
      </c>
      <c r="Q330" s="304">
        <f t="shared" ca="1" si="164"/>
        <v>706.45000000000334</v>
      </c>
      <c r="R330" s="306">
        <f t="shared" ca="1" si="165"/>
        <v>0.35388359569872402</v>
      </c>
      <c r="S330" s="307">
        <f t="shared" ca="1" si="166"/>
        <v>10.683948549202011</v>
      </c>
      <c r="T330" s="304">
        <f t="shared" ca="1" si="146"/>
        <v>104.80953526767173</v>
      </c>
      <c r="U330" s="311">
        <f t="shared" ca="1" si="147"/>
        <v>0</v>
      </c>
      <c r="V330" s="306">
        <f t="shared" ca="1" si="148"/>
        <v>1.1801912428472523</v>
      </c>
      <c r="W330" s="304">
        <f t="shared" ca="1" si="149"/>
        <v>143.40730268614894</v>
      </c>
      <c r="Y330" s="314" t="str">
        <f t="shared" ca="1" si="167"/>
        <v/>
      </c>
      <c r="Z330" s="315" t="str">
        <f t="shared" ca="1" si="168"/>
        <v/>
      </c>
      <c r="AA330" s="316" t="str">
        <f t="shared" ca="1" si="169"/>
        <v/>
      </c>
      <c r="AC330" s="310" t="e">
        <f t="shared" ca="1" si="170"/>
        <v>#N/A</v>
      </c>
      <c r="AD330" s="323" t="e">
        <f t="shared" ca="1" si="171"/>
        <v>#N/A</v>
      </c>
      <c r="AE330" s="324">
        <f t="shared" ca="1" si="150"/>
        <v>372.60036835743222</v>
      </c>
      <c r="AG330" s="306">
        <f t="shared" ca="1" si="172"/>
        <v>43.208615055182236</v>
      </c>
      <c r="AH330" s="304">
        <f t="shared" ca="1" si="173"/>
        <v>52.750770047086498</v>
      </c>
    </row>
    <row r="331" spans="1:34" x14ac:dyDescent="0.2">
      <c r="A331" s="347">
        <f t="shared" ca="1" si="151"/>
        <v>0.01</v>
      </c>
      <c r="B331" s="304">
        <f t="shared" ca="1" si="152"/>
        <v>3.2699999999999743</v>
      </c>
      <c r="D331" s="306">
        <f t="shared" ca="1" si="153"/>
        <v>12.211772639649132</v>
      </c>
      <c r="E331" s="307">
        <f t="shared" ca="1" si="154"/>
        <v>41.348261853013121</v>
      </c>
      <c r="F331" s="304">
        <f t="shared" ca="1" si="155"/>
        <v>43.113874208516954</v>
      </c>
      <c r="G331" s="306">
        <f t="shared" ca="1" si="156"/>
        <v>50.220554578282346</v>
      </c>
      <c r="H331" s="307">
        <f t="shared" ca="1" si="157"/>
        <v>210.28874205253294</v>
      </c>
      <c r="I331" s="304">
        <f t="shared" ca="1" si="158"/>
        <v>216.20235691635503</v>
      </c>
      <c r="J331" s="306">
        <f t="shared" ca="1" si="159"/>
        <v>83.485332569033943</v>
      </c>
      <c r="K331" s="307">
        <f t="shared" ca="1" si="160"/>
        <v>374.70118836486489</v>
      </c>
      <c r="L331" s="304">
        <f t="shared" ca="1" si="145"/>
        <v>383.88902213556997</v>
      </c>
      <c r="M331" s="306">
        <f t="shared" ca="1" si="161"/>
        <v>1.3363700900539077</v>
      </c>
      <c r="N331" s="304">
        <f t="shared" ca="1" si="162"/>
        <v>76.568366027606672</v>
      </c>
      <c r="P331" s="310">
        <f t="shared" ca="1" si="163"/>
        <v>11</v>
      </c>
      <c r="Q331" s="304">
        <f t="shared" ca="1" si="164"/>
        <v>705.15000000000339</v>
      </c>
      <c r="R331" s="306">
        <f t="shared" ca="1" si="165"/>
        <v>0.35323238375957994</v>
      </c>
      <c r="S331" s="307">
        <f t="shared" ca="1" si="166"/>
        <v>10.680416225364414</v>
      </c>
      <c r="T331" s="304">
        <f t="shared" ca="1" si="146"/>
        <v>104.77488317082491</v>
      </c>
      <c r="U331" s="311">
        <f t="shared" ca="1" si="147"/>
        <v>0</v>
      </c>
      <c r="V331" s="306">
        <f t="shared" ca="1" si="148"/>
        <v>1.1799432453999295</v>
      </c>
      <c r="W331" s="304">
        <f t="shared" ca="1" si="149"/>
        <v>143.94991090616261</v>
      </c>
      <c r="Y331" s="314" t="str">
        <f t="shared" ca="1" si="167"/>
        <v/>
      </c>
      <c r="Z331" s="315" t="str">
        <f t="shared" ca="1" si="168"/>
        <v/>
      </c>
      <c r="AA331" s="316" t="str">
        <f t="shared" ca="1" si="169"/>
        <v/>
      </c>
      <c r="AC331" s="310" t="e">
        <f t="shared" ca="1" si="170"/>
        <v>#N/A</v>
      </c>
      <c r="AD331" s="323" t="e">
        <f t="shared" ca="1" si="171"/>
        <v>#N/A</v>
      </c>
      <c r="AE331" s="324">
        <f t="shared" ca="1" si="150"/>
        <v>374.70118836486489</v>
      </c>
      <c r="AG331" s="306">
        <f t="shared" ca="1" si="172"/>
        <v>43.05366634414964</v>
      </c>
      <c r="AH331" s="304">
        <f t="shared" ca="1" si="173"/>
        <v>52.595581057955251</v>
      </c>
    </row>
    <row r="332" spans="1:34" x14ac:dyDescent="0.2">
      <c r="A332" s="347">
        <f t="shared" ca="1" si="151"/>
        <v>0.01</v>
      </c>
      <c r="B332" s="304">
        <f t="shared" ca="1" si="152"/>
        <v>3.279999999999974</v>
      </c>
      <c r="D332" s="306">
        <f t="shared" ca="1" si="153"/>
        <v>12.18110906111405</v>
      </c>
      <c r="E332" s="307">
        <f t="shared" ca="1" si="154"/>
        <v>41.196009845500882</v>
      </c>
      <c r="F332" s="304">
        <f t="shared" ca="1" si="155"/>
        <v>42.959174167450662</v>
      </c>
      <c r="G332" s="306">
        <f t="shared" ca="1" si="156"/>
        <v>50.342365668893486</v>
      </c>
      <c r="H332" s="307">
        <f t="shared" ca="1" si="157"/>
        <v>210.70070215098795</v>
      </c>
      <c r="I332" s="304">
        <f t="shared" ca="1" si="158"/>
        <v>216.63134507282163</v>
      </c>
      <c r="J332" s="306">
        <f t="shared" ca="1" si="159"/>
        <v>83.988147170269826</v>
      </c>
      <c r="K332" s="307">
        <f t="shared" ca="1" si="160"/>
        <v>376.80613558588249</v>
      </c>
      <c r="L332" s="304">
        <f t="shared" ca="1" si="145"/>
        <v>386.05294025594645</v>
      </c>
      <c r="M332" s="306">
        <f t="shared" ca="1" si="161"/>
        <v>1.3362649014255343</v>
      </c>
      <c r="N332" s="304">
        <f t="shared" ca="1" si="162"/>
        <v>76.562339163148096</v>
      </c>
      <c r="P332" s="310">
        <f t="shared" ca="1" si="163"/>
        <v>11</v>
      </c>
      <c r="Q332" s="304">
        <f t="shared" ca="1" si="164"/>
        <v>703.85000000000343</v>
      </c>
      <c r="R332" s="306">
        <f t="shared" ca="1" si="165"/>
        <v>0.35258117182043586</v>
      </c>
      <c r="S332" s="307">
        <f t="shared" ca="1" si="166"/>
        <v>10.676890413646211</v>
      </c>
      <c r="T332" s="304">
        <f t="shared" ca="1" si="146"/>
        <v>104.74029495786934</v>
      </c>
      <c r="U332" s="311">
        <f t="shared" ca="1" si="147"/>
        <v>0</v>
      </c>
      <c r="V332" s="306">
        <f t="shared" ca="1" si="148"/>
        <v>1.1796948120307638</v>
      </c>
      <c r="W332" s="304">
        <f t="shared" ca="1" si="149"/>
        <v>144.49129912429302</v>
      </c>
      <c r="Y332" s="314" t="str">
        <f t="shared" ca="1" si="167"/>
        <v/>
      </c>
      <c r="Z332" s="315" t="str">
        <f t="shared" ca="1" si="168"/>
        <v/>
      </c>
      <c r="AA332" s="316" t="str">
        <f t="shared" ca="1" si="169"/>
        <v/>
      </c>
      <c r="AC332" s="310" t="e">
        <f t="shared" ca="1" si="170"/>
        <v>#N/A</v>
      </c>
      <c r="AD332" s="323" t="e">
        <f t="shared" ca="1" si="171"/>
        <v>#N/A</v>
      </c>
      <c r="AE332" s="324">
        <f t="shared" ca="1" si="150"/>
        <v>376.80613558588249</v>
      </c>
      <c r="AG332" s="306">
        <f t="shared" ca="1" si="172"/>
        <v>42.89869579918637</v>
      </c>
      <c r="AH332" s="304">
        <f t="shared" ca="1" si="173"/>
        <v>52.440370501342649</v>
      </c>
    </row>
    <row r="333" spans="1:34" x14ac:dyDescent="0.2">
      <c r="A333" s="347">
        <f t="shared" ca="1" si="151"/>
        <v>0.01</v>
      </c>
      <c r="B333" s="304">
        <f t="shared" ca="1" si="152"/>
        <v>3.2899999999999738</v>
      </c>
      <c r="D333" s="306">
        <f t="shared" ca="1" si="153"/>
        <v>12.150400608770823</v>
      </c>
      <c r="E333" s="307">
        <f t="shared" ca="1" si="154"/>
        <v>41.043747249817571</v>
      </c>
      <c r="F333" s="304">
        <f t="shared" ca="1" si="155"/>
        <v>42.804455647286602</v>
      </c>
      <c r="G333" s="306">
        <f t="shared" ca="1" si="156"/>
        <v>50.463869674981197</v>
      </c>
      <c r="H333" s="307">
        <f t="shared" ca="1" si="157"/>
        <v>211.11113962348614</v>
      </c>
      <c r="I333" s="304">
        <f t="shared" ca="1" si="158"/>
        <v>217.0587833184839</v>
      </c>
      <c r="J333" s="306">
        <f t="shared" ca="1" si="159"/>
        <v>84.492178346989206</v>
      </c>
      <c r="K333" s="307">
        <f t="shared" ca="1" si="160"/>
        <v>378.91519479475488</v>
      </c>
      <c r="L333" s="304">
        <f t="shared" ca="1" si="145"/>
        <v>388.22113936282045</v>
      </c>
      <c r="M333" s="306">
        <f t="shared" ca="1" si="161"/>
        <v>1.3361598736983313</v>
      </c>
      <c r="N333" s="304">
        <f t="shared" ca="1" si="162"/>
        <v>76.556321517647518</v>
      </c>
      <c r="P333" s="310">
        <f t="shared" ca="1" si="163"/>
        <v>11</v>
      </c>
      <c r="Q333" s="304">
        <f t="shared" ca="1" si="164"/>
        <v>702.55000000000337</v>
      </c>
      <c r="R333" s="306">
        <f t="shared" ca="1" si="165"/>
        <v>0.35192995988129178</v>
      </c>
      <c r="S333" s="307">
        <f t="shared" ca="1" si="166"/>
        <v>10.673371114047399</v>
      </c>
      <c r="T333" s="304">
        <f t="shared" ca="1" si="146"/>
        <v>104.70577062880498</v>
      </c>
      <c r="U333" s="311">
        <f t="shared" ca="1" si="147"/>
        <v>0</v>
      </c>
      <c r="V333" s="306">
        <f t="shared" ca="1" si="148"/>
        <v>1.1794459448222119</v>
      </c>
      <c r="W333" s="304">
        <f t="shared" ca="1" si="149"/>
        <v>145.03145499638657</v>
      </c>
      <c r="Y333" s="314" t="str">
        <f t="shared" ca="1" si="167"/>
        <v/>
      </c>
      <c r="Z333" s="315" t="str">
        <f t="shared" ca="1" si="168"/>
        <v/>
      </c>
      <c r="AA333" s="316" t="str">
        <f t="shared" ca="1" si="169"/>
        <v/>
      </c>
      <c r="AC333" s="310" t="e">
        <f t="shared" ca="1" si="170"/>
        <v>#N/A</v>
      </c>
      <c r="AD333" s="323" t="e">
        <f t="shared" ca="1" si="171"/>
        <v>#N/A</v>
      </c>
      <c r="AE333" s="324">
        <f t="shared" ca="1" si="150"/>
        <v>378.91519479475488</v>
      </c>
      <c r="AG333" s="306">
        <f t="shared" ca="1" si="172"/>
        <v>42.743704849369159</v>
      </c>
      <c r="AH333" s="304">
        <f t="shared" ca="1" si="173"/>
        <v>52.285139803790777</v>
      </c>
    </row>
    <row r="334" spans="1:34" x14ac:dyDescent="0.2">
      <c r="A334" s="347">
        <f t="shared" ca="1" si="151"/>
        <v>0.01</v>
      </c>
      <c r="B334" s="304">
        <f t="shared" ca="1" si="152"/>
        <v>3.2999999999999736</v>
      </c>
      <c r="D334" s="306">
        <f t="shared" ca="1" si="153"/>
        <v>12.119647748951758</v>
      </c>
      <c r="E334" s="307">
        <f t="shared" ca="1" si="154"/>
        <v>40.891475423810284</v>
      </c>
      <c r="F334" s="304">
        <f t="shared" ca="1" si="155"/>
        <v>42.649720091634272</v>
      </c>
      <c r="G334" s="306">
        <f t="shared" ca="1" si="156"/>
        <v>50.585066152470716</v>
      </c>
      <c r="H334" s="307">
        <f t="shared" ca="1" si="157"/>
        <v>211.52005437772425</v>
      </c>
      <c r="I334" s="304">
        <f t="shared" ca="1" si="158"/>
        <v>217.48467146354307</v>
      </c>
      <c r="J334" s="306">
        <f t="shared" ca="1" si="159"/>
        <v>84.997423026126469</v>
      </c>
      <c r="K334" s="307">
        <f t="shared" ca="1" si="160"/>
        <v>381.02835076476094</v>
      </c>
      <c r="L334" s="304">
        <f t="shared" ca="1" si="145"/>
        <v>390.39360395323587</v>
      </c>
      <c r="M334" s="306">
        <f t="shared" ca="1" si="161"/>
        <v>1.3360550055641573</v>
      </c>
      <c r="N334" s="304">
        <f t="shared" ca="1" si="162"/>
        <v>76.550313016153936</v>
      </c>
      <c r="P334" s="310">
        <f t="shared" ca="1" si="163"/>
        <v>11</v>
      </c>
      <c r="Q334" s="304">
        <f t="shared" ca="1" si="164"/>
        <v>701.25000000000341</v>
      </c>
      <c r="R334" s="306">
        <f t="shared" ca="1" si="165"/>
        <v>0.3512787479421477</v>
      </c>
      <c r="S334" s="307">
        <f t="shared" ca="1" si="166"/>
        <v>10.669858326567978</v>
      </c>
      <c r="T334" s="304">
        <f t="shared" ca="1" si="146"/>
        <v>104.67131018363186</v>
      </c>
      <c r="U334" s="311">
        <f t="shared" ca="1" si="147"/>
        <v>0</v>
      </c>
      <c r="V334" s="306">
        <f t="shared" ca="1" si="148"/>
        <v>1.1791966458557703</v>
      </c>
      <c r="W334" s="304">
        <f t="shared" ca="1" si="149"/>
        <v>145.57036625612625</v>
      </c>
      <c r="Y334" s="314" t="str">
        <f t="shared" ca="1" si="167"/>
        <v/>
      </c>
      <c r="Z334" s="315" t="str">
        <f t="shared" ca="1" si="168"/>
        <v/>
      </c>
      <c r="AA334" s="316" t="str">
        <f t="shared" ca="1" si="169"/>
        <v/>
      </c>
      <c r="AC334" s="310" t="e">
        <f t="shared" ca="1" si="170"/>
        <v>#N/A</v>
      </c>
      <c r="AD334" s="323" t="e">
        <f t="shared" ca="1" si="171"/>
        <v>#N/A</v>
      </c>
      <c r="AE334" s="324">
        <f t="shared" ca="1" si="150"/>
        <v>381.02835076476094</v>
      </c>
      <c r="AG334" s="306">
        <f t="shared" ca="1" si="172"/>
        <v>42.588694918428303</v>
      </c>
      <c r="AH334" s="304">
        <f t="shared" ca="1" si="173"/>
        <v>52.129890386513473</v>
      </c>
    </row>
    <row r="335" spans="1:34" x14ac:dyDescent="0.2">
      <c r="A335" s="347">
        <f t="shared" ca="1" si="151"/>
        <v>0.01</v>
      </c>
      <c r="B335" s="304">
        <f t="shared" ca="1" si="152"/>
        <v>3.3099999999999734</v>
      </c>
      <c r="D335" s="306">
        <f t="shared" ca="1" si="153"/>
        <v>12.08885094599974</v>
      </c>
      <c r="E335" s="307">
        <f t="shared" ca="1" si="154"/>
        <v>40.739195720230889</v>
      </c>
      <c r="F335" s="304">
        <f t="shared" ca="1" si="155"/>
        <v>42.494968938991796</v>
      </c>
      <c r="G335" s="306">
        <f t="shared" ca="1" si="156"/>
        <v>50.705954661930711</v>
      </c>
      <c r="H335" s="307">
        <f t="shared" ca="1" si="157"/>
        <v>211.92744633492657</v>
      </c>
      <c r="I335" s="304">
        <f t="shared" ca="1" si="158"/>
        <v>217.90900933238385</v>
      </c>
      <c r="J335" s="306">
        <f t="shared" ca="1" si="159"/>
        <v>85.503878130198473</v>
      </c>
      <c r="K335" s="307">
        <f t="shared" ca="1" si="160"/>
        <v>383.14558826832422</v>
      </c>
      <c r="L335" s="304">
        <f t="shared" ca="1" si="145"/>
        <v>392.57031852240698</v>
      </c>
      <c r="M335" s="306">
        <f t="shared" ca="1" si="161"/>
        <v>1.3359502957252853</v>
      </c>
      <c r="N335" s="304">
        <f t="shared" ca="1" si="162"/>
        <v>76.544313584313073</v>
      </c>
      <c r="P335" s="310">
        <f t="shared" ca="1" si="163"/>
        <v>11</v>
      </c>
      <c r="Q335" s="304">
        <f t="shared" ca="1" si="164"/>
        <v>699.95000000000346</v>
      </c>
      <c r="R335" s="306">
        <f t="shared" ca="1" si="165"/>
        <v>0.35062753600300361</v>
      </c>
      <c r="S335" s="307">
        <f t="shared" ca="1" si="166"/>
        <v>10.666352051207948</v>
      </c>
      <c r="T335" s="304">
        <f t="shared" ca="1" si="146"/>
        <v>104.63691362234998</v>
      </c>
      <c r="U335" s="311">
        <f t="shared" ca="1" si="147"/>
        <v>0</v>
      </c>
      <c r="V335" s="306">
        <f t="shared" ca="1" si="148"/>
        <v>1.17894691721195</v>
      </c>
      <c r="W335" s="304">
        <f t="shared" ca="1" si="149"/>
        <v>146.1080207151237</v>
      </c>
      <c r="Y335" s="314" t="str">
        <f t="shared" ca="1" si="167"/>
        <v/>
      </c>
      <c r="Z335" s="315" t="str">
        <f t="shared" ca="1" si="168"/>
        <v/>
      </c>
      <c r="AA335" s="316" t="str">
        <f t="shared" ca="1" si="169"/>
        <v/>
      </c>
      <c r="AC335" s="310" t="e">
        <f t="shared" ca="1" si="170"/>
        <v>#N/A</v>
      </c>
      <c r="AD335" s="323" t="e">
        <f t="shared" ca="1" si="171"/>
        <v>#N/A</v>
      </c>
      <c r="AE335" s="324">
        <f t="shared" ca="1" si="150"/>
        <v>383.14558826832422</v>
      </c>
      <c r="AG335" s="306">
        <f t="shared" ca="1" si="172"/>
        <v>42.433667424721222</v>
      </c>
      <c r="AH335" s="304">
        <f t="shared" ca="1" si="173"/>
        <v>51.974623665369698</v>
      </c>
    </row>
    <row r="336" spans="1:34" x14ac:dyDescent="0.2">
      <c r="A336" s="347">
        <f t="shared" ca="1" si="151"/>
        <v>0.01</v>
      </c>
      <c r="B336" s="304">
        <f t="shared" ca="1" si="152"/>
        <v>3.3199999999999732</v>
      </c>
      <c r="D336" s="306">
        <f t="shared" ca="1" si="153"/>
        <v>12.058010662271409</v>
      </c>
      <c r="E336" s="307">
        <f t="shared" ca="1" si="154"/>
        <v>40.586909486709096</v>
      </c>
      <c r="F336" s="304">
        <f t="shared" ca="1" si="155"/>
        <v>42.340203622724438</v>
      </c>
      <c r="G336" s="306">
        <f t="shared" ca="1" si="156"/>
        <v>50.826534768553422</v>
      </c>
      <c r="H336" s="307">
        <f t="shared" ca="1" si="157"/>
        <v>212.33331542979366</v>
      </c>
      <c r="I336" s="304">
        <f t="shared" ca="1" si="158"/>
        <v>218.33179676352049</v>
      </c>
      <c r="J336" s="306">
        <f t="shared" ca="1" si="159"/>
        <v>86.0115405773509</v>
      </c>
      <c r="K336" s="307">
        <f t="shared" ca="1" si="160"/>
        <v>385.26689207714782</v>
      </c>
      <c r="L336" s="304">
        <f t="shared" ca="1" si="145"/>
        <v>394.7512675638597</v>
      </c>
      <c r="M336" s="306">
        <f t="shared" ca="1" si="161"/>
        <v>1.3358457428942774</v>
      </c>
      <c r="N336" s="304">
        <f t="shared" ca="1" si="162"/>
        <v>76.538323148360178</v>
      </c>
      <c r="P336" s="310">
        <f t="shared" ca="1" si="163"/>
        <v>11</v>
      </c>
      <c r="Q336" s="304">
        <f t="shared" ca="1" si="164"/>
        <v>698.6500000000035</v>
      </c>
      <c r="R336" s="306">
        <f t="shared" ca="1" si="165"/>
        <v>0.34997632406385959</v>
      </c>
      <c r="S336" s="307">
        <f t="shared" ca="1" si="166"/>
        <v>10.66285228796731</v>
      </c>
      <c r="T336" s="304">
        <f t="shared" ca="1" si="146"/>
        <v>104.60258094495931</v>
      </c>
      <c r="U336" s="311">
        <f t="shared" ca="1" si="147"/>
        <v>0</v>
      </c>
      <c r="V336" s="306">
        <f t="shared" ca="1" si="148"/>
        <v>1.1786967609702546</v>
      </c>
      <c r="W336" s="304">
        <f t="shared" ca="1" si="149"/>
        <v>146.64440626300816</v>
      </c>
      <c r="Y336" s="314" t="str">
        <f t="shared" ca="1" si="167"/>
        <v/>
      </c>
      <c r="Z336" s="315" t="str">
        <f t="shared" ca="1" si="168"/>
        <v/>
      </c>
      <c r="AA336" s="316" t="str">
        <f t="shared" ca="1" si="169"/>
        <v/>
      </c>
      <c r="AC336" s="310" t="e">
        <f t="shared" ca="1" si="170"/>
        <v>#N/A</v>
      </c>
      <c r="AD336" s="323" t="e">
        <f t="shared" ca="1" si="171"/>
        <v>#N/A</v>
      </c>
      <c r="AE336" s="324">
        <f t="shared" ca="1" si="150"/>
        <v>385.26689207714782</v>
      </c>
      <c r="AG336" s="306">
        <f t="shared" ca="1" si="172"/>
        <v>42.278623781206512</v>
      </c>
      <c r="AH336" s="304">
        <f t="shared" ca="1" si="173"/>
        <v>51.819341050837387</v>
      </c>
    </row>
    <row r="337" spans="1:34" x14ac:dyDescent="0.2">
      <c r="A337" s="347">
        <f t="shared" ca="1" si="151"/>
        <v>0.01</v>
      </c>
      <c r="B337" s="304">
        <f t="shared" ca="1" si="152"/>
        <v>3.329999999999973</v>
      </c>
      <c r="D337" s="306">
        <f t="shared" ca="1" si="153"/>
        <v>12.027127358140332</v>
      </c>
      <c r="E337" s="307">
        <f t="shared" ca="1" si="154"/>
        <v>40.434618065726028</v>
      </c>
      <c r="F337" s="304">
        <f t="shared" ca="1" si="155"/>
        <v>42.185425571043673</v>
      </c>
      <c r="G337" s="306">
        <f t="shared" ca="1" si="156"/>
        <v>50.946806042134824</v>
      </c>
      <c r="H337" s="307">
        <f t="shared" ca="1" si="157"/>
        <v>212.73766161045091</v>
      </c>
      <c r="I337" s="304">
        <f t="shared" ca="1" si="158"/>
        <v>218.75303360954248</v>
      </c>
      <c r="J337" s="306">
        <f t="shared" ca="1" si="159"/>
        <v>86.520407281404346</v>
      </c>
      <c r="K337" s="307">
        <f t="shared" ca="1" si="160"/>
        <v>387.39224696234902</v>
      </c>
      <c r="L337" s="304">
        <f t="shared" ca="1" si="145"/>
        <v>396.93643556957289</v>
      </c>
      <c r="M337" s="306">
        <f t="shared" ca="1" si="161"/>
        <v>1.3357413457938625</v>
      </c>
      <c r="N337" s="304">
        <f t="shared" ca="1" si="162"/>
        <v>76.532341635112999</v>
      </c>
      <c r="P337" s="310">
        <f t="shared" ca="1" si="163"/>
        <v>11</v>
      </c>
      <c r="Q337" s="304">
        <f t="shared" ca="1" si="164"/>
        <v>697.35000000000355</v>
      </c>
      <c r="R337" s="306">
        <f t="shared" ca="1" si="165"/>
        <v>0.34932511212471551</v>
      </c>
      <c r="S337" s="307">
        <f t="shared" ca="1" si="166"/>
        <v>10.659359036846062</v>
      </c>
      <c r="T337" s="304">
        <f t="shared" ca="1" si="146"/>
        <v>104.56831215145988</v>
      </c>
      <c r="U337" s="311">
        <f t="shared" ca="1" si="147"/>
        <v>0</v>
      </c>
      <c r="V337" s="306">
        <f t="shared" ca="1" si="148"/>
        <v>1.1784461792091545</v>
      </c>
      <c r="W337" s="304">
        <f t="shared" ca="1" si="149"/>
        <v>147.17951086751003</v>
      </c>
      <c r="Y337" s="314" t="str">
        <f t="shared" ca="1" si="167"/>
        <v/>
      </c>
      <c r="Z337" s="315" t="str">
        <f t="shared" ca="1" si="168"/>
        <v/>
      </c>
      <c r="AA337" s="316" t="str">
        <f t="shared" ca="1" si="169"/>
        <v/>
      </c>
      <c r="AC337" s="310" t="e">
        <f t="shared" ca="1" si="170"/>
        <v>#N/A</v>
      </c>
      <c r="AD337" s="323" t="e">
        <f t="shared" ca="1" si="171"/>
        <v>#N/A</v>
      </c>
      <c r="AE337" s="324">
        <f t="shared" ca="1" si="150"/>
        <v>387.39224696234902</v>
      </c>
      <c r="AG337" s="306">
        <f t="shared" ca="1" si="172"/>
        <v>42.12356539541851</v>
      </c>
      <c r="AH337" s="304">
        <f t="shared" ca="1" si="173"/>
        <v>51.664043947987757</v>
      </c>
    </row>
    <row r="338" spans="1:34" x14ac:dyDescent="0.2">
      <c r="A338" s="347">
        <f t="shared" ca="1" si="151"/>
        <v>0.01</v>
      </c>
      <c r="B338" s="304">
        <f t="shared" ca="1" si="152"/>
        <v>3.3399999999999728</v>
      </c>
      <c r="D338" s="306">
        <f t="shared" ca="1" si="153"/>
        <v>11.996201492000024</v>
      </c>
      <c r="E338" s="307">
        <f t="shared" ca="1" si="154"/>
        <v>40.28232279458804</v>
      </c>
      <c r="F338" s="304">
        <f t="shared" ca="1" si="155"/>
        <v>42.030636206986571</v>
      </c>
      <c r="G338" s="306">
        <f t="shared" ca="1" si="156"/>
        <v>51.066768057054823</v>
      </c>
      <c r="H338" s="307">
        <f t="shared" ca="1" si="157"/>
        <v>213.14048483839679</v>
      </c>
      <c r="I338" s="304">
        <f t="shared" ca="1" si="158"/>
        <v>219.17271973706008</v>
      </c>
      <c r="J338" s="306">
        <f t="shared" ca="1" si="159"/>
        <v>87.030475151900291</v>
      </c>
      <c r="K338" s="307">
        <f t="shared" ca="1" si="160"/>
        <v>389.52163769459327</v>
      </c>
      <c r="L338" s="304">
        <f t="shared" ca="1" si="145"/>
        <v>399.12580703011866</v>
      </c>
      <c r="M338" s="306">
        <f t="shared" ca="1" si="161"/>
        <v>1.3356371031568155</v>
      </c>
      <c r="N338" s="304">
        <f t="shared" ca="1" si="162"/>
        <v>76.526368971964885</v>
      </c>
      <c r="P338" s="310">
        <f t="shared" ca="1" si="163"/>
        <v>11</v>
      </c>
      <c r="Q338" s="304">
        <f t="shared" ca="1" si="164"/>
        <v>696.05000000000359</v>
      </c>
      <c r="R338" s="306">
        <f t="shared" ca="1" si="165"/>
        <v>0.34867390018557143</v>
      </c>
      <c r="S338" s="307">
        <f t="shared" ca="1" si="166"/>
        <v>10.655872297844207</v>
      </c>
      <c r="T338" s="304">
        <f t="shared" ca="1" si="146"/>
        <v>104.53410724185167</v>
      </c>
      <c r="U338" s="311">
        <f t="shared" ca="1" si="147"/>
        <v>0</v>
      </c>
      <c r="V338" s="306">
        <f t="shared" ca="1" si="148"/>
        <v>1.1781951740060705</v>
      </c>
      <c r="W338" s="304">
        <f t="shared" ca="1" si="149"/>
        <v>147.71332257454173</v>
      </c>
      <c r="Y338" s="314" t="str">
        <f t="shared" ca="1" si="167"/>
        <v/>
      </c>
      <c r="Z338" s="315" t="str">
        <f t="shared" ca="1" si="168"/>
        <v/>
      </c>
      <c r="AA338" s="316" t="str">
        <f t="shared" ca="1" si="169"/>
        <v/>
      </c>
      <c r="AC338" s="310" t="e">
        <f t="shared" ca="1" si="170"/>
        <v>#N/A</v>
      </c>
      <c r="AD338" s="323" t="e">
        <f t="shared" ca="1" si="171"/>
        <v>#N/A</v>
      </c>
      <c r="AE338" s="324">
        <f t="shared" ca="1" si="150"/>
        <v>389.52163769459327</v>
      </c>
      <c r="AG338" s="306">
        <f t="shared" ca="1" si="172"/>
        <v>41.968493669442005</v>
      </c>
      <c r="AH338" s="304">
        <f t="shared" ca="1" si="173"/>
        <v>51.508733756459868</v>
      </c>
    </row>
    <row r="339" spans="1:34" x14ac:dyDescent="0.2">
      <c r="A339" s="347">
        <f t="shared" ca="1" si="151"/>
        <v>0.01</v>
      </c>
      <c r="B339" s="304">
        <f t="shared" ca="1" si="152"/>
        <v>3.3499999999999726</v>
      </c>
      <c r="D339" s="306">
        <f t="shared" ca="1" si="153"/>
        <v>11.965233520266953</v>
      </c>
      <c r="E339" s="307">
        <f t="shared" ca="1" si="154"/>
        <v>40.13002500540108</v>
      </c>
      <c r="F339" s="304">
        <f t="shared" ca="1" si="155"/>
        <v>41.875836948395857</v>
      </c>
      <c r="G339" s="306">
        <f t="shared" ca="1" si="156"/>
        <v>51.186420392257496</v>
      </c>
      <c r="H339" s="307">
        <f t="shared" ca="1" si="157"/>
        <v>213.54178508845081</v>
      </c>
      <c r="I339" s="304">
        <f t="shared" ca="1" si="158"/>
        <v>219.59085502664956</v>
      </c>
      <c r="J339" s="306">
        <f t="shared" ca="1" si="159"/>
        <v>87.541741094146857</v>
      </c>
      <c r="K339" s="307">
        <f t="shared" ca="1" si="160"/>
        <v>391.6550490442275</v>
      </c>
      <c r="L339" s="304">
        <f t="shared" ca="1" si="145"/>
        <v>401.31936643480202</v>
      </c>
      <c r="M339" s="306">
        <f t="shared" ca="1" si="161"/>
        <v>1.3355330137258372</v>
      </c>
      <c r="N339" s="304">
        <f t="shared" ca="1" si="162"/>
        <v>76.520405086877915</v>
      </c>
      <c r="P339" s="310">
        <f t="shared" ca="1" si="163"/>
        <v>11</v>
      </c>
      <c r="Q339" s="304">
        <f t="shared" ca="1" si="164"/>
        <v>694.75000000000352</v>
      </c>
      <c r="R339" s="306">
        <f t="shared" ca="1" si="165"/>
        <v>0.34802268824642735</v>
      </c>
      <c r="S339" s="307">
        <f t="shared" ca="1" si="166"/>
        <v>10.652392070961742</v>
      </c>
      <c r="T339" s="304">
        <f t="shared" ca="1" si="146"/>
        <v>104.49996621613469</v>
      </c>
      <c r="U339" s="311">
        <f t="shared" ca="1" si="147"/>
        <v>0</v>
      </c>
      <c r="V339" s="306">
        <f t="shared" ca="1" si="148"/>
        <v>1.1779437474373453</v>
      </c>
      <c r="W339" s="304">
        <f t="shared" ca="1" si="149"/>
        <v>148.24582950827315</v>
      </c>
      <c r="Y339" s="314" t="str">
        <f t="shared" ca="1" si="167"/>
        <v/>
      </c>
      <c r="Z339" s="315" t="str">
        <f t="shared" ca="1" si="168"/>
        <v/>
      </c>
      <c r="AA339" s="316" t="str">
        <f t="shared" ca="1" si="169"/>
        <v/>
      </c>
      <c r="AC339" s="310" t="e">
        <f t="shared" ca="1" si="170"/>
        <v>#N/A</v>
      </c>
      <c r="AD339" s="323" t="e">
        <f t="shared" ca="1" si="171"/>
        <v>#N/A</v>
      </c>
      <c r="AE339" s="324">
        <f t="shared" ca="1" si="150"/>
        <v>391.6550490442275</v>
      </c>
      <c r="AG339" s="306">
        <f t="shared" ca="1" si="172"/>
        <v>41.813409999887568</v>
      </c>
      <c r="AH339" s="304">
        <f t="shared" ca="1" si="173"/>
        <v>51.353411870435693</v>
      </c>
    </row>
    <row r="340" spans="1:34" x14ac:dyDescent="0.2">
      <c r="A340" s="347">
        <f t="shared" ca="1" si="151"/>
        <v>0.01</v>
      </c>
      <c r="B340" s="304">
        <f t="shared" ca="1" si="152"/>
        <v>3.3599999999999723</v>
      </c>
      <c r="D340" s="306">
        <f t="shared" ca="1" si="153"/>
        <v>11.934223897383454</v>
      </c>
      <c r="E340" s="307">
        <f t="shared" ca="1" si="154"/>
        <v>39.977726025045371</v>
      </c>
      <c r="F340" s="304">
        <f t="shared" ca="1" si="155"/>
        <v>41.72102920790028</v>
      </c>
      <c r="G340" s="306">
        <f t="shared" ca="1" si="156"/>
        <v>51.305762631231332</v>
      </c>
      <c r="H340" s="307">
        <f t="shared" ca="1" si="157"/>
        <v>213.94156234870127</v>
      </c>
      <c r="I340" s="304">
        <f t="shared" ca="1" si="158"/>
        <v>220.00743937279822</v>
      </c>
      <c r="J340" s="306">
        <f t="shared" ca="1" si="159"/>
        <v>88.054202009264301</v>
      </c>
      <c r="K340" s="307">
        <f t="shared" ca="1" si="160"/>
        <v>393.79246578141328</v>
      </c>
      <c r="L340" s="304">
        <f t="shared" ca="1" si="145"/>
        <v>403.51709827180048</v>
      </c>
      <c r="M340" s="306">
        <f t="shared" ca="1" si="161"/>
        <v>1.3354290762534378</v>
      </c>
      <c r="N340" s="304">
        <f t="shared" ca="1" si="162"/>
        <v>76.514449908376164</v>
      </c>
      <c r="P340" s="310">
        <f t="shared" ca="1" si="163"/>
        <v>11</v>
      </c>
      <c r="Q340" s="304">
        <f t="shared" ca="1" si="164"/>
        <v>693.45000000000357</v>
      </c>
      <c r="R340" s="306">
        <f t="shared" ca="1" si="165"/>
        <v>0.34737147630728327</v>
      </c>
      <c r="S340" s="307">
        <f t="shared" ca="1" si="166"/>
        <v>10.648918356198669</v>
      </c>
      <c r="T340" s="304">
        <f t="shared" ca="1" si="146"/>
        <v>104.46588907430895</v>
      </c>
      <c r="U340" s="311">
        <f t="shared" ca="1" si="147"/>
        <v>0</v>
      </c>
      <c r="V340" s="306">
        <f t="shared" ca="1" si="148"/>
        <v>1.1776919015782239</v>
      </c>
      <c r="W340" s="304">
        <f t="shared" ca="1" si="149"/>
        <v>148.77701987120338</v>
      </c>
      <c r="Y340" s="314" t="str">
        <f t="shared" ca="1" si="167"/>
        <v/>
      </c>
      <c r="Z340" s="315" t="str">
        <f t="shared" ca="1" si="168"/>
        <v/>
      </c>
      <c r="AA340" s="316" t="str">
        <f t="shared" ca="1" si="169"/>
        <v/>
      </c>
      <c r="AC340" s="310" t="e">
        <f t="shared" ca="1" si="170"/>
        <v>#N/A</v>
      </c>
      <c r="AD340" s="323" t="e">
        <f t="shared" ca="1" si="171"/>
        <v>#N/A</v>
      </c>
      <c r="AE340" s="324">
        <f t="shared" ca="1" si="150"/>
        <v>393.79246578141328</v>
      </c>
      <c r="AG340" s="306">
        <f t="shared" ca="1" si="172"/>
        <v>41.658315777867102</v>
      </c>
      <c r="AH340" s="304">
        <f t="shared" ca="1" si="173"/>
        <v>51.198079678615478</v>
      </c>
    </row>
    <row r="341" spans="1:34" x14ac:dyDescent="0.2">
      <c r="A341" s="347">
        <f t="shared" ca="1" si="151"/>
        <v>0.01</v>
      </c>
      <c r="B341" s="304">
        <f t="shared" ca="1" si="152"/>
        <v>3.3699999999999721</v>
      </c>
      <c r="D341" s="306">
        <f t="shared" ca="1" si="153"/>
        <v>11.903173075820547</v>
      </c>
      <c r="E341" s="307">
        <f t="shared" ca="1" si="154"/>
        <v>39.825427175150566</v>
      </c>
      <c r="F341" s="304">
        <f t="shared" ca="1" si="155"/>
        <v>41.566214392895589</v>
      </c>
      <c r="G341" s="306">
        <f t="shared" ca="1" si="156"/>
        <v>51.424794361989534</v>
      </c>
      <c r="H341" s="307">
        <f t="shared" ca="1" si="157"/>
        <v>214.33981662045278</v>
      </c>
      <c r="I341" s="304">
        <f t="shared" ca="1" si="158"/>
        <v>220.42247268384918</v>
      </c>
      <c r="J341" s="306">
        <f t="shared" ca="1" si="159"/>
        <v>88.567854794230399</v>
      </c>
      <c r="K341" s="307">
        <f t="shared" ca="1" si="160"/>
        <v>395.93387267625906</v>
      </c>
      <c r="L341" s="304">
        <f t="shared" ca="1" si="145"/>
        <v>405.71898702830265</v>
      </c>
      <c r="M341" s="306">
        <f t="shared" ca="1" si="161"/>
        <v>1.3353252895018204</v>
      </c>
      <c r="N341" s="304">
        <f t="shared" ca="1" si="162"/>
        <v>76.508503365539127</v>
      </c>
      <c r="P341" s="310">
        <f t="shared" ca="1" si="163"/>
        <v>11</v>
      </c>
      <c r="Q341" s="304">
        <f t="shared" ca="1" si="164"/>
        <v>692.15000000000362</v>
      </c>
      <c r="R341" s="306">
        <f t="shared" ca="1" si="165"/>
        <v>0.34672026436813919</v>
      </c>
      <c r="S341" s="307">
        <f t="shared" ca="1" si="166"/>
        <v>10.645451153554987</v>
      </c>
      <c r="T341" s="304">
        <f t="shared" ca="1" si="146"/>
        <v>104.43187581637443</v>
      </c>
      <c r="U341" s="311">
        <f t="shared" ca="1" si="147"/>
        <v>0</v>
      </c>
      <c r="V341" s="306">
        <f t="shared" ca="1" si="148"/>
        <v>1.1774396385028314</v>
      </c>
      <c r="W341" s="304">
        <f t="shared" ca="1" si="149"/>
        <v>149.30688194422891</v>
      </c>
      <c r="Y341" s="314" t="str">
        <f t="shared" ca="1" si="167"/>
        <v/>
      </c>
      <c r="Z341" s="315" t="str">
        <f t="shared" ca="1" si="168"/>
        <v/>
      </c>
      <c r="AA341" s="316" t="str">
        <f t="shared" ca="1" si="169"/>
        <v/>
      </c>
      <c r="AC341" s="310" t="e">
        <f t="shared" ca="1" si="170"/>
        <v>#N/A</v>
      </c>
      <c r="AD341" s="323" t="e">
        <f t="shared" ca="1" si="171"/>
        <v>#N/A</v>
      </c>
      <c r="AE341" s="324">
        <f t="shared" ca="1" si="150"/>
        <v>395.93387267625906</v>
      </c>
      <c r="AG341" s="306">
        <f t="shared" ca="1" si="172"/>
        <v>41.503212388969843</v>
      </c>
      <c r="AH341" s="304">
        <f t="shared" ca="1" si="173"/>
        <v>51.042738564193584</v>
      </c>
    </row>
    <row r="342" spans="1:34" x14ac:dyDescent="0.2">
      <c r="A342" s="347">
        <f t="shared" ca="1" si="151"/>
        <v>0.01</v>
      </c>
      <c r="B342" s="304">
        <f t="shared" ca="1" si="152"/>
        <v>3.3799999999999719</v>
      </c>
      <c r="D342" s="306">
        <f t="shared" ca="1" si="153"/>
        <v>11.872081506080697</v>
      </c>
      <c r="E342" s="307">
        <f t="shared" ca="1" si="154"/>
        <v>39.673129772071242</v>
      </c>
      <c r="F342" s="304">
        <f t="shared" ca="1" si="155"/>
        <v>41.411393905525912</v>
      </c>
      <c r="G342" s="306">
        <f t="shared" ca="1" si="156"/>
        <v>51.543515177050338</v>
      </c>
      <c r="H342" s="307">
        <f t="shared" ca="1" si="157"/>
        <v>214.7365479181735</v>
      </c>
      <c r="I342" s="304">
        <f t="shared" ca="1" si="158"/>
        <v>220.8359548819459</v>
      </c>
      <c r="J342" s="306">
        <f t="shared" ca="1" si="159"/>
        <v>89.082696341925597</v>
      </c>
      <c r="K342" s="307">
        <f t="shared" ca="1" si="160"/>
        <v>398.0792544989522</v>
      </c>
      <c r="L342" s="304">
        <f t="shared" ca="1" si="145"/>
        <v>407.92501719064654</v>
      </c>
      <c r="M342" s="306">
        <f t="shared" ca="1" si="161"/>
        <v>1.3352216522427673</v>
      </c>
      <c r="N342" s="304">
        <f t="shared" ca="1" si="162"/>
        <v>76.502565387995077</v>
      </c>
      <c r="P342" s="310">
        <f t="shared" ca="1" si="163"/>
        <v>11</v>
      </c>
      <c r="Q342" s="304">
        <f t="shared" ca="1" si="164"/>
        <v>690.85000000000366</v>
      </c>
      <c r="R342" s="306">
        <f t="shared" ca="1" si="165"/>
        <v>0.34606905242899516</v>
      </c>
      <c r="S342" s="307">
        <f t="shared" ca="1" si="166"/>
        <v>10.641990463030696</v>
      </c>
      <c r="T342" s="304">
        <f t="shared" ca="1" si="146"/>
        <v>104.39792644233114</v>
      </c>
      <c r="U342" s="311">
        <f t="shared" ca="1" si="147"/>
        <v>0</v>
      </c>
      <c r="V342" s="306">
        <f t="shared" ca="1" si="148"/>
        <v>1.1771869602841492</v>
      </c>
      <c r="W342" s="304">
        <f t="shared" ca="1" si="149"/>
        <v>149.8354040867066</v>
      </c>
      <c r="Y342" s="314" t="str">
        <f t="shared" ca="1" si="167"/>
        <v/>
      </c>
      <c r="Z342" s="315" t="str">
        <f t="shared" ca="1" si="168"/>
        <v/>
      </c>
      <c r="AA342" s="316" t="str">
        <f t="shared" ca="1" si="169"/>
        <v/>
      </c>
      <c r="AC342" s="310" t="e">
        <f t="shared" ca="1" si="170"/>
        <v>#N/A</v>
      </c>
      <c r="AD342" s="323" t="e">
        <f t="shared" ca="1" si="171"/>
        <v>#N/A</v>
      </c>
      <c r="AE342" s="324">
        <f t="shared" ca="1" si="150"/>
        <v>398.0792544989522</v>
      </c>
      <c r="AG342" s="306">
        <f t="shared" ca="1" si="172"/>
        <v>41.34810121323877</v>
      </c>
      <c r="AH342" s="304">
        <f t="shared" ca="1" si="173"/>
        <v>50.887389904834642</v>
      </c>
    </row>
    <row r="343" spans="1:34" x14ac:dyDescent="0.2">
      <c r="A343" s="347">
        <f t="shared" ca="1" si="151"/>
        <v>0.01</v>
      </c>
      <c r="B343" s="304">
        <f t="shared" ca="1" si="152"/>
        <v>3.3899999999999717</v>
      </c>
      <c r="D343" s="306">
        <f t="shared" ca="1" si="153"/>
        <v>11.840949636700534</v>
      </c>
      <c r="E343" s="307">
        <f t="shared" ca="1" si="154"/>
        <v>39.520835126862856</v>
      </c>
      <c r="F343" s="304">
        <f t="shared" ca="1" si="155"/>
        <v>41.256569142665697</v>
      </c>
      <c r="G343" s="306">
        <f t="shared" ca="1" si="156"/>
        <v>51.661924673417346</v>
      </c>
      <c r="H343" s="307">
        <f t="shared" ca="1" si="157"/>
        <v>215.13175626944212</v>
      </c>
      <c r="I343" s="304">
        <f t="shared" ca="1" si="158"/>
        <v>221.24788590297649</v>
      </c>
      <c r="J343" s="306">
        <f t="shared" ca="1" si="159"/>
        <v>89.598723541177932</v>
      </c>
      <c r="K343" s="307">
        <f t="shared" ca="1" si="160"/>
        <v>400.22859601989029</v>
      </c>
      <c r="L343" s="304">
        <f t="shared" ca="1" si="145"/>
        <v>410.13517324445723</v>
      </c>
      <c r="M343" s="306">
        <f t="shared" ca="1" si="161"/>
        <v>1.3351181632575271</v>
      </c>
      <c r="N343" s="304">
        <f t="shared" ca="1" si="162"/>
        <v>76.496635905914715</v>
      </c>
      <c r="P343" s="310">
        <f t="shared" ca="1" si="163"/>
        <v>11</v>
      </c>
      <c r="Q343" s="304">
        <f t="shared" ca="1" si="164"/>
        <v>689.55000000000371</v>
      </c>
      <c r="R343" s="306">
        <f t="shared" ca="1" si="165"/>
        <v>0.34541784048985108</v>
      </c>
      <c r="S343" s="307">
        <f t="shared" ca="1" si="166"/>
        <v>10.638536284625797</v>
      </c>
      <c r="T343" s="304">
        <f t="shared" ca="1" si="146"/>
        <v>104.36404095217907</v>
      </c>
      <c r="U343" s="311">
        <f t="shared" ca="1" si="147"/>
        <v>0</v>
      </c>
      <c r="V343" s="306">
        <f t="shared" ca="1" si="148"/>
        <v>1.1769338689939957</v>
      </c>
      <c r="W343" s="304">
        <f t="shared" ca="1" si="149"/>
        <v>150.36257473651384</v>
      </c>
      <c r="Y343" s="314" t="str">
        <f t="shared" ca="1" si="167"/>
        <v/>
      </c>
      <c r="Z343" s="315" t="str">
        <f t="shared" ca="1" si="168"/>
        <v/>
      </c>
      <c r="AA343" s="316" t="str">
        <f t="shared" ca="1" si="169"/>
        <v/>
      </c>
      <c r="AC343" s="310" t="e">
        <f t="shared" ca="1" si="170"/>
        <v>#N/A</v>
      </c>
      <c r="AD343" s="323" t="e">
        <f t="shared" ca="1" si="171"/>
        <v>#N/A</v>
      </c>
      <c r="AE343" s="324">
        <f t="shared" ca="1" si="150"/>
        <v>400.22859601989029</v>
      </c>
      <c r="AG343" s="306">
        <f t="shared" ca="1" si="172"/>
        <v>41.192983625147377</v>
      </c>
      <c r="AH343" s="304">
        <f t="shared" ca="1" si="173"/>
        <v>50.732035072650149</v>
      </c>
    </row>
    <row r="344" spans="1:34" x14ac:dyDescent="0.2">
      <c r="A344" s="347">
        <f t="shared" ca="1" si="151"/>
        <v>0.01</v>
      </c>
      <c r="B344" s="304">
        <f t="shared" ca="1" si="152"/>
        <v>3.3999999999999715</v>
      </c>
      <c r="D344" s="306">
        <f t="shared" ca="1" si="153"/>
        <v>11.809777914253493</v>
      </c>
      <c r="E344" s="307">
        <f t="shared" ca="1" si="154"/>
        <v>39.368544545258075</v>
      </c>
      <c r="F344" s="304">
        <f t="shared" ca="1" si="155"/>
        <v>41.101741495902075</v>
      </c>
      <c r="G344" s="306">
        <f t="shared" ca="1" si="156"/>
        <v>51.780022452559884</v>
      </c>
      <c r="H344" s="307">
        <f t="shared" ca="1" si="157"/>
        <v>215.5254417148947</v>
      </c>
      <c r="I344" s="304">
        <f t="shared" ca="1" si="158"/>
        <v>221.65826569651779</v>
      </c>
      <c r="J344" s="306">
        <f t="shared" ca="1" si="159"/>
        <v>90.115933276807823</v>
      </c>
      <c r="K344" s="307">
        <f t="shared" ca="1" si="160"/>
        <v>402.38188200981199</v>
      </c>
      <c r="L344" s="304">
        <f t="shared" ca="1" si="145"/>
        <v>412.34943967478398</v>
      </c>
      <c r="M344" s="306">
        <f t="shared" ca="1" si="161"/>
        <v>1.3350148213367037</v>
      </c>
      <c r="N344" s="304">
        <f t="shared" ca="1" si="162"/>
        <v>76.490714850004764</v>
      </c>
      <c r="P344" s="310">
        <f t="shared" ca="1" si="163"/>
        <v>11</v>
      </c>
      <c r="Q344" s="304">
        <f t="shared" ca="1" si="164"/>
        <v>688.25000000000375</v>
      </c>
      <c r="R344" s="306">
        <f t="shared" ca="1" si="165"/>
        <v>0.344766628550707</v>
      </c>
      <c r="S344" s="307">
        <f t="shared" ca="1" si="166"/>
        <v>10.635088618340291</v>
      </c>
      <c r="T344" s="304">
        <f t="shared" ca="1" si="146"/>
        <v>104.33021934591825</v>
      </c>
      <c r="U344" s="311">
        <f t="shared" ca="1" si="147"/>
        <v>0</v>
      </c>
      <c r="V344" s="306">
        <f t="shared" ca="1" si="148"/>
        <v>1.1766803667030015</v>
      </c>
      <c r="W344" s="304">
        <f t="shared" ca="1" si="149"/>
        <v>150.88838241010347</v>
      </c>
      <c r="Y344" s="314" t="str">
        <f t="shared" ca="1" si="167"/>
        <v/>
      </c>
      <c r="Z344" s="315" t="str">
        <f t="shared" ca="1" si="168"/>
        <v/>
      </c>
      <c r="AA344" s="316" t="str">
        <f t="shared" ca="1" si="169"/>
        <v/>
      </c>
      <c r="AC344" s="310" t="e">
        <f t="shared" ca="1" si="170"/>
        <v>#N/A</v>
      </c>
      <c r="AD344" s="323" t="e">
        <f t="shared" ca="1" si="171"/>
        <v>#N/A</v>
      </c>
      <c r="AE344" s="324">
        <f t="shared" ca="1" si="150"/>
        <v>402.38188200981199</v>
      </c>
      <c r="AG344" s="306">
        <f t="shared" ca="1" si="172"/>
        <v>41.0378609935768</v>
      </c>
      <c r="AH344" s="304">
        <f t="shared" ca="1" si="173"/>
        <v>50.576675434175414</v>
      </c>
    </row>
    <row r="345" spans="1:34" x14ac:dyDescent="0.2">
      <c r="A345" s="347">
        <f t="shared" ca="1" si="151"/>
        <v>0.01</v>
      </c>
      <c r="B345" s="304">
        <f t="shared" ca="1" si="152"/>
        <v>3.4099999999999713</v>
      </c>
      <c r="D345" s="306">
        <f t="shared" ca="1" si="153"/>
        <v>11.77856678335238</v>
      </c>
      <c r="E345" s="307">
        <f t="shared" ca="1" si="154"/>
        <v>39.216259327643563</v>
      </c>
      <c r="F345" s="304">
        <f t="shared" ca="1" si="155"/>
        <v>40.946912351517824</v>
      </c>
      <c r="G345" s="306">
        <f t="shared" ca="1" si="156"/>
        <v>51.897808120393407</v>
      </c>
      <c r="H345" s="307">
        <f t="shared" ca="1" si="157"/>
        <v>215.91760430817112</v>
      </c>
      <c r="I345" s="304">
        <f t="shared" ca="1" si="158"/>
        <v>222.06709422577927</v>
      </c>
      <c r="J345" s="306">
        <f t="shared" ca="1" si="159"/>
        <v>90.634322429672594</v>
      </c>
      <c r="K345" s="307">
        <f t="shared" ca="1" si="160"/>
        <v>404.53909723992734</v>
      </c>
      <c r="L345" s="304">
        <f t="shared" ca="1" si="145"/>
        <v>414.56780096623669</v>
      </c>
      <c r="M345" s="306">
        <f t="shared" ca="1" si="161"/>
        <v>1.3349116252801472</v>
      </c>
      <c r="N345" s="304">
        <f t="shared" ca="1" si="162"/>
        <v>76.484802151501682</v>
      </c>
      <c r="P345" s="310">
        <f t="shared" ca="1" si="163"/>
        <v>11</v>
      </c>
      <c r="Q345" s="304">
        <f t="shared" ca="1" si="164"/>
        <v>686.95000000000368</v>
      </c>
      <c r="R345" s="306">
        <f t="shared" ca="1" si="165"/>
        <v>0.34411541661156292</v>
      </c>
      <c r="S345" s="307">
        <f t="shared" ca="1" si="166"/>
        <v>10.631647464174176</v>
      </c>
      <c r="T345" s="304">
        <f t="shared" ca="1" si="146"/>
        <v>104.29646162354867</v>
      </c>
      <c r="U345" s="311">
        <f t="shared" ca="1" si="147"/>
        <v>0</v>
      </c>
      <c r="V345" s="306">
        <f t="shared" ca="1" si="148"/>
        <v>1.1764264554805901</v>
      </c>
      <c r="W345" s="304">
        <f t="shared" ca="1" si="149"/>
        <v>151.41281570255592</v>
      </c>
      <c r="Y345" s="314" t="str">
        <f t="shared" ca="1" si="167"/>
        <v/>
      </c>
      <c r="Z345" s="315" t="str">
        <f t="shared" ca="1" si="168"/>
        <v/>
      </c>
      <c r="AA345" s="316" t="str">
        <f t="shared" ca="1" si="169"/>
        <v/>
      </c>
      <c r="AC345" s="310" t="e">
        <f t="shared" ca="1" si="170"/>
        <v>#N/A</v>
      </c>
      <c r="AD345" s="323" t="e">
        <f t="shared" ca="1" si="171"/>
        <v>#N/A</v>
      </c>
      <c r="AE345" s="324">
        <f t="shared" ca="1" si="150"/>
        <v>404.53909723992734</v>
      </c>
      <c r="AG345" s="306">
        <f t="shared" ca="1" si="172"/>
        <v>40.88273468179338</v>
      </c>
      <c r="AH345" s="304">
        <f t="shared" ca="1" si="173"/>
        <v>50.421312350346945</v>
      </c>
    </row>
    <row r="346" spans="1:34" x14ac:dyDescent="0.2">
      <c r="A346" s="347">
        <f t="shared" ca="1" si="151"/>
        <v>0.01</v>
      </c>
      <c r="B346" s="304">
        <f t="shared" ca="1" si="152"/>
        <v>3.4199999999999711</v>
      </c>
      <c r="D346" s="306">
        <f t="shared" ca="1" si="153"/>
        <v>11.74731668665191</v>
      </c>
      <c r="E346" s="307">
        <f t="shared" ca="1" si="154"/>
        <v>39.063980769037059</v>
      </c>
      <c r="F346" s="304">
        <f t="shared" ca="1" si="155"/>
        <v>40.792083090474648</v>
      </c>
      <c r="G346" s="306">
        <f t="shared" ca="1" si="156"/>
        <v>52.015281287259924</v>
      </c>
      <c r="H346" s="307">
        <f t="shared" ca="1" si="157"/>
        <v>216.3082441158615</v>
      </c>
      <c r="I346" s="304">
        <f t="shared" ca="1" si="158"/>
        <v>222.4743714675466</v>
      </c>
      <c r="J346" s="306">
        <f t="shared" ca="1" si="159"/>
        <v>91.153887876710854</v>
      </c>
      <c r="K346" s="307">
        <f t="shared" ca="1" si="160"/>
        <v>406.70022648204753</v>
      </c>
      <c r="L346" s="304">
        <f t="shared" ca="1" si="145"/>
        <v>416.7902416031219</v>
      </c>
      <c r="M346" s="306">
        <f t="shared" ca="1" si="161"/>
        <v>1.3348085738968452</v>
      </c>
      <c r="N346" s="304">
        <f t="shared" ca="1" si="162"/>
        <v>76.478897742165486</v>
      </c>
      <c r="P346" s="310">
        <f t="shared" ca="1" si="163"/>
        <v>11</v>
      </c>
      <c r="Q346" s="304">
        <f t="shared" ca="1" si="164"/>
        <v>685.65000000000373</v>
      </c>
      <c r="R346" s="306">
        <f t="shared" ca="1" si="165"/>
        <v>0.34346420467241884</v>
      </c>
      <c r="S346" s="307">
        <f t="shared" ca="1" si="166"/>
        <v>10.628212822127452</v>
      </c>
      <c r="T346" s="304">
        <f t="shared" ca="1" si="146"/>
        <v>104.26276778507031</v>
      </c>
      <c r="U346" s="311">
        <f t="shared" ca="1" si="147"/>
        <v>0</v>
      </c>
      <c r="V346" s="306">
        <f t="shared" ca="1" si="148"/>
        <v>1.1761721373949545</v>
      </c>
      <c r="W346" s="304">
        <f t="shared" ca="1" si="149"/>
        <v>151.93586328762601</v>
      </c>
      <c r="Y346" s="314" t="str">
        <f t="shared" ca="1" si="167"/>
        <v/>
      </c>
      <c r="Z346" s="315" t="str">
        <f t="shared" ca="1" si="168"/>
        <v/>
      </c>
      <c r="AA346" s="316" t="str">
        <f t="shared" ca="1" si="169"/>
        <v/>
      </c>
      <c r="AC346" s="310" t="e">
        <f t="shared" ca="1" si="170"/>
        <v>#N/A</v>
      </c>
      <c r="AD346" s="323" t="e">
        <f t="shared" ca="1" si="171"/>
        <v>#N/A</v>
      </c>
      <c r="AE346" s="324">
        <f t="shared" ca="1" si="150"/>
        <v>406.70022648204753</v>
      </c>
      <c r="AG346" s="306">
        <f t="shared" ca="1" si="172"/>
        <v>40.727606047426633</v>
      </c>
      <c r="AH346" s="304">
        <f t="shared" ca="1" si="173"/>
        <v>50.265947176480175</v>
      </c>
    </row>
    <row r="347" spans="1:34" x14ac:dyDescent="0.2">
      <c r="A347" s="347">
        <f t="shared" ca="1" si="151"/>
        <v>0.01</v>
      </c>
      <c r="B347" s="304">
        <f t="shared" ca="1" si="152"/>
        <v>3.4299999999999708</v>
      </c>
      <c r="D347" s="306">
        <f t="shared" ca="1" si="153"/>
        <v>11.716028064851184</v>
      </c>
      <c r="E347" s="307">
        <f t="shared" ca="1" si="154"/>
        <v>38.911710159064953</v>
      </c>
      <c r="F347" s="304">
        <f t="shared" ca="1" si="155"/>
        <v>40.63725508839714</v>
      </c>
      <c r="G347" s="306">
        <f t="shared" ca="1" si="156"/>
        <v>52.132441567908437</v>
      </c>
      <c r="H347" s="307">
        <f t="shared" ca="1" si="157"/>
        <v>216.69736121745214</v>
      </c>
      <c r="I347" s="304">
        <f t="shared" ca="1" si="158"/>
        <v>222.88009741212497</v>
      </c>
      <c r="J347" s="306">
        <f t="shared" ca="1" si="159"/>
        <v>91.674626490986697</v>
      </c>
      <c r="K347" s="307">
        <f t="shared" ca="1" si="160"/>
        <v>408.86525450871409</v>
      </c>
      <c r="L347" s="304">
        <f t="shared" ca="1" si="145"/>
        <v>419.01674606957835</v>
      </c>
      <c r="M347" s="306">
        <f t="shared" ca="1" si="161"/>
        <v>1.3347056660048175</v>
      </c>
      <c r="N347" s="304">
        <f t="shared" ca="1" si="162"/>
        <v>76.473001554273722</v>
      </c>
      <c r="P347" s="310">
        <f t="shared" ca="1" si="163"/>
        <v>11</v>
      </c>
      <c r="Q347" s="304">
        <f t="shared" ca="1" si="164"/>
        <v>684.35000000000377</v>
      </c>
      <c r="R347" s="306">
        <f t="shared" ca="1" si="165"/>
        <v>0.34281299273327476</v>
      </c>
      <c r="S347" s="307">
        <f t="shared" ca="1" si="166"/>
        <v>10.624784692200119</v>
      </c>
      <c r="T347" s="304">
        <f t="shared" ca="1" si="146"/>
        <v>104.22913783048318</v>
      </c>
      <c r="U347" s="311">
        <f t="shared" ca="1" si="147"/>
        <v>0</v>
      </c>
      <c r="V347" s="306">
        <f t="shared" ca="1" si="148"/>
        <v>1.1759174145130362</v>
      </c>
      <c r="W347" s="304">
        <f t="shared" ca="1" si="149"/>
        <v>152.45751391778666</v>
      </c>
      <c r="Y347" s="314" t="str">
        <f t="shared" ca="1" si="167"/>
        <v/>
      </c>
      <c r="Z347" s="315" t="str">
        <f t="shared" ca="1" si="168"/>
        <v/>
      </c>
      <c r="AA347" s="316" t="str">
        <f t="shared" ca="1" si="169"/>
        <v/>
      </c>
      <c r="AC347" s="310" t="e">
        <f t="shared" ca="1" si="170"/>
        <v>#N/A</v>
      </c>
      <c r="AD347" s="323" t="e">
        <f t="shared" ca="1" si="171"/>
        <v>#N/A</v>
      </c>
      <c r="AE347" s="324">
        <f t="shared" ca="1" si="150"/>
        <v>408.86525450871409</v>
      </c>
      <c r="AG347" s="306">
        <f t="shared" ca="1" si="172"/>
        <v>40.572476442447446</v>
      </c>
      <c r="AH347" s="304">
        <f t="shared" ca="1" si="173"/>
        <v>50.110581262247536</v>
      </c>
    </row>
    <row r="348" spans="1:34" x14ac:dyDescent="0.2">
      <c r="A348" s="347">
        <f t="shared" ca="1" si="151"/>
        <v>0.01</v>
      </c>
      <c r="B348" s="304">
        <f t="shared" ca="1" si="152"/>
        <v>3.4399999999999706</v>
      </c>
      <c r="D348" s="306">
        <f t="shared" ca="1" si="153"/>
        <v>11.68470135669607</v>
      </c>
      <c r="E348" s="307">
        <f t="shared" ca="1" si="154"/>
        <v>38.759448781940222</v>
      </c>
      <c r="F348" s="304">
        <f t="shared" ca="1" si="155"/>
        <v>40.482429715557124</v>
      </c>
      <c r="G348" s="306">
        <f t="shared" ca="1" si="156"/>
        <v>52.249288581475398</v>
      </c>
      <c r="H348" s="307">
        <f t="shared" ca="1" si="157"/>
        <v>217.08495570527154</v>
      </c>
      <c r="I348" s="304">
        <f t="shared" ca="1" si="158"/>
        <v>223.2842720632826</v>
      </c>
      <c r="J348" s="306">
        <f t="shared" ca="1" si="159"/>
        <v>92.196535141733619</v>
      </c>
      <c r="K348" s="307">
        <f t="shared" ca="1" si="160"/>
        <v>411.03416609332771</v>
      </c>
      <c r="L348" s="304">
        <f t="shared" ca="1" si="145"/>
        <v>421.24729884971157</v>
      </c>
      <c r="M348" s="306">
        <f t="shared" ca="1" si="161"/>
        <v>1.3346029004310107</v>
      </c>
      <c r="N348" s="304">
        <f t="shared" ca="1" si="162"/>
        <v>76.467113520615356</v>
      </c>
      <c r="P348" s="310">
        <f t="shared" ca="1" si="163"/>
        <v>11</v>
      </c>
      <c r="Q348" s="304">
        <f t="shared" ca="1" si="164"/>
        <v>683.05000000000382</v>
      </c>
      <c r="R348" s="306">
        <f t="shared" ca="1" si="165"/>
        <v>0.34216178079413073</v>
      </c>
      <c r="S348" s="307">
        <f t="shared" ca="1" si="166"/>
        <v>10.621363074392178</v>
      </c>
      <c r="T348" s="304">
        <f t="shared" ca="1" si="146"/>
        <v>104.19557175978727</v>
      </c>
      <c r="U348" s="311">
        <f t="shared" ca="1" si="147"/>
        <v>0</v>
      </c>
      <c r="V348" s="306">
        <f t="shared" ca="1" si="148"/>
        <v>1.1756622889005044</v>
      </c>
      <c r="W348" s="304">
        <f t="shared" ca="1" si="149"/>
        <v>152.97775642426888</v>
      </c>
      <c r="Y348" s="314" t="str">
        <f t="shared" ca="1" si="167"/>
        <v/>
      </c>
      <c r="Z348" s="315" t="str">
        <f t="shared" ca="1" si="168"/>
        <v/>
      </c>
      <c r="AA348" s="316" t="str">
        <f t="shared" ca="1" si="169"/>
        <v/>
      </c>
      <c r="AC348" s="310" t="e">
        <f t="shared" ca="1" si="170"/>
        <v>#N/A</v>
      </c>
      <c r="AD348" s="323" t="e">
        <f t="shared" ca="1" si="171"/>
        <v>#N/A</v>
      </c>
      <c r="AE348" s="324">
        <f t="shared" ca="1" si="150"/>
        <v>411.03416609332771</v>
      </c>
      <c r="AG348" s="306">
        <f t="shared" ca="1" si="172"/>
        <v>40.417347213146883</v>
      </c>
      <c r="AH348" s="304">
        <f t="shared" ca="1" si="173"/>
        <v>49.955215951657038</v>
      </c>
    </row>
    <row r="349" spans="1:34" x14ac:dyDescent="0.2">
      <c r="A349" s="347">
        <f t="shared" ca="1" si="151"/>
        <v>0.01</v>
      </c>
      <c r="B349" s="304">
        <f t="shared" ca="1" si="152"/>
        <v>3.4499999999999704</v>
      </c>
      <c r="D349" s="306">
        <f t="shared" ca="1" si="153"/>
        <v>11.653336998981599</v>
      </c>
      <c r="E349" s="307">
        <f t="shared" ca="1" si="154"/>
        <v>38.607197916440747</v>
      </c>
      <c r="F349" s="304">
        <f t="shared" ca="1" si="155"/>
        <v>40.327608336858511</v>
      </c>
      <c r="G349" s="306">
        <f t="shared" ca="1" si="156"/>
        <v>52.365821951465215</v>
      </c>
      <c r="H349" s="307">
        <f t="shared" ca="1" si="157"/>
        <v>217.47102768443594</v>
      </c>
      <c r="I349" s="304">
        <f t="shared" ca="1" si="158"/>
        <v>223.68689543819337</v>
      </c>
      <c r="J349" s="306">
        <f t="shared" ca="1" si="159"/>
        <v>92.719610694398327</v>
      </c>
      <c r="K349" s="307">
        <f t="shared" ca="1" si="160"/>
        <v>413.20694601027623</v>
      </c>
      <c r="L349" s="304">
        <f t="shared" ca="1" si="145"/>
        <v>423.48188442772869</v>
      </c>
      <c r="M349" s="306">
        <f t="shared" ca="1" si="161"/>
        <v>1.3345002760111941</v>
      </c>
      <c r="N349" s="304">
        <f t="shared" ca="1" si="162"/>
        <v>76.461233574484879</v>
      </c>
      <c r="P349" s="310">
        <f t="shared" ca="1" si="163"/>
        <v>11</v>
      </c>
      <c r="Q349" s="304">
        <f t="shared" ca="1" si="164"/>
        <v>681.75000000000387</v>
      </c>
      <c r="R349" s="306">
        <f t="shared" ca="1" si="165"/>
        <v>0.34151056885498665</v>
      </c>
      <c r="S349" s="307">
        <f t="shared" ca="1" si="166"/>
        <v>10.617947968703628</v>
      </c>
      <c r="T349" s="304">
        <f t="shared" ca="1" si="146"/>
        <v>104.1620695729826</v>
      </c>
      <c r="U349" s="311">
        <f t="shared" ca="1" si="147"/>
        <v>0</v>
      </c>
      <c r="V349" s="306">
        <f t="shared" ca="1" si="148"/>
        <v>1.175406762621733</v>
      </c>
      <c r="W349" s="304">
        <f t="shared" ca="1" si="149"/>
        <v>153.49657971709658</v>
      </c>
      <c r="Y349" s="314" t="str">
        <f t="shared" ca="1" si="167"/>
        <v/>
      </c>
      <c r="Z349" s="315" t="str">
        <f t="shared" ca="1" si="168"/>
        <v/>
      </c>
      <c r="AA349" s="316" t="str">
        <f t="shared" ca="1" si="169"/>
        <v/>
      </c>
      <c r="AC349" s="310" t="e">
        <f t="shared" ca="1" si="170"/>
        <v>#N/A</v>
      </c>
      <c r="AD349" s="323" t="e">
        <f t="shared" ca="1" si="171"/>
        <v>#N/A</v>
      </c>
      <c r="AE349" s="324">
        <f t="shared" ca="1" si="150"/>
        <v>413.20694601027623</v>
      </c>
      <c r="AG349" s="306">
        <f t="shared" ca="1" si="172"/>
        <v>40.262219700115139</v>
      </c>
      <c r="AH349" s="304">
        <f t="shared" ca="1" si="173"/>
        <v>49.799852583031083</v>
      </c>
    </row>
    <row r="350" spans="1:34" x14ac:dyDescent="0.2">
      <c r="A350" s="347">
        <f t="shared" ca="1" si="151"/>
        <v>0.01</v>
      </c>
      <c r="B350" s="304">
        <f t="shared" ca="1" si="152"/>
        <v>3.4599999999999702</v>
      </c>
      <c r="D350" s="306">
        <f t="shared" ca="1" si="153"/>
        <v>11.621935426554286</v>
      </c>
      <c r="E350" s="307">
        <f t="shared" ca="1" si="154"/>
        <v>38.454958835888078</v>
      </c>
      <c r="F350" s="304">
        <f t="shared" ca="1" si="155"/>
        <v>40.172792311822739</v>
      </c>
      <c r="G350" s="306">
        <f t="shared" ca="1" si="156"/>
        <v>52.48204130573076</v>
      </c>
      <c r="H350" s="307">
        <f t="shared" ca="1" si="157"/>
        <v>217.85557727279482</v>
      </c>
      <c r="I350" s="304">
        <f t="shared" ca="1" si="158"/>
        <v>224.08796756737991</v>
      </c>
      <c r="J350" s="306">
        <f t="shared" ca="1" si="159"/>
        <v>93.243850010684312</v>
      </c>
      <c r="K350" s="307">
        <f t="shared" ca="1" si="160"/>
        <v>415.38357903506238</v>
      </c>
      <c r="L350" s="304">
        <f t="shared" ca="1" si="145"/>
        <v>425.72048728807135</v>
      </c>
      <c r="M350" s="306">
        <f t="shared" ca="1" si="161"/>
        <v>1.3343977915898591</v>
      </c>
      <c r="N350" s="304">
        <f t="shared" ca="1" si="162"/>
        <v>76.455361649676547</v>
      </c>
      <c r="P350" s="310">
        <f t="shared" ca="1" si="163"/>
        <v>11</v>
      </c>
      <c r="Q350" s="304">
        <f t="shared" ca="1" si="164"/>
        <v>680.45000000000391</v>
      </c>
      <c r="R350" s="306">
        <f t="shared" ca="1" si="165"/>
        <v>0.34085935691584257</v>
      </c>
      <c r="S350" s="307">
        <f t="shared" ca="1" si="166"/>
        <v>10.61453937513447</v>
      </c>
      <c r="T350" s="304">
        <f t="shared" ca="1" si="146"/>
        <v>104.12863127006915</v>
      </c>
      <c r="U350" s="311">
        <f t="shared" ca="1" si="147"/>
        <v>0</v>
      </c>
      <c r="V350" s="306">
        <f t="shared" ca="1" si="148"/>
        <v>1.1751508377397824</v>
      </c>
      <c r="W350" s="304">
        <f t="shared" ca="1" si="149"/>
        <v>154.01397278511885</v>
      </c>
      <c r="Y350" s="314" t="str">
        <f t="shared" ca="1" si="167"/>
        <v/>
      </c>
      <c r="Z350" s="315" t="str">
        <f t="shared" ca="1" si="168"/>
        <v/>
      </c>
      <c r="AA350" s="316" t="str">
        <f t="shared" ca="1" si="169"/>
        <v/>
      </c>
      <c r="AC350" s="310" t="e">
        <f t="shared" ca="1" si="170"/>
        <v>#N/A</v>
      </c>
      <c r="AD350" s="323" t="e">
        <f t="shared" ca="1" si="171"/>
        <v>#N/A</v>
      </c>
      <c r="AE350" s="324">
        <f t="shared" ca="1" si="150"/>
        <v>415.38357903506238</v>
      </c>
      <c r="AG350" s="306">
        <f t="shared" ca="1" si="172"/>
        <v>40.107095238221113</v>
      </c>
      <c r="AH350" s="304">
        <f t="shared" ca="1" si="173"/>
        <v>49.644492488985811</v>
      </c>
    </row>
    <row r="351" spans="1:34" x14ac:dyDescent="0.2">
      <c r="A351" s="347">
        <f t="shared" ca="1" si="151"/>
        <v>0.01</v>
      </c>
      <c r="B351" s="304">
        <f t="shared" ca="1" si="152"/>
        <v>3.46999999999997</v>
      </c>
      <c r="D351" s="306">
        <f t="shared" ca="1" si="153"/>
        <v>11.590497072314376</v>
      </c>
      <c r="E351" s="307">
        <f t="shared" ca="1" si="154"/>
        <v>38.302732808126578</v>
      </c>
      <c r="F351" s="304">
        <f t="shared" ca="1" si="155"/>
        <v>40.017982994574631</v>
      </c>
      <c r="G351" s="306">
        <f t="shared" ca="1" si="156"/>
        <v>52.597946276453904</v>
      </c>
      <c r="H351" s="307">
        <f t="shared" ca="1" si="157"/>
        <v>218.23860460087607</v>
      </c>
      <c r="I351" s="304">
        <f t="shared" ca="1" si="158"/>
        <v>224.48748849465588</v>
      </c>
      <c r="J351" s="306">
        <f t="shared" ca="1" si="159"/>
        <v>93.769249948595231</v>
      </c>
      <c r="K351" s="307">
        <f t="shared" ca="1" si="160"/>
        <v>417.56404994443074</v>
      </c>
      <c r="L351" s="304">
        <f t="shared" ca="1" si="145"/>
        <v>427.96309191554963</v>
      </c>
      <c r="M351" s="306">
        <f t="shared" ca="1" si="161"/>
        <v>1.3342954460201168</v>
      </c>
      <c r="N351" s="304">
        <f t="shared" ca="1" si="162"/>
        <v>76.449497680478444</v>
      </c>
      <c r="P351" s="310">
        <f t="shared" ca="1" si="163"/>
        <v>11</v>
      </c>
      <c r="Q351" s="304">
        <f t="shared" ca="1" si="164"/>
        <v>679.15000000000396</v>
      </c>
      <c r="R351" s="306">
        <f t="shared" ca="1" si="165"/>
        <v>0.34020814497669855</v>
      </c>
      <c r="S351" s="307">
        <f t="shared" ca="1" si="166"/>
        <v>10.611137293684703</v>
      </c>
      <c r="T351" s="304">
        <f t="shared" ca="1" si="146"/>
        <v>104.09525685104694</v>
      </c>
      <c r="U351" s="311">
        <f t="shared" ca="1" si="147"/>
        <v>0</v>
      </c>
      <c r="V351" s="306">
        <f t="shared" ca="1" si="148"/>
        <v>1.1748945163163753</v>
      </c>
      <c r="W351" s="304">
        <f t="shared" ca="1" si="149"/>
        <v>154.52992469603751</v>
      </c>
      <c r="Y351" s="314" t="str">
        <f t="shared" ca="1" si="167"/>
        <v/>
      </c>
      <c r="Z351" s="315" t="str">
        <f t="shared" ca="1" si="168"/>
        <v/>
      </c>
      <c r="AA351" s="316" t="str">
        <f t="shared" ca="1" si="169"/>
        <v/>
      </c>
      <c r="AC351" s="310" t="e">
        <f t="shared" ca="1" si="170"/>
        <v>#N/A</v>
      </c>
      <c r="AD351" s="323" t="e">
        <f t="shared" ca="1" si="171"/>
        <v>#N/A</v>
      </c>
      <c r="AE351" s="324">
        <f t="shared" ca="1" si="150"/>
        <v>417.56404994443074</v>
      </c>
      <c r="AG351" s="306">
        <f t="shared" ca="1" si="172"/>
        <v>39.951975156592141</v>
      </c>
      <c r="AH351" s="304">
        <f t="shared" ca="1" si="173"/>
        <v>49.489136996410714</v>
      </c>
    </row>
    <row r="352" spans="1:34" x14ac:dyDescent="0.2">
      <c r="A352" s="347">
        <f t="shared" ca="1" si="151"/>
        <v>0.01</v>
      </c>
      <c r="B352" s="304">
        <f t="shared" ca="1" si="152"/>
        <v>3.4799999999999698</v>
      </c>
      <c r="D352" s="306">
        <f t="shared" ca="1" si="153"/>
        <v>11.559022367218102</v>
      </c>
      <c r="E352" s="307">
        <f t="shared" ca="1" si="154"/>
        <v>38.150521095502874</v>
      </c>
      <c r="F352" s="304">
        <f t="shared" ca="1" si="155"/>
        <v>39.863181733828753</v>
      </c>
      <c r="G352" s="306">
        <f t="shared" ca="1" si="156"/>
        <v>52.713536500126082</v>
      </c>
      <c r="H352" s="307">
        <f t="shared" ca="1" si="157"/>
        <v>218.6201098118311</v>
      </c>
      <c r="I352" s="304">
        <f t="shared" ca="1" si="158"/>
        <v>224.88545827706869</v>
      </c>
      <c r="J352" s="306">
        <f t="shared" ca="1" si="159"/>
        <v>94.295807362478129</v>
      </c>
      <c r="K352" s="307">
        <f t="shared" ca="1" si="160"/>
        <v>419.74834351649429</v>
      </c>
      <c r="L352" s="304">
        <f t="shared" ca="1" si="145"/>
        <v>430.20968279547412</v>
      </c>
      <c r="M352" s="306">
        <f t="shared" ca="1" si="161"/>
        <v>1.3341932381636006</v>
      </c>
      <c r="N352" s="304">
        <f t="shared" ca="1" si="162"/>
        <v>76.443641601666997</v>
      </c>
      <c r="P352" s="310">
        <f t="shared" ca="1" si="163"/>
        <v>11</v>
      </c>
      <c r="Q352" s="304">
        <f t="shared" ca="1" si="164"/>
        <v>677.85000000000389</v>
      </c>
      <c r="R352" s="306">
        <f t="shared" ca="1" si="165"/>
        <v>0.33955693303755441</v>
      </c>
      <c r="S352" s="307">
        <f t="shared" ca="1" si="166"/>
        <v>10.607741724354327</v>
      </c>
      <c r="T352" s="304">
        <f t="shared" ca="1" si="146"/>
        <v>104.06194631591595</v>
      </c>
      <c r="U352" s="311">
        <f t="shared" ca="1" si="147"/>
        <v>0</v>
      </c>
      <c r="V352" s="306">
        <f t="shared" ca="1" si="148"/>
        <v>1.1746378004118776</v>
      </c>
      <c r="W352" s="304">
        <f t="shared" ca="1" si="149"/>
        <v>155.04442459643107</v>
      </c>
      <c r="Y352" s="314" t="str">
        <f t="shared" ca="1" si="167"/>
        <v/>
      </c>
      <c r="Z352" s="315" t="str">
        <f t="shared" ca="1" si="168"/>
        <v/>
      </c>
      <c r="AA352" s="316" t="str">
        <f t="shared" ca="1" si="169"/>
        <v/>
      </c>
      <c r="AC352" s="310" t="e">
        <f t="shared" ca="1" si="170"/>
        <v>#N/A</v>
      </c>
      <c r="AD352" s="323" t="e">
        <f t="shared" ca="1" si="171"/>
        <v>#N/A</v>
      </c>
      <c r="AE352" s="324">
        <f t="shared" ca="1" si="150"/>
        <v>419.74834351649429</v>
      </c>
      <c r="AG352" s="306">
        <f t="shared" ca="1" si="172"/>
        <v>39.796860778594265</v>
      </c>
      <c r="AH352" s="304">
        <f t="shared" ca="1" si="173"/>
        <v>49.333787426448673</v>
      </c>
    </row>
    <row r="353" spans="1:34" x14ac:dyDescent="0.2">
      <c r="A353" s="347">
        <f t="shared" ca="1" si="151"/>
        <v>0.01</v>
      </c>
      <c r="B353" s="304">
        <f t="shared" ca="1" si="152"/>
        <v>3.4899999999999696</v>
      </c>
      <c r="D353" s="306">
        <f t="shared" ca="1" si="153"/>
        <v>11.527511740279859</v>
      </c>
      <c r="E353" s="307">
        <f t="shared" ca="1" si="154"/>
        <v>37.998324954845849</v>
      </c>
      <c r="F353" s="304">
        <f t="shared" ca="1" si="155"/>
        <v>39.708389872876374</v>
      </c>
      <c r="G353" s="306">
        <f t="shared" ca="1" si="156"/>
        <v>52.828811617528878</v>
      </c>
      <c r="H353" s="307">
        <f t="shared" ca="1" si="157"/>
        <v>219.00009306137954</v>
      </c>
      <c r="I353" s="304">
        <f t="shared" ca="1" si="158"/>
        <v>225.28187698484149</v>
      </c>
      <c r="J353" s="306">
        <f t="shared" ca="1" si="159"/>
        <v>94.823519103066403</v>
      </c>
      <c r="K353" s="307">
        <f t="shared" ca="1" si="160"/>
        <v>421.93644453086034</v>
      </c>
      <c r="L353" s="304">
        <f t="shared" ca="1" si="145"/>
        <v>432.46024441378813</v>
      </c>
      <c r="M353" s="306">
        <f t="shared" ca="1" si="161"/>
        <v>1.3340911668903668</v>
      </c>
      <c r="N353" s="304">
        <f t="shared" ca="1" si="162"/>
        <v>76.437793348501174</v>
      </c>
      <c r="P353" s="310">
        <f t="shared" ca="1" si="163"/>
        <v>11</v>
      </c>
      <c r="Q353" s="304">
        <f t="shared" ca="1" si="164"/>
        <v>676.55000000000393</v>
      </c>
      <c r="R353" s="306">
        <f t="shared" ca="1" si="165"/>
        <v>0.33890572109841033</v>
      </c>
      <c r="S353" s="307">
        <f t="shared" ca="1" si="166"/>
        <v>10.604352667143342</v>
      </c>
      <c r="T353" s="304">
        <f t="shared" ca="1" si="146"/>
        <v>104.0286996646762</v>
      </c>
      <c r="U353" s="311">
        <f t="shared" ca="1" si="147"/>
        <v>0</v>
      </c>
      <c r="V353" s="306">
        <f t="shared" ca="1" si="148"/>
        <v>1.1743806920852773</v>
      </c>
      <c r="W353" s="304">
        <f t="shared" ca="1" si="149"/>
        <v>155.55746171177475</v>
      </c>
      <c r="Y353" s="314" t="str">
        <f t="shared" ca="1" si="167"/>
        <v/>
      </c>
      <c r="Z353" s="315" t="str">
        <f t="shared" ca="1" si="168"/>
        <v/>
      </c>
      <c r="AA353" s="316" t="str">
        <f t="shared" ca="1" si="169"/>
        <v/>
      </c>
      <c r="AC353" s="310" t="e">
        <f t="shared" ca="1" si="170"/>
        <v>#N/A</v>
      </c>
      <c r="AD353" s="323" t="e">
        <f t="shared" ca="1" si="171"/>
        <v>#N/A</v>
      </c>
      <c r="AE353" s="324">
        <f t="shared" ca="1" si="150"/>
        <v>421.93644453086034</v>
      </c>
      <c r="AG353" s="306">
        <f t="shared" ca="1" si="172"/>
        <v>39.641753421812744</v>
      </c>
      <c r="AH353" s="304">
        <f t="shared" ca="1" si="173"/>
        <v>49.178445094476366</v>
      </c>
    </row>
    <row r="354" spans="1:34" x14ac:dyDescent="0.2">
      <c r="A354" s="347">
        <f t="shared" ca="1" si="151"/>
        <v>0.01</v>
      </c>
      <c r="B354" s="304">
        <f t="shared" ca="1" si="152"/>
        <v>3.4999999999999694</v>
      </c>
      <c r="D354" s="306">
        <f t="shared" ca="1" si="153"/>
        <v>11.495965618574358</v>
      </c>
      <c r="E354" s="307">
        <f t="shared" ca="1" si="154"/>
        <v>37.846145637446902</v>
      </c>
      <c r="F354" s="304">
        <f t="shared" ca="1" si="155"/>
        <v>39.553608749572838</v>
      </c>
      <c r="G354" s="306">
        <f t="shared" ca="1" si="156"/>
        <v>52.943771273714624</v>
      </c>
      <c r="H354" s="307">
        <f t="shared" ca="1" si="157"/>
        <v>219.37855451775403</v>
      </c>
      <c r="I354" s="304">
        <f t="shared" ca="1" si="158"/>
        <v>225.67674470131516</v>
      </c>
      <c r="J354" s="306">
        <f t="shared" ca="1" si="159"/>
        <v>95.352382017522615</v>
      </c>
      <c r="K354" s="307">
        <f t="shared" ca="1" si="160"/>
        <v>424.12833776875601</v>
      </c>
      <c r="L354" s="304">
        <f t="shared" ca="1" si="145"/>
        <v>434.71476125719903</v>
      </c>
      <c r="M354" s="306">
        <f t="shared" ca="1" si="161"/>
        <v>1.3339892310787995</v>
      </c>
      <c r="N354" s="304">
        <f t="shared" ca="1" si="162"/>
        <v>76.431952856717118</v>
      </c>
      <c r="P354" s="310">
        <f t="shared" ca="1" si="163"/>
        <v>11</v>
      </c>
      <c r="Q354" s="304">
        <f t="shared" ca="1" si="164"/>
        <v>675.25000000000398</v>
      </c>
      <c r="R354" s="306">
        <f t="shared" ca="1" si="165"/>
        <v>0.33825450915926625</v>
      </c>
      <c r="S354" s="307">
        <f t="shared" ca="1" si="166"/>
        <v>10.600970122051748</v>
      </c>
      <c r="T354" s="304">
        <f t="shared" ca="1" si="146"/>
        <v>103.99551689732766</v>
      </c>
      <c r="U354" s="311">
        <f t="shared" ca="1" si="147"/>
        <v>0</v>
      </c>
      <c r="V354" s="306">
        <f t="shared" ca="1" si="148"/>
        <v>1.1741231933941632</v>
      </c>
      <c r="W354" s="304">
        <f t="shared" ca="1" si="149"/>
        <v>156.06902534645673</v>
      </c>
      <c r="Y354" s="314" t="str">
        <f t="shared" ca="1" si="167"/>
        <v/>
      </c>
      <c r="Z354" s="315" t="str">
        <f t="shared" ca="1" si="168"/>
        <v/>
      </c>
      <c r="AA354" s="316" t="str">
        <f t="shared" ca="1" si="169"/>
        <v/>
      </c>
      <c r="AC354" s="310" t="e">
        <f t="shared" ca="1" si="170"/>
        <v>#N/A</v>
      </c>
      <c r="AD354" s="323" t="e">
        <f t="shared" ca="1" si="171"/>
        <v>#N/A</v>
      </c>
      <c r="AE354" s="324">
        <f t="shared" ca="1" si="150"/>
        <v>424.12833776875601</v>
      </c>
      <c r="AG354" s="306">
        <f t="shared" ca="1" si="172"/>
        <v>39.486654398033124</v>
      </c>
      <c r="AH354" s="304">
        <f t="shared" ca="1" si="173"/>
        <v>49.023111310085092</v>
      </c>
    </row>
    <row r="355" spans="1:34" x14ac:dyDescent="0.2">
      <c r="A355" s="347">
        <f t="shared" ca="1" si="151"/>
        <v>0.01</v>
      </c>
      <c r="B355" s="304">
        <f t="shared" ca="1" si="152"/>
        <v>3.5099999999999691</v>
      </c>
      <c r="D355" s="306">
        <f t="shared" ca="1" si="153"/>
        <v>11.464384427238704</v>
      </c>
      <c r="E355" s="307">
        <f t="shared" ca="1" si="154"/>
        <v>37.693984389040644</v>
      </c>
      <c r="F355" s="304">
        <f t="shared" ca="1" si="155"/>
        <v>39.398839696325489</v>
      </c>
      <c r="G355" s="306">
        <f t="shared" ca="1" si="156"/>
        <v>53.05841511798701</v>
      </c>
      <c r="H355" s="307">
        <f t="shared" ca="1" si="157"/>
        <v>219.75549436164442</v>
      </c>
      <c r="I355" s="304">
        <f t="shared" ca="1" si="158"/>
        <v>226.07006152289023</v>
      </c>
      <c r="J355" s="306">
        <f t="shared" ca="1" si="159"/>
        <v>95.88239294948113</v>
      </c>
      <c r="K355" s="307">
        <f t="shared" ca="1" si="160"/>
        <v>426.32400801315299</v>
      </c>
      <c r="L355" s="304">
        <f t="shared" ca="1" si="145"/>
        <v>436.97321781330908</v>
      </c>
      <c r="M355" s="306">
        <f t="shared" ca="1" si="161"/>
        <v>1.3338874296155134</v>
      </c>
      <c r="N355" s="304">
        <f t="shared" ca="1" si="162"/>
        <v>76.426120062522571</v>
      </c>
      <c r="P355" s="310">
        <f t="shared" ca="1" si="163"/>
        <v>11</v>
      </c>
      <c r="Q355" s="304">
        <f t="shared" ca="1" si="164"/>
        <v>673.95000000000402</v>
      </c>
      <c r="R355" s="306">
        <f t="shared" ca="1" si="165"/>
        <v>0.33760329722012222</v>
      </c>
      <c r="S355" s="307">
        <f t="shared" ca="1" si="166"/>
        <v>10.597594089079548</v>
      </c>
      <c r="T355" s="304">
        <f t="shared" ca="1" si="146"/>
        <v>103.96239801387037</v>
      </c>
      <c r="U355" s="311">
        <f t="shared" ca="1" si="147"/>
        <v>0</v>
      </c>
      <c r="V355" s="306">
        <f t="shared" ca="1" si="148"/>
        <v>1.1738653063947053</v>
      </c>
      <c r="W355" s="304">
        <f t="shared" ca="1" si="149"/>
        <v>156.57910488379073</v>
      </c>
      <c r="Y355" s="314" t="str">
        <f t="shared" ca="1" si="167"/>
        <v/>
      </c>
      <c r="Z355" s="315" t="str">
        <f t="shared" ca="1" si="168"/>
        <v/>
      </c>
      <c r="AA355" s="316" t="str">
        <f t="shared" ca="1" si="169"/>
        <v/>
      </c>
      <c r="AC355" s="310" t="e">
        <f t="shared" ca="1" si="170"/>
        <v>#N/A</v>
      </c>
      <c r="AD355" s="323" t="e">
        <f t="shared" ca="1" si="171"/>
        <v>#N/A</v>
      </c>
      <c r="AE355" s="324">
        <f t="shared" ca="1" si="150"/>
        <v>426.32400801315299</v>
      </c>
      <c r="AG355" s="306">
        <f t="shared" ca="1" si="172"/>
        <v>39.331565013222452</v>
      </c>
      <c r="AH355" s="304">
        <f t="shared" ca="1" si="173"/>
        <v>48.867787377061902</v>
      </c>
    </row>
    <row r="356" spans="1:34" x14ac:dyDescent="0.2">
      <c r="A356" s="347">
        <f t="shared" ca="1" si="151"/>
        <v>0.01</v>
      </c>
      <c r="B356" s="304">
        <f t="shared" ca="1" si="152"/>
        <v>3.5199999999999689</v>
      </c>
      <c r="D356" s="306">
        <f t="shared" ca="1" si="153"/>
        <v>11.432768589474566</v>
      </c>
      <c r="E356" s="307">
        <f t="shared" ca="1" si="154"/>
        <v>37.541842449785968</v>
      </c>
      <c r="F356" s="304">
        <f t="shared" ca="1" si="155"/>
        <v>39.244084040082114</v>
      </c>
      <c r="G356" s="306">
        <f t="shared" ca="1" si="156"/>
        <v>53.172742803881754</v>
      </c>
      <c r="H356" s="307">
        <f t="shared" ca="1" si="157"/>
        <v>220.13091278614229</v>
      </c>
      <c r="I356" s="304">
        <f t="shared" ca="1" si="158"/>
        <v>226.46182755896842</v>
      </c>
      <c r="J356" s="306">
        <f t="shared" ca="1" si="159"/>
        <v>96.413548739090473</v>
      </c>
      <c r="K356" s="307">
        <f t="shared" ca="1" si="160"/>
        <v>428.52344004889193</v>
      </c>
      <c r="L356" s="304">
        <f t="shared" ca="1" si="145"/>
        <v>439.23559857074565</v>
      </c>
      <c r="M356" s="306">
        <f t="shared" ca="1" si="161"/>
        <v>1.3337857613952626</v>
      </c>
      <c r="N356" s="304">
        <f t="shared" ca="1" si="162"/>
        <v>76.420294902591593</v>
      </c>
      <c r="P356" s="310">
        <f t="shared" ca="1" si="163"/>
        <v>11</v>
      </c>
      <c r="Q356" s="304">
        <f t="shared" ca="1" si="164"/>
        <v>672.65000000000407</v>
      </c>
      <c r="R356" s="306">
        <f t="shared" ca="1" si="165"/>
        <v>0.33695208528097814</v>
      </c>
      <c r="S356" s="307">
        <f t="shared" ca="1" si="166"/>
        <v>10.594224568226739</v>
      </c>
      <c r="T356" s="304">
        <f t="shared" ca="1" si="146"/>
        <v>103.92934301430432</v>
      </c>
      <c r="U356" s="311">
        <f t="shared" ca="1" si="147"/>
        <v>0</v>
      </c>
      <c r="V356" s="306">
        <f t="shared" ca="1" si="148"/>
        <v>1.1736070331416342</v>
      </c>
      <c r="W356" s="304">
        <f t="shared" ca="1" si="149"/>
        <v>157.08768978602444</v>
      </c>
      <c r="Y356" s="314" t="str">
        <f t="shared" ca="1" si="167"/>
        <v/>
      </c>
      <c r="Z356" s="315" t="str">
        <f t="shared" ca="1" si="168"/>
        <v/>
      </c>
      <c r="AA356" s="316" t="str">
        <f t="shared" ca="1" si="169"/>
        <v/>
      </c>
      <c r="AC356" s="310" t="e">
        <f t="shared" ca="1" si="170"/>
        <v>#N/A</v>
      </c>
      <c r="AD356" s="323" t="e">
        <f t="shared" ca="1" si="171"/>
        <v>#N/A</v>
      </c>
      <c r="AE356" s="324">
        <f t="shared" ca="1" si="150"/>
        <v>428.52344004889193</v>
      </c>
      <c r="AG356" s="306">
        <f t="shared" ca="1" si="172"/>
        <v>39.176486567511063</v>
      </c>
      <c r="AH356" s="304">
        <f t="shared" ca="1" si="173"/>
        <v>48.712474593371141</v>
      </c>
    </row>
    <row r="357" spans="1:34" x14ac:dyDescent="0.2">
      <c r="A357" s="347">
        <f t="shared" ca="1" si="151"/>
        <v>0.01</v>
      </c>
      <c r="B357" s="304">
        <f t="shared" ca="1" si="152"/>
        <v>3.5299999999999687</v>
      </c>
      <c r="D357" s="306">
        <f t="shared" ca="1" si="153"/>
        <v>11.401118526550086</v>
      </c>
      <c r="E357" s="307">
        <f t="shared" ca="1" si="154"/>
        <v>37.38972105424758</v>
      </c>
      <c r="F357" s="304">
        <f t="shared" ca="1" si="155"/>
        <v>39.089343102319951</v>
      </c>
      <c r="G357" s="306">
        <f t="shared" ca="1" si="156"/>
        <v>53.286753989147257</v>
      </c>
      <c r="H357" s="307">
        <f t="shared" ca="1" si="157"/>
        <v>220.50480999668477</v>
      </c>
      <c r="I357" s="304">
        <f t="shared" ca="1" si="158"/>
        <v>226.85204293189415</v>
      </c>
      <c r="J357" s="306">
        <f t="shared" ca="1" si="159"/>
        <v>96.945846223055611</v>
      </c>
      <c r="K357" s="307">
        <f t="shared" ca="1" si="160"/>
        <v>430.72661866280606</v>
      </c>
      <c r="L357" s="304">
        <f t="shared" ca="1" si="145"/>
        <v>441.50188801929113</v>
      </c>
      <c r="M357" s="306">
        <f t="shared" ca="1" si="161"/>
        <v>1.333684225320845</v>
      </c>
      <c r="N357" s="304">
        <f t="shared" ca="1" si="162"/>
        <v>76.414477314059141</v>
      </c>
      <c r="P357" s="310">
        <f t="shared" ca="1" si="163"/>
        <v>11</v>
      </c>
      <c r="Q357" s="304">
        <f t="shared" ca="1" si="164"/>
        <v>671.35000000000412</v>
      </c>
      <c r="R357" s="306">
        <f t="shared" ca="1" si="165"/>
        <v>0.33630087334183406</v>
      </c>
      <c r="S357" s="307">
        <f t="shared" ca="1" si="166"/>
        <v>10.590861559493321</v>
      </c>
      <c r="T357" s="304">
        <f t="shared" ca="1" si="146"/>
        <v>103.89635189862949</v>
      </c>
      <c r="U357" s="311">
        <f t="shared" ca="1" si="147"/>
        <v>0</v>
      </c>
      <c r="V357" s="306">
        <f t="shared" ca="1" si="148"/>
        <v>1.1733483756882188</v>
      </c>
      <c r="W357" s="304">
        <f t="shared" ca="1" si="149"/>
        <v>157.5947695943444</v>
      </c>
      <c r="Y357" s="314" t="str">
        <f t="shared" ca="1" si="167"/>
        <v/>
      </c>
      <c r="Z357" s="315" t="str">
        <f t="shared" ca="1" si="168"/>
        <v/>
      </c>
      <c r="AA357" s="316" t="str">
        <f t="shared" ca="1" si="169"/>
        <v/>
      </c>
      <c r="AC357" s="310" t="e">
        <f t="shared" ca="1" si="170"/>
        <v>#N/A</v>
      </c>
      <c r="AD357" s="323" t="e">
        <f t="shared" ca="1" si="171"/>
        <v>#N/A</v>
      </c>
      <c r="AE357" s="324">
        <f t="shared" ca="1" si="150"/>
        <v>430.72661866280606</v>
      </c>
      <c r="AG357" s="306">
        <f t="shared" ca="1" si="172"/>
        <v>39.021420355174655</v>
      </c>
      <c r="AH357" s="304">
        <f t="shared" ca="1" si="173"/>
        <v>48.557174251136423</v>
      </c>
    </row>
    <row r="358" spans="1:34" x14ac:dyDescent="0.2">
      <c r="A358" s="347">
        <f t="shared" ca="1" si="151"/>
        <v>0.01</v>
      </c>
      <c r="B358" s="304">
        <f t="shared" ca="1" si="152"/>
        <v>3.5399999999999685</v>
      </c>
      <c r="D358" s="306">
        <f t="shared" ca="1" si="153"/>
        <v>11.36943465780203</v>
      </c>
      <c r="E358" s="307">
        <f t="shared" ca="1" si="154"/>
        <v>37.237621431377789</v>
      </c>
      <c r="F358" s="304">
        <f t="shared" ca="1" si="155"/>
        <v>38.934618199035114</v>
      </c>
      <c r="G358" s="306">
        <f t="shared" ca="1" si="156"/>
        <v>53.400448335725279</v>
      </c>
      <c r="H358" s="307">
        <f t="shared" ca="1" si="157"/>
        <v>220.87718621099856</v>
      </c>
      <c r="I358" s="304">
        <f t="shared" ca="1" si="158"/>
        <v>227.24070777689587</v>
      </c>
      <c r="J358" s="306">
        <f t="shared" ca="1" si="159"/>
        <v>97.479282234679971</v>
      </c>
      <c r="K358" s="307">
        <f t="shared" ca="1" si="160"/>
        <v>432.93352864384445</v>
      </c>
      <c r="L358" s="304">
        <f t="shared" ca="1" si="145"/>
        <v>443.77207065001159</v>
      </c>
      <c r="M358" s="306">
        <f t="shared" ca="1" si="161"/>
        <v>1.3335828203030129</v>
      </c>
      <c r="N358" s="304">
        <f t="shared" ca="1" si="162"/>
        <v>76.408667234515917</v>
      </c>
      <c r="P358" s="310">
        <f t="shared" ca="1" si="163"/>
        <v>11</v>
      </c>
      <c r="Q358" s="304">
        <f t="shared" ca="1" si="164"/>
        <v>670.05000000000405</v>
      </c>
      <c r="R358" s="306">
        <f t="shared" ca="1" si="165"/>
        <v>0.33564966140268998</v>
      </c>
      <c r="S358" s="307">
        <f t="shared" ca="1" si="166"/>
        <v>10.587505062879295</v>
      </c>
      <c r="T358" s="304">
        <f t="shared" ca="1" si="146"/>
        <v>103.86342466684589</v>
      </c>
      <c r="U358" s="311">
        <f t="shared" ca="1" si="147"/>
        <v>0</v>
      </c>
      <c r="V358" s="306">
        <f t="shared" ca="1" si="148"/>
        <v>1.1730893360862504</v>
      </c>
      <c r="W358" s="304">
        <f t="shared" ca="1" si="149"/>
        <v>158.10033392887769</v>
      </c>
      <c r="Y358" s="314" t="str">
        <f t="shared" ca="1" si="167"/>
        <v/>
      </c>
      <c r="Z358" s="315" t="str">
        <f t="shared" ca="1" si="168"/>
        <v/>
      </c>
      <c r="AA358" s="316" t="str">
        <f t="shared" ca="1" si="169"/>
        <v/>
      </c>
      <c r="AC358" s="310" t="e">
        <f t="shared" ca="1" si="170"/>
        <v>#N/A</v>
      </c>
      <c r="AD358" s="323" t="e">
        <f t="shared" ca="1" si="171"/>
        <v>#N/A</v>
      </c>
      <c r="AE358" s="324">
        <f t="shared" ca="1" si="150"/>
        <v>432.93352864384445</v>
      </c>
      <c r="AG358" s="306">
        <f t="shared" ca="1" si="172"/>
        <v>38.866367664616725</v>
      </c>
      <c r="AH358" s="304">
        <f t="shared" ca="1" si="173"/>
        <v>48.401887636622895</v>
      </c>
    </row>
    <row r="359" spans="1:34" x14ac:dyDescent="0.2">
      <c r="A359" s="347">
        <f t="shared" ca="1" si="151"/>
        <v>0.01</v>
      </c>
      <c r="B359" s="304">
        <f t="shared" ca="1" si="152"/>
        <v>3.5499999999999683</v>
      </c>
      <c r="D359" s="306">
        <f t="shared" ca="1" si="153"/>
        <v>11.337717400637665</v>
      </c>
      <c r="E359" s="307">
        <f t="shared" ca="1" si="154"/>
        <v>37.085544804498717</v>
      </c>
      <c r="F359" s="304">
        <f t="shared" ca="1" si="155"/>
        <v>38.779910640732581</v>
      </c>
      <c r="G359" s="306">
        <f t="shared" ca="1" si="156"/>
        <v>53.513825509731653</v>
      </c>
      <c r="H359" s="307">
        <f t="shared" ca="1" si="157"/>
        <v>221.24804165904354</v>
      </c>
      <c r="I359" s="304">
        <f t="shared" ca="1" si="158"/>
        <v>227.62782224202707</v>
      </c>
      <c r="J359" s="306">
        <f t="shared" ca="1" si="159"/>
        <v>98.013853603907251</v>
      </c>
      <c r="K359" s="307">
        <f t="shared" ca="1" si="160"/>
        <v>435.14415478319467</v>
      </c>
      <c r="L359" s="304">
        <f t="shared" ca="1" si="145"/>
        <v>446.04613095538565</v>
      </c>
      <c r="M359" s="306">
        <f t="shared" ca="1" si="161"/>
        <v>1.3334815452603825</v>
      </c>
      <c r="N359" s="304">
        <f t="shared" ca="1" si="162"/>
        <v>76.402864602003177</v>
      </c>
      <c r="P359" s="310">
        <f t="shared" ca="1" si="163"/>
        <v>11</v>
      </c>
      <c r="Q359" s="304">
        <f t="shared" ca="1" si="164"/>
        <v>668.75000000000409</v>
      </c>
      <c r="R359" s="306">
        <f t="shared" ca="1" si="165"/>
        <v>0.3349984494635459</v>
      </c>
      <c r="S359" s="307">
        <f t="shared" ca="1" si="166"/>
        <v>10.58415507838466</v>
      </c>
      <c r="T359" s="304">
        <f t="shared" ca="1" si="146"/>
        <v>103.83056131895351</v>
      </c>
      <c r="U359" s="311">
        <f t="shared" ca="1" si="147"/>
        <v>0</v>
      </c>
      <c r="V359" s="306">
        <f t="shared" ca="1" si="148"/>
        <v>1.1728299163860172</v>
      </c>
      <c r="W359" s="304">
        <f t="shared" ca="1" si="149"/>
        <v>158.60437248868871</v>
      </c>
      <c r="Y359" s="314" t="str">
        <f t="shared" ca="1" si="167"/>
        <v/>
      </c>
      <c r="Z359" s="315" t="str">
        <f t="shared" ca="1" si="168"/>
        <v/>
      </c>
      <c r="AA359" s="316" t="str">
        <f t="shared" ca="1" si="169"/>
        <v/>
      </c>
      <c r="AC359" s="310" t="e">
        <f t="shared" ca="1" si="170"/>
        <v>#N/A</v>
      </c>
      <c r="AD359" s="323" t="e">
        <f t="shared" ca="1" si="171"/>
        <v>#N/A</v>
      </c>
      <c r="AE359" s="324">
        <f t="shared" ca="1" si="150"/>
        <v>435.14415478319467</v>
      </c>
      <c r="AG359" s="306">
        <f t="shared" ca="1" si="172"/>
        <v>38.711329778351399</v>
      </c>
      <c r="AH359" s="304">
        <f t="shared" ca="1" si="173"/>
        <v>48.246616030219869</v>
      </c>
    </row>
    <row r="360" spans="1:34" x14ac:dyDescent="0.2">
      <c r="A360" s="347">
        <f t="shared" ca="1" si="151"/>
        <v>0.01</v>
      </c>
      <c r="B360" s="304">
        <f t="shared" ca="1" si="152"/>
        <v>3.5599999999999681</v>
      </c>
      <c r="D360" s="306">
        <f t="shared" ca="1" si="153"/>
        <v>11.305967170536761</v>
      </c>
      <c r="E360" s="307">
        <f t="shared" ca="1" si="154"/>
        <v>36.933492391285014</v>
      </c>
      <c r="F360" s="304">
        <f t="shared" ca="1" si="155"/>
        <v>38.625221732416797</v>
      </c>
      <c r="G360" s="306">
        <f t="shared" ca="1" si="156"/>
        <v>53.626885181437018</v>
      </c>
      <c r="H360" s="307">
        <f t="shared" ca="1" si="157"/>
        <v>221.61737658295638</v>
      </c>
      <c r="I360" s="304">
        <f t="shared" ca="1" si="158"/>
        <v>228.01338648810719</v>
      </c>
      <c r="J360" s="306">
        <f t="shared" ca="1" si="159"/>
        <v>98.549557157363097</v>
      </c>
      <c r="K360" s="307">
        <f t="shared" ca="1" si="160"/>
        <v>437.35848187440467</v>
      </c>
      <c r="L360" s="304">
        <f t="shared" ca="1" si="145"/>
        <v>448.32405342943218</v>
      </c>
      <c r="M360" s="306">
        <f t="shared" ca="1" si="161"/>
        <v>1.3333803991193445</v>
      </c>
      <c r="N360" s="304">
        <f t="shared" ca="1" si="162"/>
        <v>76.397069355007673</v>
      </c>
      <c r="P360" s="310">
        <f t="shared" ca="1" si="163"/>
        <v>11</v>
      </c>
      <c r="Q360" s="304">
        <f t="shared" ca="1" si="164"/>
        <v>667.45000000000414</v>
      </c>
      <c r="R360" s="306">
        <f t="shared" ca="1" si="165"/>
        <v>0.33434723752440182</v>
      </c>
      <c r="S360" s="307">
        <f t="shared" ca="1" si="166"/>
        <v>10.580811606009416</v>
      </c>
      <c r="T360" s="304">
        <f t="shared" ca="1" si="146"/>
        <v>103.79776185495237</v>
      </c>
      <c r="U360" s="311">
        <f t="shared" ca="1" si="147"/>
        <v>0</v>
      </c>
      <c r="V360" s="306">
        <f t="shared" ca="1" si="148"/>
        <v>1.1725701186362898</v>
      </c>
      <c r="W360" s="304">
        <f t="shared" ca="1" si="149"/>
        <v>159.10687505177339</v>
      </c>
      <c r="Y360" s="314" t="str">
        <f t="shared" ca="1" si="167"/>
        <v/>
      </c>
      <c r="Z360" s="315" t="str">
        <f t="shared" ca="1" si="168"/>
        <v/>
      </c>
      <c r="AA360" s="316" t="str">
        <f t="shared" ca="1" si="169"/>
        <v/>
      </c>
      <c r="AC360" s="310" t="e">
        <f t="shared" ca="1" si="170"/>
        <v>#N/A</v>
      </c>
      <c r="AD360" s="323" t="e">
        <f t="shared" ca="1" si="171"/>
        <v>#N/A</v>
      </c>
      <c r="AE360" s="324">
        <f t="shared" ca="1" si="150"/>
        <v>437.35848187440467</v>
      </c>
      <c r="AG360" s="306">
        <f t="shared" ca="1" si="172"/>
        <v>38.556307972986644</v>
      </c>
      <c r="AH360" s="304">
        <f t="shared" ca="1" si="173"/>
        <v>48.091360706423927</v>
      </c>
    </row>
    <row r="361" spans="1:34" x14ac:dyDescent="0.2">
      <c r="A361" s="347">
        <f t="shared" ca="1" si="151"/>
        <v>0.01</v>
      </c>
      <c r="B361" s="304">
        <f t="shared" ca="1" si="152"/>
        <v>3.5699999999999679</v>
      </c>
      <c r="D361" s="306">
        <f t="shared" ca="1" si="153"/>
        <v>11.274184381053512</v>
      </c>
      <c r="E361" s="307">
        <f t="shared" ca="1" si="154"/>
        <v>36.781465403746729</v>
      </c>
      <c r="F361" s="304">
        <f t="shared" ca="1" si="155"/>
        <v>38.470552773582661</v>
      </c>
      <c r="G361" s="306">
        <f t="shared" ca="1" si="156"/>
        <v>53.73962702524755</v>
      </c>
      <c r="H361" s="307">
        <f t="shared" ca="1" si="157"/>
        <v>221.98519123699384</v>
      </c>
      <c r="I361" s="304">
        <f t="shared" ca="1" si="158"/>
        <v>228.39740068866249</v>
      </c>
      <c r="J361" s="306">
        <f t="shared" ca="1" si="159"/>
        <v>99.086389718396518</v>
      </c>
      <c r="K361" s="307">
        <f t="shared" ca="1" si="160"/>
        <v>439.57649471350442</v>
      </c>
      <c r="L361" s="304">
        <f t="shared" ca="1" si="145"/>
        <v>450.60582256783761</v>
      </c>
      <c r="M361" s="306">
        <f t="shared" ca="1" si="161"/>
        <v>1.333279380813976</v>
      </c>
      <c r="N361" s="304">
        <f t="shared" ca="1" si="162"/>
        <v>76.391281432456495</v>
      </c>
      <c r="P361" s="310">
        <f t="shared" ca="1" si="163"/>
        <v>11</v>
      </c>
      <c r="Q361" s="304">
        <f t="shared" ca="1" si="164"/>
        <v>666.15000000000418</v>
      </c>
      <c r="R361" s="306">
        <f t="shared" ca="1" si="165"/>
        <v>0.33369602558525779</v>
      </c>
      <c r="S361" s="307">
        <f t="shared" ca="1" si="166"/>
        <v>10.577474645753563</v>
      </c>
      <c r="T361" s="304">
        <f t="shared" ca="1" si="146"/>
        <v>103.76502627484246</v>
      </c>
      <c r="U361" s="311">
        <f t="shared" ca="1" si="147"/>
        <v>0</v>
      </c>
      <c r="V361" s="306">
        <f t="shared" ca="1" si="148"/>
        <v>1.1723099448842971</v>
      </c>
      <c r="W361" s="304">
        <f t="shared" ca="1" si="149"/>
        <v>159.60783147504907</v>
      </c>
      <c r="Y361" s="314" t="str">
        <f t="shared" ca="1" si="167"/>
        <v/>
      </c>
      <c r="Z361" s="315" t="str">
        <f t="shared" ca="1" si="168"/>
        <v/>
      </c>
      <c r="AA361" s="316" t="str">
        <f t="shared" ca="1" si="169"/>
        <v/>
      </c>
      <c r="AC361" s="310" t="e">
        <f t="shared" ca="1" si="170"/>
        <v>#N/A</v>
      </c>
      <c r="AD361" s="323" t="e">
        <f t="shared" ca="1" si="171"/>
        <v>#N/A</v>
      </c>
      <c r="AE361" s="324">
        <f t="shared" ca="1" si="150"/>
        <v>439.57649471350442</v>
      </c>
      <c r="AG361" s="306">
        <f t="shared" ca="1" si="172"/>
        <v>38.401303519207758</v>
      </c>
      <c r="AH361" s="304">
        <f t="shared" ca="1" si="173"/>
        <v>47.936122933822254</v>
      </c>
    </row>
    <row r="362" spans="1:34" x14ac:dyDescent="0.2">
      <c r="A362" s="347">
        <f t="shared" ca="1" si="151"/>
        <v>0.01</v>
      </c>
      <c r="B362" s="304">
        <f t="shared" ca="1" si="152"/>
        <v>3.5799999999999677</v>
      </c>
      <c r="D362" s="306">
        <f t="shared" ca="1" si="153"/>
        <v>11.242369443818458</v>
      </c>
      <c r="E362" s="307">
        <f t="shared" ca="1" si="154"/>
        <v>36.629465048212808</v>
      </c>
      <c r="F362" s="304">
        <f t="shared" ca="1" si="155"/>
        <v>38.315905058207179</v>
      </c>
      <c r="G362" s="306">
        <f t="shared" ca="1" si="156"/>
        <v>53.852050719685735</v>
      </c>
      <c r="H362" s="307">
        <f t="shared" ca="1" si="157"/>
        <v>222.35148588747597</v>
      </c>
      <c r="I362" s="304">
        <f t="shared" ca="1" si="158"/>
        <v>228.77986502986673</v>
      </c>
      <c r="J362" s="306">
        <f t="shared" ca="1" si="159"/>
        <v>99.624348107121179</v>
      </c>
      <c r="K362" s="307">
        <f t="shared" ca="1" si="160"/>
        <v>441.79817809912674</v>
      </c>
      <c r="L362" s="304">
        <f t="shared" ca="1" si="145"/>
        <v>452.89142286808277</v>
      </c>
      <c r="M362" s="306">
        <f t="shared" ca="1" si="161"/>
        <v>1.3331784892859551</v>
      </c>
      <c r="N362" s="304">
        <f t="shared" ca="1" si="162"/>
        <v>76.385500773712266</v>
      </c>
      <c r="P362" s="310">
        <f t="shared" ca="1" si="163"/>
        <v>11</v>
      </c>
      <c r="Q362" s="304">
        <f t="shared" ca="1" si="164"/>
        <v>664.85000000000423</v>
      </c>
      <c r="R362" s="306">
        <f t="shared" ca="1" si="165"/>
        <v>0.33304481364611371</v>
      </c>
      <c r="S362" s="307">
        <f t="shared" ca="1" si="166"/>
        <v>10.574144197617102</v>
      </c>
      <c r="T362" s="304">
        <f t="shared" ca="1" si="146"/>
        <v>103.73235457862377</v>
      </c>
      <c r="U362" s="311">
        <f t="shared" ca="1" si="147"/>
        <v>0</v>
      </c>
      <c r="V362" s="306">
        <f t="shared" ca="1" si="148"/>
        <v>1.1720493971757082</v>
      </c>
      <c r="W362" s="304">
        <f t="shared" ca="1" si="149"/>
        <v>160.10723169434112</v>
      </c>
      <c r="Y362" s="314" t="str">
        <f t="shared" ca="1" si="167"/>
        <v/>
      </c>
      <c r="Z362" s="315" t="str">
        <f t="shared" ca="1" si="168"/>
        <v/>
      </c>
      <c r="AA362" s="316" t="str">
        <f t="shared" ca="1" si="169"/>
        <v/>
      </c>
      <c r="AC362" s="310" t="e">
        <f t="shared" ca="1" si="170"/>
        <v>#N/A</v>
      </c>
      <c r="AD362" s="323" t="e">
        <f t="shared" ca="1" si="171"/>
        <v>#N/A</v>
      </c>
      <c r="AE362" s="324">
        <f t="shared" ca="1" si="150"/>
        <v>441.79817809912674</v>
      </c>
      <c r="AG362" s="306">
        <f t="shared" ca="1" si="172"/>
        <v>38.24631768176144</v>
      </c>
      <c r="AH362" s="304">
        <f t="shared" ca="1" si="173"/>
        <v>47.780903975076505</v>
      </c>
    </row>
    <row r="363" spans="1:34" x14ac:dyDescent="0.2">
      <c r="A363" s="347">
        <f t="shared" ca="1" si="151"/>
        <v>0.01</v>
      </c>
      <c r="B363" s="304">
        <f t="shared" ca="1" si="152"/>
        <v>3.5899999999999674</v>
      </c>
      <c r="D363" s="306">
        <f t="shared" ca="1" si="153"/>
        <v>11.210522768540336</v>
      </c>
      <c r="E363" s="307">
        <f t="shared" ca="1" si="154"/>
        <v>36.477492525314744</v>
      </c>
      <c r="F363" s="304">
        <f t="shared" ca="1" si="155"/>
        <v>38.161279874741545</v>
      </c>
      <c r="G363" s="306">
        <f t="shared" ca="1" si="156"/>
        <v>53.96415594737114</v>
      </c>
      <c r="H363" s="307">
        <f t="shared" ca="1" si="157"/>
        <v>222.71626081272913</v>
      </c>
      <c r="I363" s="304">
        <f t="shared" ca="1" si="158"/>
        <v>229.16077971048139</v>
      </c>
      <c r="J363" s="306">
        <f t="shared" ca="1" si="159"/>
        <v>100.16342914045646</v>
      </c>
      <c r="K363" s="307">
        <f t="shared" ca="1" si="160"/>
        <v>444.02351683262776</v>
      </c>
      <c r="L363" s="304">
        <f t="shared" ca="1" si="145"/>
        <v>455.18083882956904</v>
      </c>
      <c r="M363" s="306">
        <f t="shared" ca="1" si="161"/>
        <v>1.3330777234844742</v>
      </c>
      <c r="N363" s="304">
        <f t="shared" ca="1" si="162"/>
        <v>76.379727318568158</v>
      </c>
      <c r="P363" s="310">
        <f t="shared" ca="1" si="163"/>
        <v>11</v>
      </c>
      <c r="Q363" s="304">
        <f t="shared" ca="1" si="164"/>
        <v>663.55000000000427</v>
      </c>
      <c r="R363" s="306">
        <f t="shared" ca="1" si="165"/>
        <v>0.33239360170696963</v>
      </c>
      <c r="S363" s="307">
        <f t="shared" ca="1" si="166"/>
        <v>10.570820261600032</v>
      </c>
      <c r="T363" s="304">
        <f t="shared" ca="1" si="146"/>
        <v>103.69974676629631</v>
      </c>
      <c r="U363" s="311">
        <f t="shared" ca="1" si="147"/>
        <v>0</v>
      </c>
      <c r="V363" s="306">
        <f t="shared" ca="1" si="148"/>
        <v>1.1717884775546139</v>
      </c>
      <c r="W363" s="304">
        <f t="shared" ca="1" si="149"/>
        <v>160.60506572436586</v>
      </c>
      <c r="Y363" s="314" t="str">
        <f t="shared" ca="1" si="167"/>
        <v/>
      </c>
      <c r="Z363" s="315" t="str">
        <f t="shared" ca="1" si="168"/>
        <v/>
      </c>
      <c r="AA363" s="316" t="str">
        <f t="shared" ca="1" si="169"/>
        <v/>
      </c>
      <c r="AC363" s="310" t="e">
        <f t="shared" ca="1" si="170"/>
        <v>#N/A</v>
      </c>
      <c r="AD363" s="323" t="e">
        <f t="shared" ca="1" si="171"/>
        <v>#N/A</v>
      </c>
      <c r="AE363" s="324">
        <f t="shared" ca="1" si="150"/>
        <v>444.02351683262776</v>
      </c>
      <c r="AG363" s="306">
        <f t="shared" ca="1" si="172"/>
        <v>38.09135171943997</v>
      </c>
      <c r="AH363" s="304">
        <f t="shared" ca="1" si="173"/>
        <v>47.625705086906898</v>
      </c>
    </row>
    <row r="364" spans="1:34" x14ac:dyDescent="0.2">
      <c r="A364" s="347">
        <f t="shared" ca="1" si="151"/>
        <v>0.01</v>
      </c>
      <c r="B364" s="304">
        <f t="shared" ca="1" si="152"/>
        <v>3.5999999999999672</v>
      </c>
      <c r="D364" s="306">
        <f t="shared" ca="1" si="153"/>
        <v>11.178644763007961</v>
      </c>
      <c r="E364" s="307">
        <f t="shared" ca="1" si="154"/>
        <v>36.325549029970752</v>
      </c>
      <c r="F364" s="304">
        <f t="shared" ca="1" si="155"/>
        <v>38.006678506103825</v>
      </c>
      <c r="G364" s="306">
        <f t="shared" ca="1" si="156"/>
        <v>54.075942395001221</v>
      </c>
      <c r="H364" s="307">
        <f t="shared" ca="1" si="157"/>
        <v>223.07951630302884</v>
      </c>
      <c r="I364" s="304">
        <f t="shared" ca="1" si="158"/>
        <v>229.5401449417962</v>
      </c>
      <c r="J364" s="306">
        <f t="shared" ca="1" si="159"/>
        <v>100.70362963216832</v>
      </c>
      <c r="K364" s="307">
        <f t="shared" ca="1" si="160"/>
        <v>446.25249571820655</v>
      </c>
      <c r="L364" s="304">
        <f t="shared" ca="1" si="145"/>
        <v>457.47405495374369</v>
      </c>
      <c r="M364" s="306">
        <f t="shared" ca="1" si="161"/>
        <v>1.3329770823661564</v>
      </c>
      <c r="N364" s="304">
        <f t="shared" ca="1" si="162"/>
        <v>76.373961007243068</v>
      </c>
      <c r="P364" s="310">
        <f t="shared" ca="1" si="163"/>
        <v>11</v>
      </c>
      <c r="Q364" s="304">
        <f t="shared" ca="1" si="164"/>
        <v>662.25000000000421</v>
      </c>
      <c r="R364" s="306">
        <f t="shared" ca="1" si="165"/>
        <v>0.33174238976782555</v>
      </c>
      <c r="S364" s="307">
        <f t="shared" ca="1" si="166"/>
        <v>10.567502837702353</v>
      </c>
      <c r="T364" s="304">
        <f t="shared" ca="1" si="146"/>
        <v>103.66720283786009</v>
      </c>
      <c r="U364" s="311">
        <f t="shared" ca="1" si="147"/>
        <v>0</v>
      </c>
      <c r="V364" s="306">
        <f t="shared" ca="1" si="148"/>
        <v>1.1715271880635063</v>
      </c>
      <c r="W364" s="304">
        <f t="shared" ca="1" si="149"/>
        <v>161.10132365870976</v>
      </c>
      <c r="Y364" s="314" t="str">
        <f t="shared" ca="1" si="167"/>
        <v/>
      </c>
      <c r="Z364" s="315" t="str">
        <f t="shared" ca="1" si="168"/>
        <v/>
      </c>
      <c r="AA364" s="316" t="str">
        <f t="shared" ca="1" si="169"/>
        <v/>
      </c>
      <c r="AC364" s="310" t="e">
        <f t="shared" ca="1" si="170"/>
        <v>#N/A</v>
      </c>
      <c r="AD364" s="323" t="e">
        <f t="shared" ca="1" si="171"/>
        <v>#N/A</v>
      </c>
      <c r="AE364" s="324">
        <f t="shared" ca="1" si="150"/>
        <v>446.25249571820655</v>
      </c>
      <c r="AG364" s="306">
        <f t="shared" ca="1" si="172"/>
        <v>37.936406885065878</v>
      </c>
      <c r="AH364" s="304">
        <f t="shared" ca="1" si="173"/>
        <v>47.470527520076715</v>
      </c>
    </row>
    <row r="365" spans="1:34" x14ac:dyDescent="0.2">
      <c r="A365" s="347">
        <f t="shared" ca="1" si="151"/>
        <v>0.01</v>
      </c>
      <c r="B365" s="304">
        <f t="shared" ca="1" si="152"/>
        <v>3.609999999999967</v>
      </c>
      <c r="D365" s="306">
        <f t="shared" ca="1" si="153"/>
        <v>11.146735833092071</v>
      </c>
      <c r="E365" s="307">
        <f t="shared" ca="1" si="154"/>
        <v>36.173635751370291</v>
      </c>
      <c r="F365" s="304">
        <f t="shared" ca="1" si="155"/>
        <v>37.852102229672184</v>
      </c>
      <c r="G365" s="306">
        <f t="shared" ca="1" si="156"/>
        <v>54.18740975333214</v>
      </c>
      <c r="H365" s="307">
        <f t="shared" ca="1" si="157"/>
        <v>223.44125266054255</v>
      </c>
      <c r="I365" s="304">
        <f t="shared" ca="1" si="158"/>
        <v>229.91796094756913</v>
      </c>
      <c r="J365" s="306">
        <f t="shared" ca="1" si="159"/>
        <v>101.24494639290998</v>
      </c>
      <c r="K365" s="307">
        <f t="shared" ca="1" si="160"/>
        <v>448.48509956302439</v>
      </c>
      <c r="L365" s="304">
        <f t="shared" ca="1" si="145"/>
        <v>459.77105574422484</v>
      </c>
      <c r="M365" s="306">
        <f t="shared" ca="1" si="161"/>
        <v>1.3328765648949721</v>
      </c>
      <c r="N365" s="304">
        <f t="shared" ca="1" si="162"/>
        <v>76.368201780376879</v>
      </c>
      <c r="P365" s="310">
        <f t="shared" ca="1" si="163"/>
        <v>11</v>
      </c>
      <c r="Q365" s="304">
        <f t="shared" ca="1" si="164"/>
        <v>660.95000000000425</v>
      </c>
      <c r="R365" s="306">
        <f t="shared" ca="1" si="165"/>
        <v>0.33109117782868147</v>
      </c>
      <c r="S365" s="307">
        <f t="shared" ca="1" si="166"/>
        <v>10.564191925924066</v>
      </c>
      <c r="T365" s="304">
        <f t="shared" ca="1" si="146"/>
        <v>103.63472279331509</v>
      </c>
      <c r="U365" s="311">
        <f t="shared" ca="1" si="147"/>
        <v>0</v>
      </c>
      <c r="V365" s="306">
        <f t="shared" ca="1" si="148"/>
        <v>1.1712655307432582</v>
      </c>
      <c r="W365" s="304">
        <f t="shared" ca="1" si="149"/>
        <v>161.59599566980484</v>
      </c>
      <c r="Y365" s="314" t="str">
        <f t="shared" ca="1" si="167"/>
        <v/>
      </c>
      <c r="Z365" s="315" t="str">
        <f t="shared" ca="1" si="168"/>
        <v/>
      </c>
      <c r="AA365" s="316" t="str">
        <f t="shared" ca="1" si="169"/>
        <v/>
      </c>
      <c r="AC365" s="310" t="e">
        <f t="shared" ca="1" si="170"/>
        <v>#N/A</v>
      </c>
      <c r="AD365" s="323" t="e">
        <f t="shared" ca="1" si="171"/>
        <v>#N/A</v>
      </c>
      <c r="AE365" s="324">
        <f t="shared" ca="1" si="150"/>
        <v>448.48509956302439</v>
      </c>
      <c r="AG365" s="306">
        <f t="shared" ca="1" si="172"/>
        <v>37.781484425477061</v>
      </c>
      <c r="AH365" s="304">
        <f t="shared" ca="1" si="173"/>
        <v>47.315372519377242</v>
      </c>
    </row>
    <row r="366" spans="1:34" x14ac:dyDescent="0.2">
      <c r="A366" s="347">
        <f t="shared" ca="1" si="151"/>
        <v>0.01</v>
      </c>
      <c r="B366" s="304">
        <f t="shared" ca="1" si="152"/>
        <v>3.6199999999999668</v>
      </c>
      <c r="D366" s="306">
        <f t="shared" ca="1" si="153"/>
        <v>11.114796382747155</v>
      </c>
      <c r="E366" s="307">
        <f t="shared" ca="1" si="154"/>
        <v>36.021753872958911</v>
      </c>
      <c r="F366" s="304">
        <f t="shared" ca="1" si="155"/>
        <v>37.697552317278628</v>
      </c>
      <c r="G366" s="306">
        <f t="shared" ca="1" si="156"/>
        <v>54.298557717159611</v>
      </c>
      <c r="H366" s="307">
        <f t="shared" ca="1" si="157"/>
        <v>223.80147019927213</v>
      </c>
      <c r="I366" s="304">
        <f t="shared" ca="1" si="158"/>
        <v>230.29422796396659</v>
      </c>
      <c r="J366" s="306">
        <f t="shared" ca="1" si="159"/>
        <v>101.78737623026244</v>
      </c>
      <c r="K366" s="307">
        <f t="shared" ca="1" si="160"/>
        <v>450.72131317732345</v>
      </c>
      <c r="L366" s="304">
        <f t="shared" ca="1" si="145"/>
        <v>462.07182570692606</v>
      </c>
      <c r="M366" s="306">
        <f t="shared" ca="1" si="161"/>
        <v>1.3327761700421565</v>
      </c>
      <c r="N366" s="304">
        <f t="shared" ca="1" si="162"/>
        <v>76.362449579025721</v>
      </c>
      <c r="P366" s="310">
        <f t="shared" ca="1" si="163"/>
        <v>11</v>
      </c>
      <c r="Q366" s="304">
        <f t="shared" ca="1" si="164"/>
        <v>659.6500000000043</v>
      </c>
      <c r="R366" s="306">
        <f t="shared" ca="1" si="165"/>
        <v>0.33043996588953739</v>
      </c>
      <c r="S366" s="307">
        <f t="shared" ca="1" si="166"/>
        <v>10.560887526265169</v>
      </c>
      <c r="T366" s="304">
        <f t="shared" ca="1" si="146"/>
        <v>103.60230663266131</v>
      </c>
      <c r="U366" s="311">
        <f t="shared" ca="1" si="147"/>
        <v>0</v>
      </c>
      <c r="V366" s="306">
        <f t="shared" ca="1" si="148"/>
        <v>1.1710035076331067</v>
      </c>
      <c r="W366" s="304">
        <f t="shared" ca="1" si="149"/>
        <v>162.08907200890164</v>
      </c>
      <c r="Y366" s="314" t="str">
        <f t="shared" ca="1" si="167"/>
        <v/>
      </c>
      <c r="Z366" s="315" t="str">
        <f t="shared" ca="1" si="168"/>
        <v/>
      </c>
      <c r="AA366" s="316" t="str">
        <f t="shared" ca="1" si="169"/>
        <v/>
      </c>
      <c r="AC366" s="310" t="e">
        <f t="shared" ca="1" si="170"/>
        <v>#N/A</v>
      </c>
      <c r="AD366" s="323" t="e">
        <f t="shared" ca="1" si="171"/>
        <v>#N/A</v>
      </c>
      <c r="AE366" s="324">
        <f t="shared" ca="1" si="150"/>
        <v>450.72131317732345</v>
      </c>
      <c r="AG366" s="306">
        <f t="shared" ca="1" si="172"/>
        <v>37.626585581512082</v>
      </c>
      <c r="AH366" s="304">
        <f t="shared" ca="1" si="173"/>
        <v>47.160241323612979</v>
      </c>
    </row>
    <row r="367" spans="1:34" x14ac:dyDescent="0.2">
      <c r="A367" s="347">
        <f t="shared" ca="1" si="151"/>
        <v>0.01</v>
      </c>
      <c r="B367" s="304">
        <f t="shared" ca="1" si="152"/>
        <v>3.6299999999999666</v>
      </c>
      <c r="D367" s="306">
        <f t="shared" ca="1" si="153"/>
        <v>11.082826814013234</v>
      </c>
      <c r="E367" s="307">
        <f t="shared" ca="1" si="154"/>
        <v>35.869904572423415</v>
      </c>
      <c r="F367" s="304">
        <f t="shared" ca="1" si="155"/>
        <v>37.543030035203245</v>
      </c>
      <c r="G367" s="306">
        <f t="shared" ca="1" si="156"/>
        <v>54.409385985299743</v>
      </c>
      <c r="H367" s="307">
        <f t="shared" ca="1" si="157"/>
        <v>224.16016924499635</v>
      </c>
      <c r="I367" s="304">
        <f t="shared" ca="1" si="158"/>
        <v>230.66894623950304</v>
      </c>
      <c r="J367" s="306">
        <f t="shared" ca="1" si="159"/>
        <v>102.33091594877473</v>
      </c>
      <c r="K367" s="307">
        <f t="shared" ca="1" si="160"/>
        <v>452.9611213745448</v>
      </c>
      <c r="L367" s="304">
        <f t="shared" ca="1" si="145"/>
        <v>464.37634935017985</v>
      </c>
      <c r="M367" s="306">
        <f t="shared" ca="1" si="161"/>
        <v>1.3326758967861296</v>
      </c>
      <c r="N367" s="304">
        <f t="shared" ca="1" si="162"/>
        <v>76.356704344657345</v>
      </c>
      <c r="P367" s="310">
        <f t="shared" ca="1" si="163"/>
        <v>11</v>
      </c>
      <c r="Q367" s="304">
        <f t="shared" ca="1" si="164"/>
        <v>658.35000000000434</v>
      </c>
      <c r="R367" s="306">
        <f t="shared" ca="1" si="165"/>
        <v>0.32978875395039337</v>
      </c>
      <c r="S367" s="307">
        <f t="shared" ca="1" si="166"/>
        <v>10.557589638725666</v>
      </c>
      <c r="T367" s="304">
        <f t="shared" ca="1" si="146"/>
        <v>103.56995435589879</v>
      </c>
      <c r="U367" s="311">
        <f t="shared" ca="1" si="147"/>
        <v>0</v>
      </c>
      <c r="V367" s="306">
        <f t="shared" ca="1" si="148"/>
        <v>1.1707411207706313</v>
      </c>
      <c r="W367" s="304">
        <f t="shared" ca="1" si="149"/>
        <v>162.58054300603692</v>
      </c>
      <c r="Y367" s="314" t="str">
        <f t="shared" ca="1" si="167"/>
        <v/>
      </c>
      <c r="Z367" s="315" t="str">
        <f t="shared" ca="1" si="168"/>
        <v/>
      </c>
      <c r="AA367" s="316" t="str">
        <f t="shared" ca="1" si="169"/>
        <v/>
      </c>
      <c r="AC367" s="310" t="e">
        <f t="shared" ca="1" si="170"/>
        <v>#N/A</v>
      </c>
      <c r="AD367" s="323" t="e">
        <f t="shared" ca="1" si="171"/>
        <v>#N/A</v>
      </c>
      <c r="AE367" s="324">
        <f t="shared" ca="1" si="150"/>
        <v>452.9611213745448</v>
      </c>
      <c r="AG367" s="306">
        <f t="shared" ca="1" si="172"/>
        <v>37.471711587995905</v>
      </c>
      <c r="AH367" s="304">
        <f t="shared" ca="1" si="173"/>
        <v>47.005135165587184</v>
      </c>
    </row>
    <row r="368" spans="1:34" x14ac:dyDescent="0.2">
      <c r="A368" s="347">
        <f t="shared" ca="1" si="151"/>
        <v>0.01</v>
      </c>
      <c r="B368" s="304">
        <f t="shared" ca="1" si="152"/>
        <v>3.6399999999999664</v>
      </c>
      <c r="D368" s="306">
        <f t="shared" ca="1" si="153"/>
        <v>11.050827527017688</v>
      </c>
      <c r="E368" s="307">
        <f t="shared" ca="1" si="154"/>
        <v>35.71808902167767</v>
      </c>
      <c r="F368" s="304">
        <f t="shared" ca="1" si="155"/>
        <v>37.388536644169193</v>
      </c>
      <c r="G368" s="306">
        <f t="shared" ca="1" si="156"/>
        <v>54.51989426056992</v>
      </c>
      <c r="H368" s="307">
        <f t="shared" ca="1" si="157"/>
        <v>224.51735013521312</v>
      </c>
      <c r="I368" s="304">
        <f t="shared" ca="1" si="158"/>
        <v>231.04211603498098</v>
      </c>
      <c r="J368" s="306">
        <f t="shared" ca="1" si="159"/>
        <v>102.87556235000407</v>
      </c>
      <c r="K368" s="307">
        <f t="shared" ca="1" si="160"/>
        <v>455.20450897144588</v>
      </c>
      <c r="L368" s="304">
        <f t="shared" ca="1" si="145"/>
        <v>466.68461118486078</v>
      </c>
      <c r="M368" s="306">
        <f t="shared" ca="1" si="161"/>
        <v>1.3325757441124151</v>
      </c>
      <c r="N368" s="304">
        <f t="shared" ca="1" si="162"/>
        <v>76.35096601914654</v>
      </c>
      <c r="P368" s="310">
        <f t="shared" ca="1" si="163"/>
        <v>11</v>
      </c>
      <c r="Q368" s="304">
        <f t="shared" ca="1" si="164"/>
        <v>657.05000000000439</v>
      </c>
      <c r="R368" s="306">
        <f t="shared" ca="1" si="165"/>
        <v>0.32913754201124928</v>
      </c>
      <c r="S368" s="307">
        <f t="shared" ca="1" si="166"/>
        <v>10.554298263305554</v>
      </c>
      <c r="T368" s="304">
        <f t="shared" ca="1" si="146"/>
        <v>103.53766596302749</v>
      </c>
      <c r="U368" s="311">
        <f t="shared" ca="1" si="147"/>
        <v>0</v>
      </c>
      <c r="V368" s="306">
        <f t="shared" ca="1" si="148"/>
        <v>1.1704783721917373</v>
      </c>
      <c r="W368" s="304">
        <f t="shared" ca="1" si="149"/>
        <v>163.07039906999967</v>
      </c>
      <c r="Y368" s="314" t="str">
        <f t="shared" ca="1" si="167"/>
        <v/>
      </c>
      <c r="Z368" s="315" t="str">
        <f t="shared" ca="1" si="168"/>
        <v/>
      </c>
      <c r="AA368" s="316" t="str">
        <f t="shared" ca="1" si="169"/>
        <v/>
      </c>
      <c r="AC368" s="310" t="e">
        <f t="shared" ca="1" si="170"/>
        <v>#N/A</v>
      </c>
      <c r="AD368" s="323" t="e">
        <f t="shared" ca="1" si="171"/>
        <v>#N/A</v>
      </c>
      <c r="AE368" s="324">
        <f t="shared" ca="1" si="150"/>
        <v>455.20450897144588</v>
      </c>
      <c r="AG368" s="306">
        <f t="shared" ca="1" si="172"/>
        <v>37.316863673726125</v>
      </c>
      <c r="AH368" s="304">
        <f t="shared" ca="1" si="173"/>
        <v>46.850055272087985</v>
      </c>
    </row>
    <row r="369" spans="1:34" x14ac:dyDescent="0.2">
      <c r="A369" s="347">
        <f t="shared" ca="1" si="151"/>
        <v>0.01</v>
      </c>
      <c r="B369" s="304">
        <f t="shared" ca="1" si="152"/>
        <v>3.6499999999999662</v>
      </c>
      <c r="D369" s="306">
        <f t="shared" ca="1" si="153"/>
        <v>11.018798919977014</v>
      </c>
      <c r="E369" s="307">
        <f t="shared" ca="1" si="154"/>
        <v>35.566308386848398</v>
      </c>
      <c r="F369" s="304">
        <f t="shared" ca="1" si="155"/>
        <v>37.234073399337994</v>
      </c>
      <c r="G369" s="306">
        <f t="shared" ca="1" si="156"/>
        <v>54.630082249769693</v>
      </c>
      <c r="H369" s="307">
        <f t="shared" ca="1" si="157"/>
        <v>224.8730132190816</v>
      </c>
      <c r="I369" s="304">
        <f t="shared" ca="1" si="158"/>
        <v>231.41373762343034</v>
      </c>
      <c r="J369" s="306">
        <f t="shared" ca="1" si="159"/>
        <v>103.42131223255578</v>
      </c>
      <c r="K369" s="307">
        <f t="shared" ca="1" si="160"/>
        <v>457.45146078821733</v>
      </c>
      <c r="L369" s="304">
        <f t="shared" ca="1" si="145"/>
        <v>468.99659572450815</v>
      </c>
      <c r="M369" s="306">
        <f t="shared" ca="1" si="161"/>
        <v>1.3324757110135617</v>
      </c>
      <c r="N369" s="304">
        <f t="shared" ca="1" si="162"/>
        <v>76.345234544770634</v>
      </c>
      <c r="P369" s="310">
        <f t="shared" ca="1" si="163"/>
        <v>11</v>
      </c>
      <c r="Q369" s="304">
        <f t="shared" ca="1" si="164"/>
        <v>655.75000000000443</v>
      </c>
      <c r="R369" s="306">
        <f t="shared" ca="1" si="165"/>
        <v>0.3284863300721052</v>
      </c>
      <c r="S369" s="307">
        <f t="shared" ca="1" si="166"/>
        <v>10.551013400004834</v>
      </c>
      <c r="T369" s="304">
        <f t="shared" ca="1" si="146"/>
        <v>103.50544145404743</v>
      </c>
      <c r="U369" s="311">
        <f t="shared" ca="1" si="147"/>
        <v>0</v>
      </c>
      <c r="V369" s="306">
        <f t="shared" ca="1" si="148"/>
        <v>1.1702152639306351</v>
      </c>
      <c r="W369" s="304">
        <f t="shared" ca="1" si="149"/>
        <v>163.55863068829211</v>
      </c>
      <c r="Y369" s="314" t="str">
        <f t="shared" ca="1" si="167"/>
        <v/>
      </c>
      <c r="Z369" s="315" t="str">
        <f t="shared" ca="1" si="168"/>
        <v/>
      </c>
      <c r="AA369" s="316" t="str">
        <f t="shared" ca="1" si="169"/>
        <v/>
      </c>
      <c r="AC369" s="310" t="e">
        <f t="shared" ca="1" si="170"/>
        <v>#N/A</v>
      </c>
      <c r="AD369" s="323" t="e">
        <f t="shared" ca="1" si="171"/>
        <v>#N/A</v>
      </c>
      <c r="AE369" s="324">
        <f t="shared" ca="1" si="150"/>
        <v>457.45146078821733</v>
      </c>
      <c r="AG369" s="306">
        <f t="shared" ca="1" si="172"/>
        <v>37.162043061459293</v>
      </c>
      <c r="AH369" s="304">
        <f t="shared" ca="1" si="173"/>
        <v>46.695002863874578</v>
      </c>
    </row>
    <row r="370" spans="1:34" x14ac:dyDescent="0.2">
      <c r="A370" s="347">
        <f t="shared" ca="1" si="151"/>
        <v>0.01</v>
      </c>
      <c r="B370" s="304">
        <f t="shared" ca="1" si="152"/>
        <v>3.6599999999999659</v>
      </c>
      <c r="D370" s="306">
        <f t="shared" ca="1" si="153"/>
        <v>10.99875544028642</v>
      </c>
      <c r="E370" s="307">
        <f t="shared" ca="1" si="154"/>
        <v>35.464017092064687</v>
      </c>
      <c r="F370" s="304">
        <f t="shared" ca="1" si="155"/>
        <v>37.13043400690983</v>
      </c>
      <c r="G370" s="306">
        <f t="shared" ca="1" si="156"/>
        <v>54.740069804172556</v>
      </c>
      <c r="H370" s="307">
        <f t="shared" ca="1" si="157"/>
        <v>225.22765339000225</v>
      </c>
      <c r="I370" s="304">
        <f t="shared" ca="1" si="158"/>
        <v>231.78432020680924</v>
      </c>
      <c r="J370" s="306">
        <f t="shared" ca="1" si="159"/>
        <v>103.96816299282548</v>
      </c>
      <c r="K370" s="307">
        <f t="shared" ca="1" si="160"/>
        <v>459.70196412126273</v>
      </c>
      <c r="L370" s="304">
        <f t="shared" ca="1" si="145"/>
        <v>471.31229002970997</v>
      </c>
      <c r="M370" s="306">
        <f t="shared" ca="1" si="161"/>
        <v>1.3323757967084429</v>
      </c>
      <c r="N370" s="304">
        <f t="shared" ca="1" si="162"/>
        <v>76.339509876774343</v>
      </c>
      <c r="P370" s="310">
        <f t="shared" ca="1" si="163"/>
        <v>12</v>
      </c>
      <c r="Q370" s="304">
        <f t="shared" ca="1" si="164"/>
        <v>654.98666666666747</v>
      </c>
      <c r="R370" s="306">
        <f t="shared" ca="1" si="165"/>
        <v>0.32810395177963164</v>
      </c>
      <c r="S370" s="307">
        <f t="shared" ca="1" si="166"/>
        <v>10.547732360487037</v>
      </c>
      <c r="T370" s="304">
        <f t="shared" ca="1" si="146"/>
        <v>103.47325445637784</v>
      </c>
      <c r="U370" s="311">
        <f t="shared" ca="1" si="147"/>
        <v>0</v>
      </c>
      <c r="V370" s="306">
        <f t="shared" ca="1" si="148"/>
        <v>1.1699517977303799</v>
      </c>
      <c r="W370" s="304">
        <f t="shared" ca="1" si="149"/>
        <v>164.04594876000658</v>
      </c>
      <c r="Y370" s="314" t="str">
        <f t="shared" ca="1" si="167"/>
        <v/>
      </c>
      <c r="Z370" s="315" t="str">
        <f t="shared" ca="1" si="168"/>
        <v/>
      </c>
      <c r="AA370" s="316" t="str">
        <f t="shared" ca="1" si="169"/>
        <v/>
      </c>
      <c r="AC370" s="310" t="e">
        <f t="shared" ca="1" si="170"/>
        <v>#N/A</v>
      </c>
      <c r="AD370" s="323" t="e">
        <f t="shared" ca="1" si="171"/>
        <v>#N/A</v>
      </c>
      <c r="AE370" s="324">
        <f t="shared" ca="1" si="150"/>
        <v>459.70196412126273</v>
      </c>
      <c r="AG370" s="306">
        <f t="shared" ca="1" si="172"/>
        <v>37.058142644273438</v>
      </c>
      <c r="AH370" s="304">
        <f t="shared" ca="1" si="173"/>
        <v>46.59087083203957</v>
      </c>
    </row>
    <row r="371" spans="1:34" x14ac:dyDescent="0.2">
      <c r="A371" s="347">
        <f t="shared" ca="1" si="151"/>
        <v>0.01</v>
      </c>
      <c r="B371" s="304">
        <f t="shared" ca="1" si="152"/>
        <v>3.6699999999999657</v>
      </c>
      <c r="D371" s="306">
        <f t="shared" ca="1" si="153"/>
        <v>10.990710142594272</v>
      </c>
      <c r="E371" s="307">
        <f t="shared" ca="1" si="154"/>
        <v>35.411203834079082</v>
      </c>
      <c r="F371" s="304">
        <f t="shared" ca="1" si="155"/>
        <v>37.077608693350513</v>
      </c>
      <c r="G371" s="306">
        <f t="shared" ca="1" si="156"/>
        <v>54.849976905598496</v>
      </c>
      <c r="H371" s="307">
        <f t="shared" ca="1" si="157"/>
        <v>225.58176542834303</v>
      </c>
      <c r="I371" s="304">
        <f t="shared" ca="1" si="158"/>
        <v>232.15437290801279</v>
      </c>
      <c r="J371" s="306">
        <f t="shared" ca="1" si="159"/>
        <v>104.51611322637434</v>
      </c>
      <c r="K371" s="307">
        <f t="shared" ca="1" si="160"/>
        <v>461.95601121535447</v>
      </c>
      <c r="L371" s="304">
        <f t="shared" ca="1" si="145"/>
        <v>473.63168625203804</v>
      </c>
      <c r="M371" s="306">
        <f t="shared" ca="1" si="161"/>
        <v>1.3322760006398007</v>
      </c>
      <c r="N371" s="304">
        <f t="shared" ca="1" si="162"/>
        <v>76.333791983229148</v>
      </c>
      <c r="P371" s="310">
        <f t="shared" ca="1" si="163"/>
        <v>12</v>
      </c>
      <c r="Q371" s="304">
        <f t="shared" ca="1" si="164"/>
        <v>654.76000000000079</v>
      </c>
      <c r="R371" s="306">
        <f t="shared" ca="1" si="165"/>
        <v>0.32799040713383215</v>
      </c>
      <c r="S371" s="307">
        <f t="shared" ca="1" si="166"/>
        <v>10.5444524564157</v>
      </c>
      <c r="T371" s="304">
        <f t="shared" ca="1" si="146"/>
        <v>103.44107859743802</v>
      </c>
      <c r="U371" s="311">
        <f t="shared" ca="1" si="147"/>
        <v>0</v>
      </c>
      <c r="V371" s="306">
        <f t="shared" ca="1" si="148"/>
        <v>1.1696879747538662</v>
      </c>
      <c r="W371" s="304">
        <f t="shared" ca="1" si="149"/>
        <v>164.53306799187931</v>
      </c>
      <c r="Y371" s="314" t="str">
        <f t="shared" ca="1" si="167"/>
        <v/>
      </c>
      <c r="Z371" s="315" t="str">
        <f t="shared" ca="1" si="168"/>
        <v/>
      </c>
      <c r="AA371" s="316" t="str">
        <f t="shared" ca="1" si="169"/>
        <v/>
      </c>
      <c r="AC371" s="310" t="e">
        <f t="shared" ca="1" si="170"/>
        <v>#N/A</v>
      </c>
      <c r="AD371" s="323" t="e">
        <f t="shared" ca="1" si="171"/>
        <v>#N/A</v>
      </c>
      <c r="AE371" s="324">
        <f t="shared" ca="1" si="150"/>
        <v>461.95601121535447</v>
      </c>
      <c r="AG371" s="306">
        <f t="shared" ca="1" si="172"/>
        <v>37.005154516123923</v>
      </c>
      <c r="AH371" s="304">
        <f t="shared" ca="1" si="173"/>
        <v>46.537651269073017</v>
      </c>
    </row>
    <row r="372" spans="1:34" x14ac:dyDescent="0.2">
      <c r="A372" s="347">
        <f t="shared" ca="1" si="151"/>
        <v>0.01</v>
      </c>
      <c r="B372" s="304">
        <f t="shared" ca="1" si="152"/>
        <v>3.6799999999999655</v>
      </c>
      <c r="D372" s="306">
        <f t="shared" ca="1" si="153"/>
        <v>10.982644509584821</v>
      </c>
      <c r="E372" s="307">
        <f t="shared" ca="1" si="154"/>
        <v>35.358375217513874</v>
      </c>
      <c r="F372" s="304">
        <f t="shared" ca="1" si="155"/>
        <v>37.024764394205306</v>
      </c>
      <c r="G372" s="306">
        <f t="shared" ca="1" si="156"/>
        <v>54.959803350694344</v>
      </c>
      <c r="H372" s="307">
        <f t="shared" ca="1" si="157"/>
        <v>225.93534918051816</v>
      </c>
      <c r="I372" s="304">
        <f t="shared" ca="1" si="158"/>
        <v>232.52389553263049</v>
      </c>
      <c r="J372" s="306">
        <f t="shared" ca="1" si="159"/>
        <v>105.06516212765581</v>
      </c>
      <c r="K372" s="307">
        <f t="shared" ca="1" si="160"/>
        <v>464.21359678839877</v>
      </c>
      <c r="L372" s="304">
        <f t="shared" ca="1" si="145"/>
        <v>475.95477908739679</v>
      </c>
      <c r="M372" s="306">
        <f t="shared" ca="1" si="161"/>
        <v>1.3321763222535306</v>
      </c>
      <c r="N372" s="304">
        <f t="shared" ca="1" si="162"/>
        <v>76.328080832387187</v>
      </c>
      <c r="P372" s="310">
        <f t="shared" ca="1" si="163"/>
        <v>12</v>
      </c>
      <c r="Q372" s="304">
        <f t="shared" ca="1" si="164"/>
        <v>654.5333333333341</v>
      </c>
      <c r="R372" s="306">
        <f t="shared" ca="1" si="165"/>
        <v>0.32787686248803266</v>
      </c>
      <c r="S372" s="307">
        <f t="shared" ca="1" si="166"/>
        <v>10.541173687790819</v>
      </c>
      <c r="T372" s="304">
        <f t="shared" ca="1" si="146"/>
        <v>103.40891387722793</v>
      </c>
      <c r="U372" s="311">
        <f t="shared" ca="1" si="147"/>
        <v>0</v>
      </c>
      <c r="V372" s="306">
        <f t="shared" ca="1" si="148"/>
        <v>1.1694237958740783</v>
      </c>
      <c r="W372" s="304">
        <f t="shared" ca="1" si="149"/>
        <v>165.01998410158217</v>
      </c>
      <c r="Y372" s="314" t="str">
        <f t="shared" ca="1" si="167"/>
        <v/>
      </c>
      <c r="Z372" s="315" t="str">
        <f t="shared" ca="1" si="168"/>
        <v/>
      </c>
      <c r="AA372" s="316" t="str">
        <f t="shared" ca="1" si="169"/>
        <v/>
      </c>
      <c r="AC372" s="310" t="e">
        <f t="shared" ca="1" si="170"/>
        <v>#N/A</v>
      </c>
      <c r="AD372" s="323" t="e">
        <f t="shared" ca="1" si="171"/>
        <v>#N/A</v>
      </c>
      <c r="AE372" s="324">
        <f t="shared" ca="1" si="150"/>
        <v>464.21359678839877</v>
      </c>
      <c r="AG372" s="306">
        <f t="shared" ca="1" si="172"/>
        <v>36.952146946449304</v>
      </c>
      <c r="AH372" s="304">
        <f t="shared" ca="1" si="173"/>
        <v>46.484412443463619</v>
      </c>
    </row>
    <row r="373" spans="1:34" x14ac:dyDescent="0.2">
      <c r="A373" s="347">
        <f t="shared" ca="1" si="151"/>
        <v>0.01</v>
      </c>
      <c r="B373" s="304">
        <f t="shared" ca="1" si="152"/>
        <v>3.6899999999999653</v>
      </c>
      <c r="D373" s="306">
        <f t="shared" ca="1" si="153"/>
        <v>10.974558675591771</v>
      </c>
      <c r="E373" s="307">
        <f t="shared" ca="1" si="154"/>
        <v>35.305531630456336</v>
      </c>
      <c r="F373" s="304">
        <f t="shared" ca="1" si="155"/>
        <v>36.971901517681772</v>
      </c>
      <c r="G373" s="306">
        <f t="shared" ca="1" si="156"/>
        <v>55.069548937450264</v>
      </c>
      <c r="H373" s="307">
        <f t="shared" ca="1" si="157"/>
        <v>226.28840449682272</v>
      </c>
      <c r="I373" s="304">
        <f t="shared" ca="1" si="158"/>
        <v>232.89288789031727</v>
      </c>
      <c r="J373" s="306">
        <f t="shared" ca="1" si="159"/>
        <v>105.61530888909654</v>
      </c>
      <c r="K373" s="307">
        <f t="shared" ca="1" si="160"/>
        <v>466.4747155567855</v>
      </c>
      <c r="L373" s="304">
        <f t="shared" ca="1" si="145"/>
        <v>478.28156322978123</v>
      </c>
      <c r="M373" s="306">
        <f t="shared" ca="1" si="161"/>
        <v>1.3320767609986588</v>
      </c>
      <c r="N373" s="304">
        <f t="shared" ca="1" si="162"/>
        <v>76.322376392680013</v>
      </c>
      <c r="P373" s="310">
        <f t="shared" ca="1" si="163"/>
        <v>12</v>
      </c>
      <c r="Q373" s="304">
        <f t="shared" ca="1" si="164"/>
        <v>654.30666666666752</v>
      </c>
      <c r="R373" s="306">
        <f t="shared" ca="1" si="165"/>
        <v>0.32776331784223323</v>
      </c>
      <c r="S373" s="307">
        <f t="shared" ca="1" si="166"/>
        <v>10.537896054612396</v>
      </c>
      <c r="T373" s="304">
        <f t="shared" ca="1" si="146"/>
        <v>103.37676029574762</v>
      </c>
      <c r="U373" s="311">
        <f t="shared" ca="1" si="147"/>
        <v>0</v>
      </c>
      <c r="V373" s="306">
        <f t="shared" ca="1" si="148"/>
        <v>1.1691592619638875</v>
      </c>
      <c r="W373" s="304">
        <f t="shared" ca="1" si="149"/>
        <v>165.50669282084289</v>
      </c>
      <c r="Y373" s="314" t="str">
        <f t="shared" ca="1" si="167"/>
        <v/>
      </c>
      <c r="Z373" s="315" t="str">
        <f t="shared" ca="1" si="168"/>
        <v/>
      </c>
      <c r="AA373" s="316" t="str">
        <f t="shared" ca="1" si="169"/>
        <v/>
      </c>
      <c r="AC373" s="310" t="e">
        <f t="shared" ca="1" si="170"/>
        <v>#N/A</v>
      </c>
      <c r="AD373" s="323" t="e">
        <f t="shared" ca="1" si="171"/>
        <v>#N/A</v>
      </c>
      <c r="AE373" s="324">
        <f t="shared" ca="1" si="150"/>
        <v>466.4747155567855</v>
      </c>
      <c r="AG373" s="306">
        <f t="shared" ca="1" si="172"/>
        <v>36.89912034179784</v>
      </c>
      <c r="AH373" s="304">
        <f t="shared" ca="1" si="173"/>
        <v>46.431154760814564</v>
      </c>
    </row>
    <row r="374" spans="1:34" x14ac:dyDescent="0.2">
      <c r="A374" s="347">
        <f t="shared" ca="1" si="151"/>
        <v>0.01</v>
      </c>
      <c r="B374" s="304">
        <f t="shared" ca="1" si="152"/>
        <v>3.6999999999999651</v>
      </c>
      <c r="D374" s="306">
        <f t="shared" ca="1" si="153"/>
        <v>10.966452774666145</v>
      </c>
      <c r="E374" s="307">
        <f t="shared" ca="1" si="154"/>
        <v>35.252673460202381</v>
      </c>
      <c r="F374" s="304">
        <f t="shared" ca="1" si="155"/>
        <v>36.919020471169603</v>
      </c>
      <c r="G374" s="306">
        <f t="shared" ca="1" si="156"/>
        <v>55.179213465196923</v>
      </c>
      <c r="H374" s="307">
        <f t="shared" ca="1" si="157"/>
        <v>226.64093123142476</v>
      </c>
      <c r="I374" s="304">
        <f t="shared" ca="1" si="158"/>
        <v>233.26134979478527</v>
      </c>
      <c r="J374" s="306">
        <f t="shared" ca="1" si="159"/>
        <v>106.16655270110978</v>
      </c>
      <c r="K374" s="307">
        <f t="shared" ca="1" si="160"/>
        <v>468.73936223542671</v>
      </c>
      <c r="L374" s="304">
        <f t="shared" ca="1" si="145"/>
        <v>480.61203337131718</v>
      </c>
      <c r="M374" s="306">
        <f t="shared" ca="1" si="161"/>
        <v>1.3319773163273168</v>
      </c>
      <c r="N374" s="304">
        <f t="shared" ca="1" si="162"/>
        <v>76.316678632717043</v>
      </c>
      <c r="P374" s="310">
        <f t="shared" ca="1" si="163"/>
        <v>12</v>
      </c>
      <c r="Q374" s="304">
        <f t="shared" ca="1" si="164"/>
        <v>654.08000000000084</v>
      </c>
      <c r="R374" s="306">
        <f t="shared" ca="1" si="165"/>
        <v>0.32764977319643374</v>
      </c>
      <c r="S374" s="307">
        <f t="shared" ca="1" si="166"/>
        <v>10.534619556880433</v>
      </c>
      <c r="T374" s="304">
        <f t="shared" ca="1" si="146"/>
        <v>103.34461785299705</v>
      </c>
      <c r="U374" s="311">
        <f t="shared" ca="1" si="147"/>
        <v>0</v>
      </c>
      <c r="V374" s="306">
        <f t="shared" ca="1" si="148"/>
        <v>1.1688943738960493</v>
      </c>
      <c r="W374" s="304">
        <f t="shared" ca="1" si="149"/>
        <v>165.99318989548632</v>
      </c>
      <c r="Y374" s="314" t="str">
        <f t="shared" ca="1" si="167"/>
        <v/>
      </c>
      <c r="Z374" s="315" t="str">
        <f t="shared" ca="1" si="168"/>
        <v/>
      </c>
      <c r="AA374" s="316" t="str">
        <f t="shared" ca="1" si="169"/>
        <v/>
      </c>
      <c r="AC374" s="310" t="e">
        <f t="shared" ca="1" si="170"/>
        <v>#N/A</v>
      </c>
      <c r="AD374" s="323" t="e">
        <f t="shared" ca="1" si="171"/>
        <v>#N/A</v>
      </c>
      <c r="AE374" s="324">
        <f t="shared" ca="1" si="150"/>
        <v>468.73936223542671</v>
      </c>
      <c r="AG374" s="306">
        <f t="shared" ca="1" si="172"/>
        <v>36.846075107895849</v>
      </c>
      <c r="AH374" s="304">
        <f t="shared" ca="1" si="173"/>
        <v>46.377878625911848</v>
      </c>
    </row>
    <row r="375" spans="1:34" x14ac:dyDescent="0.2">
      <c r="A375" s="347">
        <f t="shared" ca="1" si="151"/>
        <v>0.01</v>
      </c>
      <c r="B375" s="304">
        <f t="shared" ca="1" si="152"/>
        <v>3.7099999999999649</v>
      </c>
      <c r="D375" s="306">
        <f t="shared" ca="1" si="153"/>
        <v>10.958326940575988</v>
      </c>
      <c r="E375" s="307">
        <f t="shared" ca="1" si="154"/>
        <v>35.199801093251011</v>
      </c>
      <c r="F375" s="304">
        <f t="shared" ca="1" si="155"/>
        <v>36.866121661235105</v>
      </c>
      <c r="G375" s="306">
        <f t="shared" ca="1" si="156"/>
        <v>55.288796734602684</v>
      </c>
      <c r="H375" s="307">
        <f t="shared" ca="1" si="157"/>
        <v>226.99292924235726</v>
      </c>
      <c r="I375" s="304">
        <f t="shared" ca="1" si="158"/>
        <v>233.62928106379564</v>
      </c>
      <c r="J375" s="306">
        <f t="shared" ca="1" si="159"/>
        <v>106.71889275210877</v>
      </c>
      <c r="K375" s="307">
        <f t="shared" ca="1" si="160"/>
        <v>471.00753153779561</v>
      </c>
      <c r="L375" s="304">
        <f t="shared" ca="1" si="145"/>
        <v>482.94618420230177</v>
      </c>
      <c r="M375" s="306">
        <f t="shared" ca="1" si="161"/>
        <v>1.3318779876947182</v>
      </c>
      <c r="N375" s="304">
        <f t="shared" ca="1" si="162"/>
        <v>76.310987521284346</v>
      </c>
      <c r="P375" s="310">
        <f t="shared" ca="1" si="163"/>
        <v>12</v>
      </c>
      <c r="Q375" s="304">
        <f t="shared" ca="1" si="164"/>
        <v>653.85333333333415</v>
      </c>
      <c r="R375" s="306">
        <f t="shared" ca="1" si="165"/>
        <v>0.32753622855063425</v>
      </c>
      <c r="S375" s="307">
        <f t="shared" ca="1" si="166"/>
        <v>10.531344194594926</v>
      </c>
      <c r="T375" s="304">
        <f t="shared" ca="1" si="146"/>
        <v>103.31248654897622</v>
      </c>
      <c r="U375" s="311">
        <f t="shared" ca="1" si="147"/>
        <v>0</v>
      </c>
      <c r="V375" s="306">
        <f t="shared" ca="1" si="148"/>
        <v>1.1686291325431939</v>
      </c>
      <c r="W375" s="304">
        <f t="shared" ca="1" si="149"/>
        <v>166.47947108547478</v>
      </c>
      <c r="Y375" s="314" t="str">
        <f t="shared" ca="1" si="167"/>
        <v/>
      </c>
      <c r="Z375" s="315" t="str">
        <f t="shared" ca="1" si="168"/>
        <v/>
      </c>
      <c r="AA375" s="316" t="str">
        <f t="shared" ca="1" si="169"/>
        <v/>
      </c>
      <c r="AC375" s="310" t="e">
        <f t="shared" ca="1" si="170"/>
        <v>#N/A</v>
      </c>
      <c r="AD375" s="323" t="e">
        <f t="shared" ca="1" si="171"/>
        <v>#N/A</v>
      </c>
      <c r="AE375" s="324">
        <f t="shared" ca="1" si="150"/>
        <v>471.00753153779561</v>
      </c>
      <c r="AG375" s="306">
        <f t="shared" ca="1" si="172"/>
        <v>36.793011649642182</v>
      </c>
      <c r="AH375" s="304">
        <f t="shared" ca="1" si="173"/>
        <v>46.324584442718681</v>
      </c>
    </row>
    <row r="376" spans="1:34" x14ac:dyDescent="0.2">
      <c r="A376" s="347">
        <f t="shared" ca="1" si="151"/>
        <v>0.01</v>
      </c>
      <c r="B376" s="304">
        <f t="shared" ca="1" si="152"/>
        <v>3.7199999999999647</v>
      </c>
      <c r="D376" s="306">
        <f t="shared" ca="1" si="153"/>
        <v>10.950181306805938</v>
      </c>
      <c r="E376" s="307">
        <f t="shared" ca="1" si="154"/>
        <v>35.146914915298794</v>
      </c>
      <c r="F376" s="304">
        <f t="shared" ca="1" si="155"/>
        <v>36.813205493615676</v>
      </c>
      <c r="G376" s="306">
        <f t="shared" ca="1" si="156"/>
        <v>55.398298547670741</v>
      </c>
      <c r="H376" s="307">
        <f t="shared" ca="1" si="157"/>
        <v>227.34439839151025</v>
      </c>
      <c r="I376" s="304">
        <f t="shared" ca="1" si="158"/>
        <v>233.99668151915014</v>
      </c>
      <c r="J376" s="306">
        <f t="shared" ca="1" si="159"/>
        <v>107.27232822852014</v>
      </c>
      <c r="K376" s="307">
        <f t="shared" ca="1" si="160"/>
        <v>473.27921817596496</v>
      </c>
      <c r="L376" s="304">
        <f t="shared" ca="1" si="145"/>
        <v>485.28401041124357</v>
      </c>
      <c r="M376" s="306">
        <f t="shared" ca="1" si="161"/>
        <v>1.3317787745591358</v>
      </c>
      <c r="N376" s="304">
        <f t="shared" ca="1" si="162"/>
        <v>76.305303027343214</v>
      </c>
      <c r="P376" s="310">
        <f t="shared" ca="1" si="163"/>
        <v>12</v>
      </c>
      <c r="Q376" s="304">
        <f t="shared" ca="1" si="164"/>
        <v>653.62666666666746</v>
      </c>
      <c r="R376" s="306">
        <f t="shared" ca="1" si="165"/>
        <v>0.32742268390483475</v>
      </c>
      <c r="S376" s="307">
        <f t="shared" ca="1" si="166"/>
        <v>10.528069967755878</v>
      </c>
      <c r="T376" s="304">
        <f t="shared" ca="1" si="146"/>
        <v>103.28036638368516</v>
      </c>
      <c r="U376" s="311">
        <f t="shared" ca="1" si="147"/>
        <v>0</v>
      </c>
      <c r="V376" s="306">
        <f t="shared" ca="1" si="148"/>
        <v>1.1683635387778188</v>
      </c>
      <c r="W376" s="304">
        <f t="shared" ca="1" si="149"/>
        <v>166.96553216494794</v>
      </c>
      <c r="Y376" s="314" t="str">
        <f t="shared" ca="1" si="167"/>
        <v/>
      </c>
      <c r="Z376" s="315" t="str">
        <f t="shared" ca="1" si="168"/>
        <v/>
      </c>
      <c r="AA376" s="316" t="str">
        <f t="shared" ca="1" si="169"/>
        <v/>
      </c>
      <c r="AC376" s="310" t="e">
        <f t="shared" ca="1" si="170"/>
        <v>#N/A</v>
      </c>
      <c r="AD376" s="323" t="e">
        <f t="shared" ca="1" si="171"/>
        <v>#N/A</v>
      </c>
      <c r="AE376" s="324">
        <f t="shared" ca="1" si="150"/>
        <v>473.27921817596496</v>
      </c>
      <c r="AG376" s="306">
        <f t="shared" ca="1" si="172"/>
        <v>36.739930371102595</v>
      </c>
      <c r="AH376" s="304">
        <f t="shared" ca="1" si="173"/>
        <v>46.271272614369899</v>
      </c>
    </row>
    <row r="377" spans="1:34" x14ac:dyDescent="0.2">
      <c r="A377" s="347">
        <f t="shared" ca="1" si="151"/>
        <v>0.01</v>
      </c>
      <c r="B377" s="304">
        <f t="shared" ca="1" si="152"/>
        <v>3.7299999999999645</v>
      </c>
      <c r="D377" s="306">
        <f t="shared" ca="1" si="153"/>
        <v>10.942016006556846</v>
      </c>
      <c r="E377" s="307">
        <f t="shared" ca="1" si="154"/>
        <v>35.094015311234408</v>
      </c>
      <c r="F377" s="304">
        <f t="shared" ca="1" si="155"/>
        <v>36.760272373214285</v>
      </c>
      <c r="G377" s="306">
        <f t="shared" ca="1" si="156"/>
        <v>55.507718707736309</v>
      </c>
      <c r="H377" s="307">
        <f t="shared" ca="1" si="157"/>
        <v>227.69533854462259</v>
      </c>
      <c r="I377" s="304">
        <f t="shared" ca="1" si="158"/>
        <v>234.36355098668281</v>
      </c>
      <c r="J377" s="306">
        <f t="shared" ca="1" si="159"/>
        <v>107.82685831479718</v>
      </c>
      <c r="K377" s="307">
        <f t="shared" ca="1" si="160"/>
        <v>475.55441686064563</v>
      </c>
      <c r="L377" s="304">
        <f t="shared" ca="1" si="145"/>
        <v>487.62550668490269</v>
      </c>
      <c r="M377" s="306">
        <f t="shared" ca="1" si="161"/>
        <v>1.3316796763818775</v>
      </c>
      <c r="N377" s="304">
        <f t="shared" ca="1" si="162"/>
        <v>76.299625120028878</v>
      </c>
      <c r="P377" s="310">
        <f t="shared" ca="1" si="163"/>
        <v>12</v>
      </c>
      <c r="Q377" s="304">
        <f t="shared" ca="1" si="164"/>
        <v>653.40000000000089</v>
      </c>
      <c r="R377" s="306">
        <f t="shared" ca="1" si="165"/>
        <v>0.32730913925903532</v>
      </c>
      <c r="S377" s="307">
        <f t="shared" ca="1" si="166"/>
        <v>10.524796876363288</v>
      </c>
      <c r="T377" s="304">
        <f t="shared" ca="1" si="146"/>
        <v>103.24825735712386</v>
      </c>
      <c r="U377" s="311">
        <f t="shared" ca="1" si="147"/>
        <v>0</v>
      </c>
      <c r="V377" s="306">
        <f t="shared" ca="1" si="148"/>
        <v>1.1680975934722837</v>
      </c>
      <c r="W377" s="304">
        <f t="shared" ca="1" si="149"/>
        <v>167.45136892226242</v>
      </c>
      <c r="Y377" s="314" t="str">
        <f t="shared" ca="1" si="167"/>
        <v/>
      </c>
      <c r="Z377" s="315" t="str">
        <f t="shared" ca="1" si="168"/>
        <v/>
      </c>
      <c r="AA377" s="316" t="str">
        <f t="shared" ca="1" si="169"/>
        <v/>
      </c>
      <c r="AC377" s="310" t="e">
        <f t="shared" ca="1" si="170"/>
        <v>#N/A</v>
      </c>
      <c r="AD377" s="323" t="e">
        <f t="shared" ca="1" si="171"/>
        <v>#N/A</v>
      </c>
      <c r="AE377" s="324">
        <f t="shared" ca="1" si="150"/>
        <v>475.55441686064563</v>
      </c>
      <c r="AG377" s="306">
        <f t="shared" ca="1" si="172"/>
        <v>36.686831675504365</v>
      </c>
      <c r="AH377" s="304">
        <f t="shared" ca="1" si="173"/>
        <v>46.217943543166442</v>
      </c>
    </row>
    <row r="378" spans="1:34" x14ac:dyDescent="0.2">
      <c r="A378" s="347">
        <f t="shared" ca="1" si="151"/>
        <v>0.01</v>
      </c>
      <c r="B378" s="304">
        <f t="shared" ca="1" si="152"/>
        <v>3.7399999999999642</v>
      </c>
      <c r="D378" s="306">
        <f t="shared" ca="1" si="153"/>
        <v>10.933831172745425</v>
      </c>
      <c r="E378" s="307">
        <f t="shared" ca="1" si="154"/>
        <v>35.041102665133202</v>
      </c>
      <c r="F378" s="304">
        <f t="shared" ca="1" si="155"/>
        <v>36.707322704094139</v>
      </c>
      <c r="G378" s="306">
        <f t="shared" ca="1" si="156"/>
        <v>55.617057019463765</v>
      </c>
      <c r="H378" s="307">
        <f t="shared" ca="1" si="157"/>
        <v>228.04574957127392</v>
      </c>
      <c r="I378" s="304">
        <f t="shared" ca="1" si="158"/>
        <v>234.72988929625146</v>
      </c>
      <c r="J378" s="306">
        <f t="shared" ca="1" si="159"/>
        <v>108.38248219343318</v>
      </c>
      <c r="K378" s="307">
        <f t="shared" ca="1" si="160"/>
        <v>477.8331223012251</v>
      </c>
      <c r="L378" s="304">
        <f t="shared" ca="1" si="145"/>
        <v>489.97066770833067</v>
      </c>
      <c r="M378" s="306">
        <f t="shared" ca="1" si="161"/>
        <v>1.331580692627264</v>
      </c>
      <c r="N378" s="304">
        <f t="shared" ca="1" si="162"/>
        <v>76.29395376864916</v>
      </c>
      <c r="P378" s="310">
        <f t="shared" ca="1" si="163"/>
        <v>12</v>
      </c>
      <c r="Q378" s="304">
        <f t="shared" ca="1" si="164"/>
        <v>653.1733333333342</v>
      </c>
      <c r="R378" s="306">
        <f t="shared" ca="1" si="165"/>
        <v>0.32719559461323577</v>
      </c>
      <c r="S378" s="307">
        <f t="shared" ca="1" si="166"/>
        <v>10.521524920417155</v>
      </c>
      <c r="T378" s="304">
        <f t="shared" ca="1" si="146"/>
        <v>103.21615946929229</v>
      </c>
      <c r="U378" s="311">
        <f t="shared" ca="1" si="147"/>
        <v>0</v>
      </c>
      <c r="V378" s="306">
        <f t="shared" ca="1" si="148"/>
        <v>1.167831297498803</v>
      </c>
      <c r="W378" s="304">
        <f t="shared" ca="1" si="149"/>
        <v>167.93697716003027</v>
      </c>
      <c r="Y378" s="314" t="str">
        <f t="shared" ca="1" si="167"/>
        <v/>
      </c>
      <c r="Z378" s="315" t="str">
        <f t="shared" ca="1" si="168"/>
        <v/>
      </c>
      <c r="AA378" s="316" t="str">
        <f t="shared" ca="1" si="169"/>
        <v/>
      </c>
      <c r="AC378" s="310" t="e">
        <f t="shared" ca="1" si="170"/>
        <v>#N/A</v>
      </c>
      <c r="AD378" s="323" t="e">
        <f t="shared" ca="1" si="171"/>
        <v>#N/A</v>
      </c>
      <c r="AE378" s="324">
        <f t="shared" ca="1" si="150"/>
        <v>477.8331223012251</v>
      </c>
      <c r="AG378" s="306">
        <f t="shared" ca="1" si="172"/>
        <v>36.633715965230749</v>
      </c>
      <c r="AH378" s="304">
        <f t="shared" ca="1" si="173"/>
        <v>46.16459763056988</v>
      </c>
    </row>
    <row r="379" spans="1:34" x14ac:dyDescent="0.2">
      <c r="A379" s="347">
        <f t="shared" ca="1" si="151"/>
        <v>0.01</v>
      </c>
      <c r="B379" s="304">
        <f t="shared" ca="1" si="152"/>
        <v>3.749999999999964</v>
      </c>
      <c r="D379" s="306">
        <f t="shared" ca="1" si="153"/>
        <v>10.925626938003809</v>
      </c>
      <c r="E379" s="307">
        <f t="shared" ca="1" si="154"/>
        <v>34.988177360251896</v>
      </c>
      <c r="F379" s="304">
        <f t="shared" ca="1" si="155"/>
        <v>36.654356889473284</v>
      </c>
      <c r="G379" s="306">
        <f t="shared" ca="1" si="156"/>
        <v>55.726313288843805</v>
      </c>
      <c r="H379" s="307">
        <f t="shared" ca="1" si="157"/>
        <v>228.39563134487645</v>
      </c>
      <c r="I379" s="304">
        <f t="shared" ca="1" si="158"/>
        <v>235.09569628172923</v>
      </c>
      <c r="J379" s="306">
        <f t="shared" ca="1" si="159"/>
        <v>108.93919904497471</v>
      </c>
      <c r="K379" s="307">
        <f t="shared" ca="1" si="160"/>
        <v>480.11532920580584</v>
      </c>
      <c r="L379" s="304">
        <f t="shared" ca="1" si="145"/>
        <v>492.31948816491098</v>
      </c>
      <c r="M379" s="306">
        <f t="shared" ca="1" si="161"/>
        <v>1.3314818227626055</v>
      </c>
      <c r="N379" s="304">
        <f t="shared" ca="1" si="162"/>
        <v>76.288288942683195</v>
      </c>
      <c r="P379" s="310">
        <f t="shared" ca="1" si="163"/>
        <v>12</v>
      </c>
      <c r="Q379" s="304">
        <f t="shared" ca="1" si="164"/>
        <v>652.94666666666751</v>
      </c>
      <c r="R379" s="306">
        <f t="shared" ca="1" si="165"/>
        <v>0.32708204996743628</v>
      </c>
      <c r="S379" s="307">
        <f t="shared" ca="1" si="166"/>
        <v>10.518254099917481</v>
      </c>
      <c r="T379" s="304">
        <f t="shared" ca="1" si="146"/>
        <v>103.1840727201905</v>
      </c>
      <c r="U379" s="311">
        <f t="shared" ca="1" si="147"/>
        <v>0</v>
      </c>
      <c r="V379" s="306">
        <f t="shared" ca="1" si="148"/>
        <v>1.1675646517294376</v>
      </c>
      <c r="W379" s="304">
        <f t="shared" ca="1" si="149"/>
        <v>168.42235269515751</v>
      </c>
      <c r="Y379" s="314" t="str">
        <f t="shared" ca="1" si="167"/>
        <v/>
      </c>
      <c r="Z379" s="315" t="str">
        <f t="shared" ca="1" si="168"/>
        <v/>
      </c>
      <c r="AA379" s="316" t="str">
        <f t="shared" ca="1" si="169"/>
        <v/>
      </c>
      <c r="AC379" s="310" t="e">
        <f t="shared" ca="1" si="170"/>
        <v>#N/A</v>
      </c>
      <c r="AD379" s="323" t="e">
        <f t="shared" ca="1" si="171"/>
        <v>#N/A</v>
      </c>
      <c r="AE379" s="324">
        <f t="shared" ca="1" si="150"/>
        <v>480.11532920580584</v>
      </c>
      <c r="AG379" s="306">
        <f t="shared" ca="1" si="172"/>
        <v>36.5805836418157</v>
      </c>
      <c r="AH379" s="304">
        <f t="shared" ca="1" si="173"/>
        <v>46.111235277197032</v>
      </c>
    </row>
    <row r="380" spans="1:34" x14ac:dyDescent="0.2">
      <c r="A380" s="347">
        <f t="shared" ca="1" si="151"/>
        <v>0.01</v>
      </c>
      <c r="B380" s="304">
        <f t="shared" ca="1" si="152"/>
        <v>3.7599999999999638</v>
      </c>
      <c r="D380" s="306">
        <f t="shared" ca="1" si="153"/>
        <v>10.917403434679215</v>
      </c>
      <c r="E380" s="307">
        <f t="shared" ca="1" si="154"/>
        <v>34.935239779023171</v>
      </c>
      <c r="F380" s="304">
        <f t="shared" ca="1" si="155"/>
        <v>36.601375331719275</v>
      </c>
      <c r="G380" s="306">
        <f t="shared" ca="1" si="156"/>
        <v>55.835487323190598</v>
      </c>
      <c r="H380" s="307">
        <f t="shared" ca="1" si="157"/>
        <v>228.74498374266668</v>
      </c>
      <c r="I380" s="304">
        <f t="shared" ca="1" si="158"/>
        <v>235.46097178099603</v>
      </c>
      <c r="J380" s="306">
        <f t="shared" ca="1" si="159"/>
        <v>109.49700804803489</v>
      </c>
      <c r="K380" s="307">
        <f t="shared" ca="1" si="160"/>
        <v>482.40103228124354</v>
      </c>
      <c r="L380" s="304">
        <f t="shared" ca="1" si="145"/>
        <v>494.67196273639848</v>
      </c>
      <c r="M380" s="306">
        <f t="shared" ca="1" si="161"/>
        <v>1.3313830662581796</v>
      </c>
      <c r="N380" s="304">
        <f t="shared" ca="1" si="162"/>
        <v>76.282630611780135</v>
      </c>
      <c r="P380" s="310">
        <f t="shared" ca="1" si="163"/>
        <v>12</v>
      </c>
      <c r="Q380" s="304">
        <f t="shared" ca="1" si="164"/>
        <v>652.72000000000082</v>
      </c>
      <c r="R380" s="306">
        <f t="shared" ca="1" si="165"/>
        <v>0.32696850532163679</v>
      </c>
      <c r="S380" s="307">
        <f t="shared" ca="1" si="166"/>
        <v>10.514984414864264</v>
      </c>
      <c r="T380" s="304">
        <f t="shared" ca="1" si="146"/>
        <v>103.15199710981844</v>
      </c>
      <c r="U380" s="311">
        <f t="shared" ca="1" si="147"/>
        <v>0</v>
      </c>
      <c r="V380" s="306">
        <f t="shared" ca="1" si="148"/>
        <v>1.1672976570360898</v>
      </c>
      <c r="W380" s="304">
        <f t="shared" ca="1" si="149"/>
        <v>168.90749135888157</v>
      </c>
      <c r="Y380" s="314" t="str">
        <f t="shared" ca="1" si="167"/>
        <v/>
      </c>
      <c r="Z380" s="315" t="str">
        <f t="shared" ca="1" si="168"/>
        <v/>
      </c>
      <c r="AA380" s="316" t="str">
        <f t="shared" ca="1" si="169"/>
        <v/>
      </c>
      <c r="AC380" s="310" t="e">
        <f t="shared" ca="1" si="170"/>
        <v>#N/A</v>
      </c>
      <c r="AD380" s="323" t="e">
        <f t="shared" ca="1" si="171"/>
        <v>#N/A</v>
      </c>
      <c r="AE380" s="324">
        <f t="shared" ca="1" si="150"/>
        <v>482.40103228124354</v>
      </c>
      <c r="AG380" s="306">
        <f t="shared" ca="1" si="172"/>
        <v>36.527435105938423</v>
      </c>
      <c r="AH380" s="304">
        <f t="shared" ca="1" si="173"/>
        <v>46.057856882814505</v>
      </c>
    </row>
    <row r="381" spans="1:34" x14ac:dyDescent="0.2">
      <c r="A381" s="347">
        <f t="shared" ca="1" si="151"/>
        <v>0.01</v>
      </c>
      <c r="B381" s="304">
        <f t="shared" ca="1" si="152"/>
        <v>3.7699999999999636</v>
      </c>
      <c r="D381" s="306">
        <f t="shared" ca="1" si="153"/>
        <v>10.909160794833516</v>
      </c>
      <c r="E381" s="307">
        <f t="shared" ca="1" si="154"/>
        <v>34.882290303050496</v>
      </c>
      <c r="F381" s="304">
        <f t="shared" ca="1" si="155"/>
        <v>36.548378432343931</v>
      </c>
      <c r="G381" s="306">
        <f t="shared" ca="1" si="156"/>
        <v>55.944578931138935</v>
      </c>
      <c r="H381" s="307">
        <f t="shared" ca="1" si="157"/>
        <v>229.09380664569719</v>
      </c>
      <c r="I381" s="304">
        <f t="shared" ca="1" si="158"/>
        <v>235.82571563593001</v>
      </c>
      <c r="J381" s="306">
        <f t="shared" ca="1" si="159"/>
        <v>110.05590837930653</v>
      </c>
      <c r="K381" s="307">
        <f t="shared" ca="1" si="160"/>
        <v>484.69022623318534</v>
      </c>
      <c r="L381" s="304">
        <f t="shared" ca="1" si="145"/>
        <v>497.02808610295926</v>
      </c>
      <c r="M381" s="306">
        <f t="shared" ca="1" si="161"/>
        <v>1.3312844225872082</v>
      </c>
      <c r="N381" s="304">
        <f t="shared" ca="1" si="162"/>
        <v>76.276978745757802</v>
      </c>
      <c r="P381" s="310">
        <f t="shared" ca="1" si="163"/>
        <v>12</v>
      </c>
      <c r="Q381" s="304">
        <f t="shared" ca="1" si="164"/>
        <v>652.49333333333425</v>
      </c>
      <c r="R381" s="306">
        <f t="shared" ca="1" si="165"/>
        <v>0.32685496067583736</v>
      </c>
      <c r="S381" s="307">
        <f t="shared" ca="1" si="166"/>
        <v>10.511715865257505</v>
      </c>
      <c r="T381" s="304">
        <f t="shared" ca="1" si="146"/>
        <v>103.11993263817614</v>
      </c>
      <c r="U381" s="311">
        <f t="shared" ca="1" si="147"/>
        <v>0</v>
      </c>
      <c r="V381" s="306">
        <f t="shared" ca="1" si="148"/>
        <v>1.1670303142904952</v>
      </c>
      <c r="W381" s="304">
        <f t="shared" ca="1" si="149"/>
        <v>169.39238899680882</v>
      </c>
      <c r="Y381" s="314" t="str">
        <f t="shared" ca="1" si="167"/>
        <v/>
      </c>
      <c r="Z381" s="315" t="str">
        <f t="shared" ca="1" si="168"/>
        <v/>
      </c>
      <c r="AA381" s="316" t="str">
        <f t="shared" ca="1" si="169"/>
        <v/>
      </c>
      <c r="AC381" s="310" t="e">
        <f t="shared" ca="1" si="170"/>
        <v>#N/A</v>
      </c>
      <c r="AD381" s="323" t="e">
        <f t="shared" ca="1" si="171"/>
        <v>#N/A</v>
      </c>
      <c r="AE381" s="324">
        <f t="shared" ca="1" si="150"/>
        <v>484.69022623318534</v>
      </c>
      <c r="AG381" s="306">
        <f t="shared" ca="1" si="172"/>
        <v>36.474270757418132</v>
      </c>
      <c r="AH381" s="304">
        <f t="shared" ca="1" si="173"/>
        <v>46.004462846333446</v>
      </c>
    </row>
    <row r="382" spans="1:34" x14ac:dyDescent="0.2">
      <c r="A382" s="347">
        <f t="shared" ca="1" si="151"/>
        <v>0.01</v>
      </c>
      <c r="B382" s="304">
        <f t="shared" ca="1" si="152"/>
        <v>3.7799999999999634</v>
      </c>
      <c r="D382" s="306">
        <f t="shared" ca="1" si="153"/>
        <v>10.900899150242841</v>
      </c>
      <c r="E382" s="307">
        <f t="shared" ca="1" si="154"/>
        <v>34.829329313102718</v>
      </c>
      <c r="F382" s="304">
        <f t="shared" ca="1" si="155"/>
        <v>36.495366591997971</v>
      </c>
      <c r="G382" s="306">
        <f t="shared" ca="1" si="156"/>
        <v>56.053587922641363</v>
      </c>
      <c r="H382" s="307">
        <f t="shared" ca="1" si="157"/>
        <v>229.44209993882822</v>
      </c>
      <c r="I382" s="304">
        <f t="shared" ca="1" si="158"/>
        <v>236.1899276923987</v>
      </c>
      <c r="J382" s="306">
        <f t="shared" ca="1" si="159"/>
        <v>110.61589921357543</v>
      </c>
      <c r="K382" s="307">
        <f t="shared" ca="1" si="160"/>
        <v>486.98290576610799</v>
      </c>
      <c r="L382" s="304">
        <f t="shared" ca="1" si="145"/>
        <v>499.38785294321076</v>
      </c>
      <c r="M382" s="306">
        <f t="shared" ca="1" si="161"/>
        <v>1.3311858912258363</v>
      </c>
      <c r="N382" s="304">
        <f t="shared" ca="1" si="162"/>
        <v>76.271333314601506</v>
      </c>
      <c r="P382" s="310">
        <f t="shared" ca="1" si="163"/>
        <v>12</v>
      </c>
      <c r="Q382" s="304">
        <f t="shared" ca="1" si="164"/>
        <v>652.26666666666756</v>
      </c>
      <c r="R382" s="306">
        <f t="shared" ca="1" si="165"/>
        <v>0.32674141603003787</v>
      </c>
      <c r="S382" s="307">
        <f t="shared" ca="1" si="166"/>
        <v>10.508448451097205</v>
      </c>
      <c r="T382" s="304">
        <f t="shared" ca="1" si="146"/>
        <v>103.08787930526358</v>
      </c>
      <c r="U382" s="311">
        <f t="shared" ca="1" si="147"/>
        <v>0</v>
      </c>
      <c r="V382" s="306">
        <f t="shared" ca="1" si="148"/>
        <v>1.1667626243642171</v>
      </c>
      <c r="W382" s="304">
        <f t="shared" ca="1" si="149"/>
        <v>169.87704146895075</v>
      </c>
      <c r="Y382" s="314" t="str">
        <f t="shared" ca="1" si="167"/>
        <v/>
      </c>
      <c r="Z382" s="315" t="str">
        <f t="shared" ca="1" si="168"/>
        <v/>
      </c>
      <c r="AA382" s="316" t="str">
        <f t="shared" ca="1" si="169"/>
        <v/>
      </c>
      <c r="AC382" s="310" t="e">
        <f t="shared" ca="1" si="170"/>
        <v>#N/A</v>
      </c>
      <c r="AD382" s="323" t="e">
        <f t="shared" ca="1" si="171"/>
        <v>#N/A</v>
      </c>
      <c r="AE382" s="324">
        <f t="shared" ca="1" si="150"/>
        <v>486.98290576610799</v>
      </c>
      <c r="AG382" s="306">
        <f t="shared" ca="1" si="172"/>
        <v>36.421090995208687</v>
      </c>
      <c r="AH382" s="304">
        <f t="shared" ca="1" si="173"/>
        <v>45.951053565804095</v>
      </c>
    </row>
    <row r="383" spans="1:34" x14ac:dyDescent="0.2">
      <c r="A383" s="347">
        <f t="shared" ca="1" si="151"/>
        <v>0.01</v>
      </c>
      <c r="B383" s="304">
        <f t="shared" ca="1" si="152"/>
        <v>3.7899999999999632</v>
      </c>
      <c r="D383" s="306">
        <f t="shared" ca="1" si="153"/>
        <v>10.892618632397197</v>
      </c>
      <c r="E383" s="307">
        <f t="shared" ca="1" si="154"/>
        <v>34.776357189109085</v>
      </c>
      <c r="F383" s="304">
        <f t="shared" ca="1" si="155"/>
        <v>36.442340210465986</v>
      </c>
      <c r="G383" s="306">
        <f t="shared" ca="1" si="156"/>
        <v>56.162514108965333</v>
      </c>
      <c r="H383" s="307">
        <f t="shared" ca="1" si="157"/>
        <v>229.7898635107193</v>
      </c>
      <c r="I383" s="304">
        <f t="shared" ca="1" si="158"/>
        <v>236.55360780025052</v>
      </c>
      <c r="J383" s="306">
        <f t="shared" ca="1" si="159"/>
        <v>111.17697972373347</v>
      </c>
      <c r="K383" s="307">
        <f t="shared" ca="1" si="160"/>
        <v>489.2790655833557</v>
      </c>
      <c r="L383" s="304">
        <f t="shared" ca="1" si="145"/>
        <v>501.75125793426082</v>
      </c>
      <c r="M383" s="306">
        <f t="shared" ca="1" si="161"/>
        <v>1.3310874716531098</v>
      </c>
      <c r="N383" s="304">
        <f t="shared" ca="1" si="162"/>
        <v>76.265694288462797</v>
      </c>
      <c r="P383" s="310">
        <f t="shared" ca="1" si="163"/>
        <v>12</v>
      </c>
      <c r="Q383" s="304">
        <f t="shared" ca="1" si="164"/>
        <v>652.04000000000087</v>
      </c>
      <c r="R383" s="306">
        <f t="shared" ca="1" si="165"/>
        <v>0.32662787138423838</v>
      </c>
      <c r="S383" s="307">
        <f t="shared" ca="1" si="166"/>
        <v>10.505182172383362</v>
      </c>
      <c r="T383" s="304">
        <f t="shared" ca="1" si="146"/>
        <v>103.05583711108079</v>
      </c>
      <c r="U383" s="311">
        <f t="shared" ca="1" si="147"/>
        <v>0</v>
      </c>
      <c r="V383" s="306">
        <f t="shared" ca="1" si="148"/>
        <v>1.1664945881286384</v>
      </c>
      <c r="W383" s="304">
        <f t="shared" ca="1" si="149"/>
        <v>170.36144464976024</v>
      </c>
      <c r="Y383" s="314" t="str">
        <f t="shared" ca="1" si="167"/>
        <v/>
      </c>
      <c r="Z383" s="315" t="str">
        <f t="shared" ca="1" si="168"/>
        <v/>
      </c>
      <c r="AA383" s="316" t="str">
        <f t="shared" ca="1" si="169"/>
        <v/>
      </c>
      <c r="AC383" s="310" t="e">
        <f t="shared" ca="1" si="170"/>
        <v>#N/A</v>
      </c>
      <c r="AD383" s="323" t="e">
        <f t="shared" ca="1" si="171"/>
        <v>#N/A</v>
      </c>
      <c r="AE383" s="324">
        <f t="shared" ca="1" si="150"/>
        <v>489.2790655833557</v>
      </c>
      <c r="AG383" s="306">
        <f t="shared" ca="1" si="172"/>
        <v>36.367896217393508</v>
      </c>
      <c r="AH383" s="304">
        <f t="shared" ca="1" si="173"/>
        <v>45.897629438410718</v>
      </c>
    </row>
    <row r="384" spans="1:34" x14ac:dyDescent="0.2">
      <c r="A384" s="347">
        <f t="shared" ca="1" si="151"/>
        <v>0.01</v>
      </c>
      <c r="B384" s="304">
        <f t="shared" ca="1" si="152"/>
        <v>3.799999999999963</v>
      </c>
      <c r="D384" s="306">
        <f t="shared" ca="1" si="153"/>
        <v>10.884319372500013</v>
      </c>
      <c r="E384" s="307">
        <f t="shared" ca="1" si="154"/>
        <v>34.723374310153964</v>
      </c>
      <c r="F384" s="304">
        <f t="shared" ca="1" si="155"/>
        <v>36.389299686661175</v>
      </c>
      <c r="G384" s="306">
        <f t="shared" ca="1" si="156"/>
        <v>56.271357302690333</v>
      </c>
      <c r="H384" s="307">
        <f t="shared" ca="1" si="157"/>
        <v>230.13709725382083</v>
      </c>
      <c r="I384" s="304">
        <f t="shared" ca="1" si="158"/>
        <v>236.91675581330591</v>
      </c>
      <c r="J384" s="306">
        <f t="shared" ca="1" si="159"/>
        <v>111.73914908079175</v>
      </c>
      <c r="K384" s="307">
        <f t="shared" ca="1" si="160"/>
        <v>491.5787003871784</v>
      </c>
      <c r="L384" s="304">
        <f t="shared" ca="1" si="145"/>
        <v>504.11829575174784</v>
      </c>
      <c r="M384" s="306">
        <f t="shared" ca="1" si="161"/>
        <v>1.330989163350953</v>
      </c>
      <c r="N384" s="304">
        <f t="shared" ca="1" si="162"/>
        <v>76.260061637658112</v>
      </c>
      <c r="P384" s="310">
        <f t="shared" ca="1" si="163"/>
        <v>12</v>
      </c>
      <c r="Q384" s="304">
        <f t="shared" ca="1" si="164"/>
        <v>651.81333333333419</v>
      </c>
      <c r="R384" s="306">
        <f t="shared" ca="1" si="165"/>
        <v>0.32651432673843889</v>
      </c>
      <c r="S384" s="307">
        <f t="shared" ca="1" si="166"/>
        <v>10.501917029115978</v>
      </c>
      <c r="T384" s="304">
        <f t="shared" ca="1" si="146"/>
        <v>103.02380605562774</v>
      </c>
      <c r="U384" s="311">
        <f t="shared" ca="1" si="147"/>
        <v>0</v>
      </c>
      <c r="V384" s="306">
        <f t="shared" ca="1" si="148"/>
        <v>1.1662262064549558</v>
      </c>
      <c r="W384" s="304">
        <f t="shared" ca="1" si="149"/>
        <v>170.84559442816723</v>
      </c>
      <c r="Y384" s="314" t="str">
        <f t="shared" ca="1" si="167"/>
        <v/>
      </c>
      <c r="Z384" s="315" t="str">
        <f t="shared" ca="1" si="168"/>
        <v/>
      </c>
      <c r="AA384" s="316" t="str">
        <f t="shared" ca="1" si="169"/>
        <v/>
      </c>
      <c r="AC384" s="310" t="e">
        <f t="shared" ca="1" si="170"/>
        <v>#N/A</v>
      </c>
      <c r="AD384" s="323" t="e">
        <f t="shared" ca="1" si="171"/>
        <v>#N/A</v>
      </c>
      <c r="AE384" s="324">
        <f t="shared" ca="1" si="150"/>
        <v>491.5787003871784</v>
      </c>
      <c r="AG384" s="306">
        <f t="shared" ca="1" si="172"/>
        <v>36.314686821180317</v>
      </c>
      <c r="AH384" s="304">
        <f t="shared" ca="1" si="173"/>
        <v>45.844190860466284</v>
      </c>
    </row>
    <row r="385" spans="1:34" x14ac:dyDescent="0.2">
      <c r="A385" s="347">
        <f t="shared" ca="1" si="151"/>
        <v>0.01</v>
      </c>
      <c r="B385" s="304">
        <f t="shared" ca="1" si="152"/>
        <v>3.8099999999999627</v>
      </c>
      <c r="D385" s="306">
        <f t="shared" ca="1" si="153"/>
        <v>10.862952347143201</v>
      </c>
      <c r="E385" s="307">
        <f t="shared" ca="1" si="154"/>
        <v>34.617012970923895</v>
      </c>
      <c r="F385" s="304">
        <f t="shared" ca="1" si="155"/>
        <v>36.281418394619266</v>
      </c>
      <c r="G385" s="306">
        <f t="shared" ca="1" si="156"/>
        <v>56.379986826161762</v>
      </c>
      <c r="H385" s="307">
        <f t="shared" ca="1" si="157"/>
        <v>230.48326738353006</v>
      </c>
      <c r="I385" s="304">
        <f t="shared" ca="1" si="158"/>
        <v>237.2788221866966</v>
      </c>
      <c r="J385" s="306">
        <f t="shared" ca="1" si="159"/>
        <v>112.30240580143601</v>
      </c>
      <c r="K385" s="307">
        <f t="shared" ca="1" si="160"/>
        <v>493.88180221036515</v>
      </c>
      <c r="L385" s="304">
        <f t="shared" ca="1" si="145"/>
        <v>506.48895832322808</v>
      </c>
      <c r="M385" s="306">
        <f t="shared" ca="1" si="161"/>
        <v>1.3308909655767782</v>
      </c>
      <c r="N385" s="304">
        <f t="shared" ca="1" si="162"/>
        <v>76.254435319640322</v>
      </c>
      <c r="P385" s="310">
        <f t="shared" ca="1" si="163"/>
        <v>13</v>
      </c>
      <c r="Q385" s="304">
        <f t="shared" ca="1" si="164"/>
        <v>651.01000000000511</v>
      </c>
      <c r="R385" s="306">
        <f t="shared" ca="1" si="165"/>
        <v>0.32611191115553406</v>
      </c>
      <c r="S385" s="307">
        <f t="shared" ca="1" si="166"/>
        <v>10.498655910004423</v>
      </c>
      <c r="T385" s="304">
        <f t="shared" ca="1" si="146"/>
        <v>102.99181447714339</v>
      </c>
      <c r="U385" s="311">
        <f t="shared" ca="1" si="147"/>
        <v>0</v>
      </c>
      <c r="V385" s="306">
        <f t="shared" ca="1" si="148"/>
        <v>1.1659574805254858</v>
      </c>
      <c r="W385" s="304">
        <f t="shared" ca="1" si="149"/>
        <v>171.32869335303249</v>
      </c>
      <c r="Y385" s="314" t="str">
        <f t="shared" ca="1" si="167"/>
        <v/>
      </c>
      <c r="Z385" s="315" t="str">
        <f t="shared" ca="1" si="168"/>
        <v/>
      </c>
      <c r="AA385" s="316" t="str">
        <f t="shared" ca="1" si="169"/>
        <v/>
      </c>
      <c r="AC385" s="310" t="e">
        <f t="shared" ca="1" si="170"/>
        <v>#N/A</v>
      </c>
      <c r="AD385" s="323" t="e">
        <f t="shared" ca="1" si="171"/>
        <v>#N/A</v>
      </c>
      <c r="AE385" s="324">
        <f t="shared" ca="1" si="150"/>
        <v>493.88180221036515</v>
      </c>
      <c r="AG385" s="306">
        <f t="shared" ca="1" si="172"/>
        <v>36.206522937423756</v>
      </c>
      <c r="AH385" s="304">
        <f t="shared" ca="1" si="173"/>
        <v>45.73579796193507</v>
      </c>
    </row>
    <row r="386" spans="1:34" x14ac:dyDescent="0.2">
      <c r="A386" s="347">
        <f t="shared" ca="1" si="151"/>
        <v>0.01</v>
      </c>
      <c r="B386" s="304">
        <f t="shared" ca="1" si="152"/>
        <v>3.8199999999999625</v>
      </c>
      <c r="D386" s="306">
        <f t="shared" ca="1" si="153"/>
        <v>10.828504812895716</v>
      </c>
      <c r="E386" s="307">
        <f t="shared" ca="1" si="154"/>
        <v>34.457288991212998</v>
      </c>
      <c r="F386" s="304">
        <f t="shared" ca="1" si="155"/>
        <v>36.118710955775732</v>
      </c>
      <c r="G386" s="306">
        <f t="shared" ca="1" si="156"/>
        <v>56.488271874290717</v>
      </c>
      <c r="H386" s="307">
        <f t="shared" ca="1" si="157"/>
        <v>230.82784027344221</v>
      </c>
      <c r="I386" s="304">
        <f t="shared" ca="1" si="158"/>
        <v>237.63925749893582</v>
      </c>
      <c r="J386" s="306">
        <f t="shared" ca="1" si="159"/>
        <v>112.86674709493828</v>
      </c>
      <c r="K386" s="307">
        <f t="shared" ca="1" si="160"/>
        <v>496.18835774864999</v>
      </c>
      <c r="L386" s="304">
        <f t="shared" ca="1" si="145"/>
        <v>508.86323208215288</v>
      </c>
      <c r="M386" s="306">
        <f t="shared" ca="1" si="161"/>
        <v>1.330792877365822</v>
      </c>
      <c r="N386" s="304">
        <f t="shared" ca="1" si="162"/>
        <v>76.248815279132543</v>
      </c>
      <c r="P386" s="310">
        <f t="shared" ca="1" si="163"/>
        <v>13</v>
      </c>
      <c r="Q386" s="304">
        <f t="shared" ca="1" si="164"/>
        <v>649.63000000000523</v>
      </c>
      <c r="R386" s="306">
        <f t="shared" ca="1" si="165"/>
        <v>0.32542062463551963</v>
      </c>
      <c r="S386" s="307">
        <f t="shared" ca="1" si="166"/>
        <v>10.495401703758068</v>
      </c>
      <c r="T386" s="304">
        <f t="shared" ca="1" si="146"/>
        <v>102.95989071386666</v>
      </c>
      <c r="U386" s="311">
        <f t="shared" ca="1" si="147"/>
        <v>0</v>
      </c>
      <c r="V386" s="306">
        <f t="shared" ca="1" si="148"/>
        <v>1.1656884121444653</v>
      </c>
      <c r="W386" s="304">
        <f t="shared" ca="1" si="149"/>
        <v>171.80994015436107</v>
      </c>
      <c r="Y386" s="314" t="str">
        <f t="shared" ca="1" si="167"/>
        <v/>
      </c>
      <c r="Z386" s="315" t="str">
        <f t="shared" ca="1" si="168"/>
        <v/>
      </c>
      <c r="AA386" s="316" t="str">
        <f t="shared" ca="1" si="169"/>
        <v/>
      </c>
      <c r="AC386" s="310" t="e">
        <f t="shared" ca="1" si="170"/>
        <v>#N/A</v>
      </c>
      <c r="AD386" s="323" t="e">
        <f t="shared" ca="1" si="171"/>
        <v>#N/A</v>
      </c>
      <c r="AE386" s="324">
        <f t="shared" ca="1" si="150"/>
        <v>496.18835774864999</v>
      </c>
      <c r="AG386" s="306">
        <f t="shared" ca="1" si="172"/>
        <v>36.043416904026174</v>
      </c>
      <c r="AH386" s="304">
        <f t="shared" ca="1" si="173"/>
        <v>45.572463079303418</v>
      </c>
    </row>
    <row r="387" spans="1:34" x14ac:dyDescent="0.2">
      <c r="A387" s="347">
        <f t="shared" ca="1" si="151"/>
        <v>0.01</v>
      </c>
      <c r="B387" s="304">
        <f t="shared" ca="1" si="152"/>
        <v>3.8299999999999623</v>
      </c>
      <c r="D387" s="306">
        <f t="shared" ca="1" si="153"/>
        <v>10.794031947283095</v>
      </c>
      <c r="E387" s="307">
        <f t="shared" ca="1" si="154"/>
        <v>34.297617379031017</v>
      </c>
      <c r="F387" s="304">
        <f t="shared" ca="1" si="155"/>
        <v>35.956052113064061</v>
      </c>
      <c r="G387" s="306">
        <f t="shared" ca="1" si="156"/>
        <v>56.596212193763549</v>
      </c>
      <c r="H387" s="307">
        <f t="shared" ca="1" si="157"/>
        <v>231.17081644723251</v>
      </c>
      <c r="I387" s="304">
        <f t="shared" ca="1" si="158"/>
        <v>237.99806220127417</v>
      </c>
      <c r="J387" s="306">
        <f t="shared" ca="1" si="159"/>
        <v>113.43216951527855</v>
      </c>
      <c r="K387" s="307">
        <f t="shared" ca="1" si="160"/>
        <v>498.49835103225337</v>
      </c>
      <c r="L387" s="304">
        <f t="shared" ca="1" si="145"/>
        <v>511.2411007174781</v>
      </c>
      <c r="M387" s="306">
        <f t="shared" ca="1" si="161"/>
        <v>1.3306948977597526</v>
      </c>
      <c r="N387" s="304">
        <f t="shared" ca="1" si="162"/>
        <v>76.243201461226406</v>
      </c>
      <c r="P387" s="310">
        <f t="shared" ca="1" si="163"/>
        <v>13</v>
      </c>
      <c r="Q387" s="304">
        <f t="shared" ca="1" si="164"/>
        <v>648.25000000000523</v>
      </c>
      <c r="R387" s="306">
        <f t="shared" ca="1" si="165"/>
        <v>0.32472933811550514</v>
      </c>
      <c r="S387" s="307">
        <f t="shared" ca="1" si="166"/>
        <v>10.492154410376912</v>
      </c>
      <c r="T387" s="304">
        <f t="shared" ca="1" si="146"/>
        <v>102.92803476579752</v>
      </c>
      <c r="U387" s="311">
        <f t="shared" ca="1" si="147"/>
        <v>0</v>
      </c>
      <c r="V387" s="306">
        <f t="shared" ca="1" si="148"/>
        <v>1.1654190034258038</v>
      </c>
      <c r="W387" s="304">
        <f t="shared" ca="1" si="149"/>
        <v>172.2893256908028</v>
      </c>
      <c r="Y387" s="314" t="str">
        <f t="shared" ca="1" si="167"/>
        <v/>
      </c>
      <c r="Z387" s="315" t="str">
        <f t="shared" ca="1" si="168"/>
        <v/>
      </c>
      <c r="AA387" s="316" t="str">
        <f t="shared" ca="1" si="169"/>
        <v/>
      </c>
      <c r="AC387" s="310" t="e">
        <f t="shared" ca="1" si="170"/>
        <v>#N/A</v>
      </c>
      <c r="AD387" s="323" t="e">
        <f t="shared" ca="1" si="171"/>
        <v>#N/A</v>
      </c>
      <c r="AE387" s="324">
        <f t="shared" ca="1" si="150"/>
        <v>498.49835103225337</v>
      </c>
      <c r="AG387" s="306">
        <f t="shared" ca="1" si="172"/>
        <v>35.880355994727417</v>
      </c>
      <c r="AH387" s="304">
        <f t="shared" ca="1" si="173"/>
        <v>45.409173484373916</v>
      </c>
    </row>
    <row r="388" spans="1:34" x14ac:dyDescent="0.2">
      <c r="A388" s="347">
        <f t="shared" ca="1" si="151"/>
        <v>0.01</v>
      </c>
      <c r="B388" s="304">
        <f t="shared" ca="1" si="152"/>
        <v>3.8399999999999621</v>
      </c>
      <c r="D388" s="306">
        <f t="shared" ca="1" si="153"/>
        <v>10.759534152955021</v>
      </c>
      <c r="E388" s="307">
        <f t="shared" ca="1" si="154"/>
        <v>34.137999315130372</v>
      </c>
      <c r="F388" s="304">
        <f t="shared" ca="1" si="155"/>
        <v>35.793443148549535</v>
      </c>
      <c r="G388" s="306">
        <f t="shared" ca="1" si="156"/>
        <v>56.703807535293102</v>
      </c>
      <c r="H388" s="307">
        <f t="shared" ca="1" si="157"/>
        <v>231.5121964403838</v>
      </c>
      <c r="I388" s="304">
        <f t="shared" ca="1" si="158"/>
        <v>238.35523675734592</v>
      </c>
      <c r="J388" s="306">
        <f t="shared" ca="1" si="159"/>
        <v>113.99866961392382</v>
      </c>
      <c r="K388" s="307">
        <f t="shared" ca="1" si="160"/>
        <v>500.81176609669143</v>
      </c>
      <c r="L388" s="304">
        <f t="shared" ref="L388:L451" ca="1" si="174">SQRT(pos_x^2+pos_z^2)</f>
        <v>513.62254792272483</v>
      </c>
      <c r="M388" s="306">
        <f t="shared" ca="1" si="161"/>
        <v>1.3305970258066</v>
      </c>
      <c r="N388" s="304">
        <f t="shared" ca="1" si="162"/>
        <v>76.237593811378062</v>
      </c>
      <c r="P388" s="310">
        <f t="shared" ca="1" si="163"/>
        <v>13</v>
      </c>
      <c r="Q388" s="304">
        <f t="shared" ca="1" si="164"/>
        <v>646.87000000000523</v>
      </c>
      <c r="R388" s="306">
        <f t="shared" ca="1" si="165"/>
        <v>0.32403805159549065</v>
      </c>
      <c r="S388" s="307">
        <f t="shared" ca="1" si="166"/>
        <v>10.488914029860958</v>
      </c>
      <c r="T388" s="304">
        <f t="shared" ref="T388:T451" ca="1" si="175">m*g</f>
        <v>102.896246632936</v>
      </c>
      <c r="U388" s="311">
        <f t="shared" ref="U388:U451" ca="1" si="176">IF(pos_xz&lt;L_rampe,Poids*COS(Beta),0)</f>
        <v>0</v>
      </c>
      <c r="V388" s="306">
        <f t="shared" ref="V388:V451" ca="1" si="177">Rho_moyen*(20000-Alt_rampe-pos_z)/(20000+Alt_rampe+pos_z)</f>
        <v>1.1651492564813442</v>
      </c>
      <c r="W388" s="304">
        <f t="shared" ref="W388:W451" ca="1" si="178">1/2*Rho*Sref*Cx*vit_xz^2</f>
        <v>172.7668409069492</v>
      </c>
      <c r="Y388" s="314" t="str">
        <f t="shared" ca="1" si="167"/>
        <v/>
      </c>
      <c r="Z388" s="315" t="str">
        <f t="shared" ca="1" si="168"/>
        <v/>
      </c>
      <c r="AA388" s="316" t="str">
        <f t="shared" ca="1" si="169"/>
        <v/>
      </c>
      <c r="AC388" s="310" t="e">
        <f t="shared" ca="1" si="170"/>
        <v>#N/A</v>
      </c>
      <c r="AD388" s="323" t="e">
        <f t="shared" ca="1" si="171"/>
        <v>#N/A</v>
      </c>
      <c r="AE388" s="324">
        <f t="shared" ref="AE388:AE451" ca="1" si="179">IF(t&lt;T_para, pos_z, NA())</f>
        <v>500.81176609669143</v>
      </c>
      <c r="AG388" s="306">
        <f t="shared" ca="1" si="172"/>
        <v>35.717341447895748</v>
      </c>
      <c r="AH388" s="304">
        <f t="shared" ca="1" si="173"/>
        <v>45.245930413588638</v>
      </c>
    </row>
    <row r="389" spans="1:34" x14ac:dyDescent="0.2">
      <c r="A389" s="347">
        <f t="shared" ref="A389:A452" ca="1" si="180">IF(B388+0.01&lt;=T_ini+ROUNDUP(Temps_fin_propu,0), 0.01, IF(K388&gt;0, 0.1, 0.0001))</f>
        <v>0.01</v>
      </c>
      <c r="B389" s="304">
        <f t="shared" ref="B389:B452" ca="1" si="181">B388+pas</f>
        <v>3.8499999999999619</v>
      </c>
      <c r="D389" s="306">
        <f t="shared" ref="D389:D452" ca="1" si="182">IF(AND(L388&lt;L_rampe,Poussee&lt;Poids*SIN(M388)),0,(-W388+Poussee)/m*COS(M388)-U388/m*SIN(M388))</f>
        <v>10.725011830477417</v>
      </c>
      <c r="E389" s="307">
        <f t="shared" ref="E389:E452" ca="1" si="183">IF(AND(L388&lt;L_rampe,Poussee&lt;Poids*SIN(M388)),0,(-W388+Poussee)/m*SIN(M388)+U388/m*COS(M388)-Poids/m)</f>
        <v>33.97843597367774</v>
      </c>
      <c r="F389" s="304">
        <f t="shared" ref="F389:F452" ca="1" si="184">SQRT(acc_x^2+acc_z^2)</f>
        <v>35.630885338161306</v>
      </c>
      <c r="G389" s="306">
        <f t="shared" ref="G389:G452" ca="1" si="185">G388+acc_x*pas</f>
        <v>56.811057653597878</v>
      </c>
      <c r="H389" s="307">
        <f t="shared" ref="H389:H452" ca="1" si="186">H388+acc_z*pas</f>
        <v>231.85198080012057</v>
      </c>
      <c r="I389" s="304">
        <f t="shared" ref="I389:I452" ca="1" si="187">SQRT(vit_x^2+vit_z^2)</f>
        <v>238.71078164310029</v>
      </c>
      <c r="J389" s="306">
        <f t="shared" ref="J389:J452" ca="1" si="188">J388+0.5*(vit_x+G388)*pas*(K388&gt;=0)</f>
        <v>114.56624393986827</v>
      </c>
      <c r="K389" s="307">
        <f t="shared" ref="K389:K452" ca="1" si="189">K388+0.5*(vit_z+H388)*pas</f>
        <v>503.12858698289398</v>
      </c>
      <c r="L389" s="304">
        <f t="shared" ca="1" si="174"/>
        <v>516.00755739610338</v>
      </c>
      <c r="M389" s="306">
        <f t="shared" ref="M389:M452" ca="1" si="190">IF(AND(L388&gt;L_rampe,G389&gt;0),ATAN2(G389,H389),$M$4)</f>
        <v>1.3304992605606851</v>
      </c>
      <c r="N389" s="304">
        <f t="shared" ref="N389:N452" ca="1" si="191">DEGREES(Beta)</f>
        <v>76.231992275404082</v>
      </c>
      <c r="P389" s="310">
        <f t="shared" ref="P389:P452" ca="1" si="192">MATCH(t-pas/2-T_ini,CdP_t)</f>
        <v>13</v>
      </c>
      <c r="Q389" s="304">
        <f t="shared" ref="Q389:Q452" ca="1" si="193">(INDEX(CdP,2,i_P+1)-INDEX(CdP,2,i_P+0))/(INDEX(CdP,1,i_P+1)-INDEX(CdP,1,i_P+0))*(t-pas/2-T_ini-INDEX(CdP,1,i_P+0))+INDEX(CdP,2,i_P+0)</f>
        <v>645.49000000000524</v>
      </c>
      <c r="R389" s="306">
        <f t="shared" ref="R389:R452" ca="1" si="194">Poussee/(g*ISP)</f>
        <v>0.32334676507547616</v>
      </c>
      <c r="S389" s="307">
        <f t="shared" ref="S389:S452" ca="1" si="195">S388-Débit*pas</f>
        <v>10.485680562210202</v>
      </c>
      <c r="T389" s="304">
        <f t="shared" ca="1" si="175"/>
        <v>102.86452631528209</v>
      </c>
      <c r="U389" s="311">
        <f t="shared" ca="1" si="176"/>
        <v>0</v>
      </c>
      <c r="V389" s="306">
        <f t="shared" ca="1" si="177"/>
        <v>1.1648791734208463</v>
      </c>
      <c r="W389" s="304">
        <f t="shared" ca="1" si="178"/>
        <v>173.24247683323497</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f t="shared" ca="1" si="179"/>
        <v>503.12858698289398</v>
      </c>
      <c r="AG389" s="306">
        <f t="shared" ref="AG389:AG452" ca="1" si="201">IF(AND(L388&lt;L_rampe,Poussee&lt;Poids*SIN(M388)),0,(-W388+Poussee)/m-Poids*SIN(M388)/m)</f>
        <v>35.554374495038395</v>
      </c>
      <c r="AH389" s="304">
        <f t="shared" ref="AH389:AH452" ca="1" si="202">IF(AND(L388&lt;L_rampe,Poussee&lt;Poids*SIN(M388)), g*SIN(M388), (-W388+Poussee)/m)</f>
        <v>45.082735096539508</v>
      </c>
    </row>
    <row r="390" spans="1:34" x14ac:dyDescent="0.2">
      <c r="A390" s="347">
        <f t="shared" ca="1" si="180"/>
        <v>0.01</v>
      </c>
      <c r="B390" s="304">
        <f t="shared" ca="1" si="181"/>
        <v>3.8599999999999617</v>
      </c>
      <c r="D390" s="306">
        <f t="shared" ca="1" si="182"/>
        <v>10.690465378334361</v>
      </c>
      <c r="E390" s="307">
        <f t="shared" ca="1" si="183"/>
        <v>33.818928522244484</v>
      </c>
      <c r="F390" s="304">
        <f t="shared" ca="1" si="184"/>
        <v>35.468379951698488</v>
      </c>
      <c r="G390" s="306">
        <f t="shared" ca="1" si="185"/>
        <v>56.917962307381224</v>
      </c>
      <c r="H390" s="307">
        <f t="shared" ca="1" si="186"/>
        <v>232.19017008534303</v>
      </c>
      <c r="I390" s="304">
        <f t="shared" ca="1" si="187"/>
        <v>239.06469734673288</v>
      </c>
      <c r="J390" s="306">
        <f t="shared" ca="1" si="188"/>
        <v>115.13488903967317</v>
      </c>
      <c r="K390" s="307">
        <f t="shared" ca="1" si="189"/>
        <v>505.44879773732129</v>
      </c>
      <c r="L390" s="304">
        <f t="shared" ca="1" si="174"/>
        <v>518.39611284063596</v>
      </c>
      <c r="M390" s="306">
        <f t="shared" ca="1" si="190"/>
        <v>1.3304016010825497</v>
      </c>
      <c r="N390" s="304">
        <f t="shared" ca="1" si="191"/>
        <v>76.22639679947747</v>
      </c>
      <c r="P390" s="310">
        <f t="shared" ca="1" si="192"/>
        <v>13</v>
      </c>
      <c r="Q390" s="304">
        <f t="shared" ca="1" si="193"/>
        <v>644.11000000000524</v>
      </c>
      <c r="R390" s="306">
        <f t="shared" ca="1" si="194"/>
        <v>0.32265547855546167</v>
      </c>
      <c r="S390" s="307">
        <f t="shared" ca="1" si="195"/>
        <v>10.482454007424648</v>
      </c>
      <c r="T390" s="304">
        <f t="shared" ca="1" si="175"/>
        <v>102.8328738128358</v>
      </c>
      <c r="U390" s="311">
        <f t="shared" ca="1" si="176"/>
        <v>0</v>
      </c>
      <c r="V390" s="306">
        <f t="shared" ca="1" si="177"/>
        <v>1.1646087563519663</v>
      </c>
      <c r="W390" s="304">
        <f t="shared" ca="1" si="178"/>
        <v>173.7162245858357</v>
      </c>
      <c r="Y390" s="314" t="str">
        <f t="shared" ca="1" si="196"/>
        <v/>
      </c>
      <c r="Z390" s="315" t="str">
        <f t="shared" ca="1" si="197"/>
        <v/>
      </c>
      <c r="AA390" s="316" t="str">
        <f t="shared" ca="1" si="198"/>
        <v/>
      </c>
      <c r="AC390" s="310" t="e">
        <f t="shared" ca="1" si="199"/>
        <v>#N/A</v>
      </c>
      <c r="AD390" s="323" t="e">
        <f t="shared" ca="1" si="200"/>
        <v>#N/A</v>
      </c>
      <c r="AE390" s="324">
        <f t="shared" ca="1" si="179"/>
        <v>505.44879773732129</v>
      </c>
      <c r="AG390" s="306">
        <f t="shared" ca="1" si="201"/>
        <v>35.39145636079239</v>
      </c>
      <c r="AH390" s="304">
        <f t="shared" ca="1" si="202"/>
        <v>44.919588755959069</v>
      </c>
    </row>
    <row r="391" spans="1:34" x14ac:dyDescent="0.2">
      <c r="A391" s="347">
        <f t="shared" ca="1" si="180"/>
        <v>0.01</v>
      </c>
      <c r="B391" s="304">
        <f t="shared" ca="1" si="181"/>
        <v>3.8699999999999615</v>
      </c>
      <c r="D391" s="306">
        <f t="shared" ca="1" si="182"/>
        <v>10.655895192929986</v>
      </c>
      <c r="E391" s="307">
        <f t="shared" ca="1" si="183"/>
        <v>33.659478121797477</v>
      </c>
      <c r="F391" s="304">
        <f t="shared" ca="1" si="184"/>
        <v>35.305928252836964</v>
      </c>
      <c r="G391" s="306">
        <f t="shared" ca="1" si="185"/>
        <v>57.024521259310525</v>
      </c>
      <c r="H391" s="307">
        <f t="shared" ca="1" si="186"/>
        <v>232.526764866561</v>
      </c>
      <c r="I391" s="304">
        <f t="shared" ca="1" si="187"/>
        <v>239.4169843686168</v>
      </c>
      <c r="J391" s="306">
        <f t="shared" ca="1" si="188"/>
        <v>115.70460145750663</v>
      </c>
      <c r="K391" s="307">
        <f t="shared" ca="1" si="189"/>
        <v>507.77238241208079</v>
      </c>
      <c r="L391" s="304">
        <f t="shared" ca="1" si="174"/>
        <v>520.78819796427877</v>
      </c>
      <c r="M391" s="306">
        <f t="shared" ca="1" si="190"/>
        <v>1.3303040464388889</v>
      </c>
      <c r="N391" s="304">
        <f t="shared" ca="1" si="191"/>
        <v>76.220807330123804</v>
      </c>
      <c r="P391" s="310">
        <f t="shared" ca="1" si="192"/>
        <v>13</v>
      </c>
      <c r="Q391" s="304">
        <f t="shared" ca="1" si="193"/>
        <v>642.73000000000536</v>
      </c>
      <c r="R391" s="306">
        <f t="shared" ca="1" si="194"/>
        <v>0.32196419203544724</v>
      </c>
      <c r="S391" s="307">
        <f t="shared" ca="1" si="195"/>
        <v>10.479234365504293</v>
      </c>
      <c r="T391" s="304">
        <f t="shared" ca="1" si="175"/>
        <v>102.80128912559712</v>
      </c>
      <c r="U391" s="311">
        <f t="shared" ca="1" si="176"/>
        <v>0</v>
      </c>
      <c r="V391" s="306">
        <f t="shared" ca="1" si="177"/>
        <v>1.1643380073802401</v>
      </c>
      <c r="W391" s="304">
        <f t="shared" ca="1" si="178"/>
        <v>174.18807536656232</v>
      </c>
      <c r="Y391" s="314" t="str">
        <f t="shared" ca="1" si="196"/>
        <v/>
      </c>
      <c r="Z391" s="315" t="str">
        <f t="shared" ca="1" si="197"/>
        <v/>
      </c>
      <c r="AA391" s="316" t="str">
        <f t="shared" ca="1" si="198"/>
        <v/>
      </c>
      <c r="AC391" s="310" t="e">
        <f t="shared" ca="1" si="199"/>
        <v>#N/A</v>
      </c>
      <c r="AD391" s="323" t="e">
        <f t="shared" ca="1" si="200"/>
        <v>#N/A</v>
      </c>
      <c r="AE391" s="324">
        <f t="shared" ca="1" si="179"/>
        <v>507.77238241208079</v>
      </c>
      <c r="AG391" s="306">
        <f t="shared" ca="1" si="201"/>
        <v>35.2285882629158</v>
      </c>
      <c r="AH391" s="304">
        <f t="shared" ca="1" si="202"/>
        <v>44.756492607711543</v>
      </c>
    </row>
    <row r="392" spans="1:34" x14ac:dyDescent="0.2">
      <c r="A392" s="347">
        <f t="shared" ca="1" si="180"/>
        <v>0.01</v>
      </c>
      <c r="B392" s="304">
        <f t="shared" ca="1" si="181"/>
        <v>3.8799999999999613</v>
      </c>
      <c r="D392" s="306">
        <f t="shared" ca="1" si="182"/>
        <v>10.621301668590316</v>
      </c>
      <c r="E392" s="307">
        <f t="shared" ca="1" si="183"/>
        <v>33.500085926690211</v>
      </c>
      <c r="F392" s="304">
        <f t="shared" ca="1" si="184"/>
        <v>35.143531499136891</v>
      </c>
      <c r="G392" s="306">
        <f t="shared" ca="1" si="185"/>
        <v>57.130734275996431</v>
      </c>
      <c r="H392" s="307">
        <f t="shared" ca="1" si="186"/>
        <v>232.86176572582789</v>
      </c>
      <c r="I392" s="304">
        <f t="shared" ca="1" si="187"/>
        <v>239.76764322123381</v>
      </c>
      <c r="J392" s="306">
        <f t="shared" ca="1" si="188"/>
        <v>116.27537773518316</v>
      </c>
      <c r="K392" s="307">
        <f t="shared" ca="1" si="189"/>
        <v>510.09932506504271</v>
      </c>
      <c r="L392" s="304">
        <f t="shared" ca="1" si="174"/>
        <v>523.1837964800435</v>
      </c>
      <c r="M392" s="306">
        <f t="shared" ca="1" si="190"/>
        <v>1.3302065957024827</v>
      </c>
      <c r="N392" s="304">
        <f t="shared" ca="1" si="191"/>
        <v>76.215223814217282</v>
      </c>
      <c r="P392" s="310">
        <f t="shared" ca="1" si="192"/>
        <v>13</v>
      </c>
      <c r="Q392" s="304">
        <f t="shared" ca="1" si="193"/>
        <v>641.35000000000537</v>
      </c>
      <c r="R392" s="306">
        <f t="shared" ca="1" si="194"/>
        <v>0.32127290551543275</v>
      </c>
      <c r="S392" s="307">
        <f t="shared" ca="1" si="195"/>
        <v>10.47602163644914</v>
      </c>
      <c r="T392" s="304">
        <f t="shared" ca="1" si="175"/>
        <v>102.76977225356606</v>
      </c>
      <c r="U392" s="311">
        <f t="shared" ca="1" si="176"/>
        <v>0</v>
      </c>
      <c r="V392" s="306">
        <f t="shared" ca="1" si="177"/>
        <v>1.1640669286090652</v>
      </c>
      <c r="W392" s="304">
        <f t="shared" ca="1" si="178"/>
        <v>174.65802046275235</v>
      </c>
      <c r="Y392" s="314" t="str">
        <f t="shared" ca="1" si="196"/>
        <v/>
      </c>
      <c r="Z392" s="315" t="str">
        <f t="shared" ca="1" si="197"/>
        <v/>
      </c>
      <c r="AA392" s="316" t="str">
        <f t="shared" ca="1" si="198"/>
        <v/>
      </c>
      <c r="AC392" s="310" t="e">
        <f t="shared" ca="1" si="199"/>
        <v>#N/A</v>
      </c>
      <c r="AD392" s="323" t="e">
        <f t="shared" ca="1" si="200"/>
        <v>#N/A</v>
      </c>
      <c r="AE392" s="324">
        <f t="shared" ca="1" si="179"/>
        <v>510.09932506504271</v>
      </c>
      <c r="AG392" s="306">
        <f t="shared" ca="1" si="201"/>
        <v>35.065771412279297</v>
      </c>
      <c r="AH392" s="304">
        <f t="shared" ca="1" si="202"/>
        <v>44.593447860784309</v>
      </c>
    </row>
    <row r="393" spans="1:34" x14ac:dyDescent="0.2">
      <c r="A393" s="347">
        <f t="shared" ca="1" si="180"/>
        <v>0.01</v>
      </c>
      <c r="B393" s="304">
        <f t="shared" ca="1" si="181"/>
        <v>3.889999999999961</v>
      </c>
      <c r="D393" s="306">
        <f t="shared" ca="1" si="182"/>
        <v>10.586685197565231</v>
      </c>
      <c r="E393" s="307">
        <f t="shared" ca="1" si="183"/>
        <v>33.34075308465443</v>
      </c>
      <c r="F393" s="304">
        <f t="shared" ca="1" si="184"/>
        <v>34.981190942051143</v>
      </c>
      <c r="G393" s="306">
        <f t="shared" ca="1" si="185"/>
        <v>57.236601127972087</v>
      </c>
      <c r="H393" s="307">
        <f t="shared" ca="1" si="186"/>
        <v>233.19517325667445</v>
      </c>
      <c r="I393" s="304">
        <f t="shared" ca="1" si="187"/>
        <v>240.11667442910539</v>
      </c>
      <c r="J393" s="306">
        <f t="shared" ca="1" si="188"/>
        <v>116.847214412203</v>
      </c>
      <c r="K393" s="307">
        <f t="shared" ca="1" si="189"/>
        <v>512.42960975995527</v>
      </c>
      <c r="L393" s="304">
        <f t="shared" ca="1" si="174"/>
        <v>525.58289210611815</v>
      </c>
      <c r="M393" s="306">
        <f t="shared" ca="1" si="190"/>
        <v>1.3301092479521286</v>
      </c>
      <c r="N393" s="304">
        <f t="shared" ca="1" si="191"/>
        <v>76.209646198976898</v>
      </c>
      <c r="P393" s="310">
        <f t="shared" ca="1" si="192"/>
        <v>13</v>
      </c>
      <c r="Q393" s="304">
        <f t="shared" ca="1" si="193"/>
        <v>639.97000000000537</v>
      </c>
      <c r="R393" s="306">
        <f t="shared" ca="1" si="194"/>
        <v>0.32058161899541826</v>
      </c>
      <c r="S393" s="307">
        <f t="shared" ca="1" si="195"/>
        <v>10.472815820259186</v>
      </c>
      <c r="T393" s="304">
        <f t="shared" ca="1" si="175"/>
        <v>102.73832319674261</v>
      </c>
      <c r="U393" s="311">
        <f t="shared" ca="1" si="176"/>
        <v>0</v>
      </c>
      <c r="V393" s="306">
        <f t="shared" ca="1" si="177"/>
        <v>1.1637955221396818</v>
      </c>
      <c r="W393" s="304">
        <f t="shared" ca="1" si="178"/>
        <v>175.12605124715708</v>
      </c>
      <c r="Y393" s="314" t="str">
        <f t="shared" ca="1" si="196"/>
        <v/>
      </c>
      <c r="Z393" s="315" t="str">
        <f t="shared" ca="1" si="197"/>
        <v/>
      </c>
      <c r="AA393" s="316" t="str">
        <f t="shared" ca="1" si="198"/>
        <v/>
      </c>
      <c r="AC393" s="310" t="e">
        <f t="shared" ca="1" si="199"/>
        <v>#N/A</v>
      </c>
      <c r="AD393" s="323" t="e">
        <f t="shared" ca="1" si="200"/>
        <v>#N/A</v>
      </c>
      <c r="AE393" s="324">
        <f t="shared" ca="1" si="179"/>
        <v>512.42960975995527</v>
      </c>
      <c r="AG393" s="306">
        <f t="shared" ca="1" si="201"/>
        <v>34.903007012858168</v>
      </c>
      <c r="AH393" s="304">
        <f t="shared" ca="1" si="202"/>
        <v>44.430455717279798</v>
      </c>
    </row>
    <row r="394" spans="1:34" x14ac:dyDescent="0.2">
      <c r="A394" s="347">
        <f t="shared" ca="1" si="180"/>
        <v>0.01</v>
      </c>
      <c r="B394" s="304">
        <f t="shared" ca="1" si="181"/>
        <v>3.8999999999999608</v>
      </c>
      <c r="D394" s="306">
        <f t="shared" ca="1" si="182"/>
        <v>10.552046170030378</v>
      </c>
      <c r="E394" s="307">
        <f t="shared" ca="1" si="183"/>
        <v>33.181480736792061</v>
      </c>
      <c r="F394" s="304">
        <f t="shared" ca="1" si="184"/>
        <v>34.818907826934421</v>
      </c>
      <c r="G394" s="306">
        <f t="shared" ca="1" si="185"/>
        <v>57.342121589672388</v>
      </c>
      <c r="H394" s="307">
        <f t="shared" ca="1" si="186"/>
        <v>233.52698806404237</v>
      </c>
      <c r="I394" s="304">
        <f t="shared" ca="1" si="187"/>
        <v>240.46407852872363</v>
      </c>
      <c r="J394" s="306">
        <f t="shared" ca="1" si="188"/>
        <v>117.42010802579122</v>
      </c>
      <c r="K394" s="307">
        <f t="shared" ca="1" si="189"/>
        <v>514.76322056655886</v>
      </c>
      <c r="L394" s="304">
        <f t="shared" ca="1" si="174"/>
        <v>527.98546856598637</v>
      </c>
      <c r="M394" s="306">
        <f t="shared" ca="1" si="190"/>
        <v>1.3300120022725768</v>
      </c>
      <c r="N394" s="304">
        <f t="shared" ca="1" si="191"/>
        <v>76.204074431962709</v>
      </c>
      <c r="P394" s="310">
        <f t="shared" ca="1" si="192"/>
        <v>13</v>
      </c>
      <c r="Q394" s="304">
        <f t="shared" ca="1" si="193"/>
        <v>638.59000000000538</v>
      </c>
      <c r="R394" s="306">
        <f t="shared" ca="1" si="194"/>
        <v>0.31989033247540377</v>
      </c>
      <c r="S394" s="307">
        <f t="shared" ca="1" si="195"/>
        <v>10.469616916934431</v>
      </c>
      <c r="T394" s="304">
        <f t="shared" ca="1" si="175"/>
        <v>102.70694195512677</v>
      </c>
      <c r="U394" s="311">
        <f t="shared" ca="1" si="176"/>
        <v>0</v>
      </c>
      <c r="V394" s="306">
        <f t="shared" ca="1" si="177"/>
        <v>1.1635237900711566</v>
      </c>
      <c r="W394" s="304">
        <f t="shared" ca="1" si="178"/>
        <v>175.59215917782615</v>
      </c>
      <c r="Y394" s="314" t="str">
        <f t="shared" ca="1" si="196"/>
        <v/>
      </c>
      <c r="Z394" s="315" t="str">
        <f t="shared" ca="1" si="197"/>
        <v/>
      </c>
      <c r="AA394" s="316" t="str">
        <f t="shared" ca="1" si="198"/>
        <v/>
      </c>
      <c r="AC394" s="310" t="e">
        <f t="shared" ca="1" si="199"/>
        <v>#N/A</v>
      </c>
      <c r="AD394" s="323" t="e">
        <f t="shared" ca="1" si="200"/>
        <v>#N/A</v>
      </c>
      <c r="AE394" s="324">
        <f t="shared" ca="1" si="179"/>
        <v>514.76322056655886</v>
      </c>
      <c r="AG394" s="306">
        <f t="shared" ca="1" si="201"/>
        <v>34.740296261724652</v>
      </c>
      <c r="AH394" s="304">
        <f t="shared" ca="1" si="202"/>
        <v>44.267517372407681</v>
      </c>
    </row>
    <row r="395" spans="1:34" x14ac:dyDescent="0.2">
      <c r="A395" s="347">
        <f t="shared" ca="1" si="180"/>
        <v>0.01</v>
      </c>
      <c r="B395" s="304">
        <f t="shared" ca="1" si="181"/>
        <v>3.9099999999999606</v>
      </c>
      <c r="D395" s="306">
        <f t="shared" ca="1" si="182"/>
        <v>10.517384974089069</v>
      </c>
      <c r="E395" s="307">
        <f t="shared" ca="1" si="183"/>
        <v>33.022270017567521</v>
      </c>
      <c r="F395" s="304">
        <f t="shared" ca="1" si="184"/>
        <v>34.656683393053257</v>
      </c>
      <c r="G395" s="306">
        <f t="shared" ca="1" si="185"/>
        <v>57.447295439413281</v>
      </c>
      <c r="H395" s="307">
        <f t="shared" ca="1" si="186"/>
        <v>233.85721076421805</v>
      </c>
      <c r="I395" s="304">
        <f t="shared" ca="1" si="187"/>
        <v>240.80985606848225</v>
      </c>
      <c r="J395" s="306">
        <f t="shared" ca="1" si="188"/>
        <v>117.99405511093666</v>
      </c>
      <c r="K395" s="307">
        <f t="shared" ca="1" si="189"/>
        <v>517.10014156070019</v>
      </c>
      <c r="L395" s="304">
        <f t="shared" ca="1" si="174"/>
        <v>530.39150958854805</v>
      </c>
      <c r="M395" s="306">
        <f t="shared" ca="1" si="190"/>
        <v>1.3299148577544639</v>
      </c>
      <c r="N395" s="304">
        <f t="shared" ca="1" si="191"/>
        <v>76.198508461072009</v>
      </c>
      <c r="P395" s="310">
        <f t="shared" ca="1" si="192"/>
        <v>13</v>
      </c>
      <c r="Q395" s="304">
        <f t="shared" ca="1" si="193"/>
        <v>637.21000000000549</v>
      </c>
      <c r="R395" s="306">
        <f t="shared" ca="1" si="194"/>
        <v>0.31919904595538934</v>
      </c>
      <c r="S395" s="307">
        <f t="shared" ca="1" si="195"/>
        <v>10.466424926474877</v>
      </c>
      <c r="T395" s="304">
        <f t="shared" ca="1" si="175"/>
        <v>102.67562852871855</v>
      </c>
      <c r="U395" s="311">
        <f t="shared" ca="1" si="176"/>
        <v>0</v>
      </c>
      <c r="V395" s="306">
        <f t="shared" ca="1" si="177"/>
        <v>1.1632517345003639</v>
      </c>
      <c r="W395" s="304">
        <f t="shared" ca="1" si="178"/>
        <v>176.05633579798837</v>
      </c>
      <c r="Y395" s="314" t="str">
        <f t="shared" ca="1" si="196"/>
        <v/>
      </c>
      <c r="Z395" s="315" t="str">
        <f t="shared" ca="1" si="197"/>
        <v/>
      </c>
      <c r="AA395" s="316" t="str">
        <f t="shared" ca="1" si="198"/>
        <v/>
      </c>
      <c r="AC395" s="310" t="e">
        <f t="shared" ca="1" si="199"/>
        <v>#N/A</v>
      </c>
      <c r="AD395" s="323" t="e">
        <f t="shared" ca="1" si="200"/>
        <v>#N/A</v>
      </c>
      <c r="AE395" s="324">
        <f t="shared" ca="1" si="179"/>
        <v>517.10014156070019</v>
      </c>
      <c r="AG395" s="306">
        <f t="shared" ca="1" si="201"/>
        <v>34.577640349040699</v>
      </c>
      <c r="AH395" s="304">
        <f t="shared" ca="1" si="202"/>
        <v>44.104634014477533</v>
      </c>
    </row>
    <row r="396" spans="1:34" x14ac:dyDescent="0.2">
      <c r="A396" s="347">
        <f t="shared" ca="1" si="180"/>
        <v>0.01</v>
      </c>
      <c r="B396" s="304">
        <f t="shared" ca="1" si="181"/>
        <v>3.9199999999999604</v>
      </c>
      <c r="D396" s="306">
        <f t="shared" ca="1" si="182"/>
        <v>10.482701995774221</v>
      </c>
      <c r="E396" s="307">
        <f t="shared" ca="1" si="183"/>
        <v>32.863122054800385</v>
      </c>
      <c r="F396" s="304">
        <f t="shared" ca="1" si="184"/>
        <v>34.494518873596661</v>
      </c>
      <c r="G396" s="306">
        <f t="shared" ca="1" si="185"/>
        <v>57.55212245937102</v>
      </c>
      <c r="H396" s="307">
        <f t="shared" ca="1" si="186"/>
        <v>234.18584198476606</v>
      </c>
      <c r="I396" s="304">
        <f t="shared" ca="1" si="187"/>
        <v>241.15400760860734</v>
      </c>
      <c r="J396" s="306">
        <f t="shared" ca="1" si="188"/>
        <v>118.56905220043058</v>
      </c>
      <c r="K396" s="307">
        <f t="shared" ca="1" si="189"/>
        <v>519.44035682444508</v>
      </c>
      <c r="L396" s="304">
        <f t="shared" ca="1" si="174"/>
        <v>532.80099890823715</v>
      </c>
      <c r="M396" s="306">
        <f t="shared" ca="1" si="190"/>
        <v>1.3298178134942493</v>
      </c>
      <c r="N396" s="304">
        <f t="shared" ca="1" si="191"/>
        <v>76.192948234535734</v>
      </c>
      <c r="P396" s="310">
        <f t="shared" ca="1" si="192"/>
        <v>13</v>
      </c>
      <c r="Q396" s="304">
        <f t="shared" ca="1" si="193"/>
        <v>635.8300000000055</v>
      </c>
      <c r="R396" s="306">
        <f t="shared" ca="1" si="194"/>
        <v>0.31850775943537485</v>
      </c>
      <c r="S396" s="307">
        <f t="shared" ca="1" si="195"/>
        <v>10.463239848880523</v>
      </c>
      <c r="T396" s="304">
        <f t="shared" ca="1" si="175"/>
        <v>102.64438291751793</v>
      </c>
      <c r="U396" s="311">
        <f t="shared" ca="1" si="176"/>
        <v>0</v>
      </c>
      <c r="V396" s="306">
        <f t="shared" ca="1" si="177"/>
        <v>1.1629793575219689</v>
      </c>
      <c r="W396" s="304">
        <f t="shared" ca="1" si="178"/>
        <v>176.51857273592938</v>
      </c>
      <c r="Y396" s="314" t="str">
        <f t="shared" ca="1" si="196"/>
        <v/>
      </c>
      <c r="Z396" s="315" t="str">
        <f t="shared" ca="1" si="197"/>
        <v/>
      </c>
      <c r="AA396" s="316" t="str">
        <f t="shared" ca="1" si="198"/>
        <v/>
      </c>
      <c r="AC396" s="310" t="e">
        <f t="shared" ca="1" si="199"/>
        <v>#N/A</v>
      </c>
      <c r="AD396" s="323" t="e">
        <f t="shared" ca="1" si="200"/>
        <v>#N/A</v>
      </c>
      <c r="AE396" s="324">
        <f t="shared" ca="1" si="179"/>
        <v>519.44035682444508</v>
      </c>
      <c r="AG396" s="306">
        <f t="shared" ca="1" si="201"/>
        <v>34.41504045805096</v>
      </c>
      <c r="AH396" s="304">
        <f t="shared" ca="1" si="202"/>
        <v>43.941806824891714</v>
      </c>
    </row>
    <row r="397" spans="1:34" x14ac:dyDescent="0.2">
      <c r="A397" s="347">
        <f t="shared" ca="1" si="180"/>
        <v>0.01</v>
      </c>
      <c r="B397" s="304">
        <f t="shared" ca="1" si="181"/>
        <v>3.9299999999999602</v>
      </c>
      <c r="D397" s="306">
        <f t="shared" ca="1" si="182"/>
        <v>10.447997619050343</v>
      </c>
      <c r="E397" s="307">
        <f t="shared" ca="1" si="183"/>
        <v>32.704037969658515</v>
      </c>
      <c r="F397" s="304">
        <f t="shared" ca="1" si="184"/>
        <v>34.332415495687854</v>
      </c>
      <c r="G397" s="306">
        <f t="shared" ca="1" si="185"/>
        <v>57.656602435561524</v>
      </c>
      <c r="H397" s="307">
        <f t="shared" ca="1" si="186"/>
        <v>234.51288236446266</v>
      </c>
      <c r="I397" s="304">
        <f t="shared" ca="1" si="187"/>
        <v>241.49653372108821</v>
      </c>
      <c r="J397" s="306">
        <f t="shared" ca="1" si="188"/>
        <v>119.14509582490524</v>
      </c>
      <c r="K397" s="307">
        <f t="shared" ca="1" si="189"/>
        <v>521.7838504461912</v>
      </c>
      <c r="L397" s="304">
        <f t="shared" ca="1" si="174"/>
        <v>535.21392026513956</v>
      </c>
      <c r="M397" s="306">
        <f t="shared" ca="1" si="190"/>
        <v>1.3297208685941502</v>
      </c>
      <c r="N397" s="304">
        <f t="shared" ca="1" si="191"/>
        <v>76.18739370091474</v>
      </c>
      <c r="P397" s="310">
        <f t="shared" ca="1" si="192"/>
        <v>13</v>
      </c>
      <c r="Q397" s="304">
        <f t="shared" ca="1" si="193"/>
        <v>634.4500000000055</v>
      </c>
      <c r="R397" s="306">
        <f t="shared" ca="1" si="194"/>
        <v>0.31781647291536036</v>
      </c>
      <c r="S397" s="307">
        <f t="shared" ca="1" si="195"/>
        <v>10.46006168415137</v>
      </c>
      <c r="T397" s="304">
        <f t="shared" ca="1" si="175"/>
        <v>102.61320512152494</v>
      </c>
      <c r="U397" s="311">
        <f t="shared" ca="1" si="176"/>
        <v>0</v>
      </c>
      <c r="V397" s="306">
        <f t="shared" ca="1" si="177"/>
        <v>1.1627066612284112</v>
      </c>
      <c r="W397" s="304">
        <f t="shared" ca="1" si="178"/>
        <v>176.9788617048662</v>
      </c>
      <c r="Y397" s="314" t="str">
        <f t="shared" ca="1" si="196"/>
        <v/>
      </c>
      <c r="Z397" s="315" t="str">
        <f t="shared" ca="1" si="197"/>
        <v/>
      </c>
      <c r="AA397" s="316" t="str">
        <f t="shared" ca="1" si="198"/>
        <v/>
      </c>
      <c r="AC397" s="310" t="e">
        <f t="shared" ca="1" si="199"/>
        <v>#N/A</v>
      </c>
      <c r="AD397" s="323" t="e">
        <f t="shared" ca="1" si="200"/>
        <v>#N/A</v>
      </c>
      <c r="AE397" s="324">
        <f t="shared" ca="1" si="179"/>
        <v>521.7838504461912</v>
      </c>
      <c r="AG397" s="306">
        <f t="shared" ca="1" si="201"/>
        <v>34.252497765076406</v>
      </c>
      <c r="AH397" s="304">
        <f t="shared" ca="1" si="202"/>
        <v>43.779036978138841</v>
      </c>
    </row>
    <row r="398" spans="1:34" x14ac:dyDescent="0.2">
      <c r="A398" s="347">
        <f t="shared" ca="1" si="180"/>
        <v>0.01</v>
      </c>
      <c r="B398" s="304">
        <f t="shared" ca="1" si="181"/>
        <v>3.93999999999996</v>
      </c>
      <c r="D398" s="306">
        <f t="shared" ca="1" si="182"/>
        <v>10.413272225815504</v>
      </c>
      <c r="E398" s="307">
        <f t="shared" ca="1" si="183"/>
        <v>32.545018876651483</v>
      </c>
      <c r="F398" s="304">
        <f t="shared" ca="1" si="184"/>
        <v>34.170374480396639</v>
      </c>
      <c r="G398" s="306">
        <f t="shared" ca="1" si="185"/>
        <v>57.760735157819681</v>
      </c>
      <c r="H398" s="307">
        <f t="shared" ca="1" si="186"/>
        <v>234.83833255322918</v>
      </c>
      <c r="I398" s="304">
        <f t="shared" ca="1" si="187"/>
        <v>241.83743498960794</v>
      </c>
      <c r="J398" s="306">
        <f t="shared" ca="1" si="188"/>
        <v>119.72218251287215</v>
      </c>
      <c r="K398" s="307">
        <f t="shared" ca="1" si="189"/>
        <v>524.13060652077968</v>
      </c>
      <c r="L398" s="304">
        <f t="shared" ca="1" si="174"/>
        <v>537.63025740511091</v>
      </c>
      <c r="M398" s="306">
        <f t="shared" ca="1" si="190"/>
        <v>1.3296240221620801</v>
      </c>
      <c r="N398" s="304">
        <f t="shared" ca="1" si="191"/>
        <v>76.181844809096219</v>
      </c>
      <c r="P398" s="310">
        <f t="shared" ca="1" si="192"/>
        <v>13</v>
      </c>
      <c r="Q398" s="304">
        <f t="shared" ca="1" si="193"/>
        <v>633.07000000000551</v>
      </c>
      <c r="R398" s="306">
        <f t="shared" ca="1" si="194"/>
        <v>0.31712518639534587</v>
      </c>
      <c r="S398" s="307">
        <f t="shared" ca="1" si="195"/>
        <v>10.456890432287416</v>
      </c>
      <c r="T398" s="304">
        <f t="shared" ca="1" si="175"/>
        <v>102.58209514073955</v>
      </c>
      <c r="U398" s="311">
        <f t="shared" ca="1" si="176"/>
        <v>0</v>
      </c>
      <c r="V398" s="306">
        <f t="shared" ca="1" si="177"/>
        <v>1.1624336477098851</v>
      </c>
      <c r="W398" s="304">
        <f t="shared" ca="1" si="178"/>
        <v>177.43719450281762</v>
      </c>
      <c r="Y398" s="314" t="str">
        <f t="shared" ca="1" si="196"/>
        <v/>
      </c>
      <c r="Z398" s="315" t="str">
        <f t="shared" ca="1" si="197"/>
        <v/>
      </c>
      <c r="AA398" s="316" t="str">
        <f t="shared" ca="1" si="198"/>
        <v/>
      </c>
      <c r="AC398" s="310" t="e">
        <f t="shared" ca="1" si="199"/>
        <v>#N/A</v>
      </c>
      <c r="AD398" s="323" t="e">
        <f t="shared" ca="1" si="200"/>
        <v>#N/A</v>
      </c>
      <c r="AE398" s="324">
        <f t="shared" ca="1" si="179"/>
        <v>524.13060652077968</v>
      </c>
      <c r="AG398" s="306">
        <f t="shared" ca="1" si="201"/>
        <v>34.090013439508041</v>
      </c>
      <c r="AH398" s="304">
        <f t="shared" ca="1" si="202"/>
        <v>43.616325641787434</v>
      </c>
    </row>
    <row r="399" spans="1:34" x14ac:dyDescent="0.2">
      <c r="A399" s="347">
        <f t="shared" ca="1" si="180"/>
        <v>0.01</v>
      </c>
      <c r="B399" s="304">
        <f t="shared" ca="1" si="181"/>
        <v>3.9499999999999598</v>
      </c>
      <c r="D399" s="306">
        <f t="shared" ca="1" si="182"/>
        <v>10.378526195903289</v>
      </c>
      <c r="E399" s="307">
        <f t="shared" ca="1" si="183"/>
        <v>32.386065883624354</v>
      </c>
      <c r="F399" s="304">
        <f t="shared" ca="1" si="184"/>
        <v>34.008397042752662</v>
      </c>
      <c r="G399" s="306">
        <f t="shared" ca="1" si="185"/>
        <v>57.864520419778714</v>
      </c>
      <c r="H399" s="307">
        <f t="shared" ca="1" si="186"/>
        <v>235.16219321206543</v>
      </c>
      <c r="I399" s="304">
        <f t="shared" ca="1" si="187"/>
        <v>242.17671200947416</v>
      </c>
      <c r="J399" s="306">
        <f t="shared" ca="1" si="188"/>
        <v>120.30030879076014</v>
      </c>
      <c r="K399" s="307">
        <f t="shared" ca="1" si="189"/>
        <v>526.48060914960615</v>
      </c>
      <c r="L399" s="304">
        <f t="shared" ca="1" si="174"/>
        <v>540.04999407989305</v>
      </c>
      <c r="M399" s="306">
        <f t="shared" ca="1" si="190"/>
        <v>1.3295272733115864</v>
      </c>
      <c r="N399" s="304">
        <f t="shared" ca="1" si="191"/>
        <v>76.176301508290194</v>
      </c>
      <c r="P399" s="310">
        <f t="shared" ca="1" si="192"/>
        <v>13</v>
      </c>
      <c r="Q399" s="304">
        <f t="shared" ca="1" si="193"/>
        <v>631.69000000000551</v>
      </c>
      <c r="R399" s="306">
        <f t="shared" ca="1" si="194"/>
        <v>0.31643389987533138</v>
      </c>
      <c r="S399" s="307">
        <f t="shared" ca="1" si="195"/>
        <v>10.453726093288664</v>
      </c>
      <c r="T399" s="304">
        <f t="shared" ca="1" si="175"/>
        <v>102.5510529751618</v>
      </c>
      <c r="U399" s="311">
        <f t="shared" ca="1" si="176"/>
        <v>0</v>
      </c>
      <c r="V399" s="306">
        <f t="shared" ca="1" si="177"/>
        <v>1.1621603190543255</v>
      </c>
      <c r="W399" s="304">
        <f t="shared" ca="1" si="178"/>
        <v>177.89356301247295</v>
      </c>
      <c r="Y399" s="314" t="str">
        <f t="shared" ca="1" si="196"/>
        <v/>
      </c>
      <c r="Z399" s="315" t="str">
        <f t="shared" ca="1" si="197"/>
        <v/>
      </c>
      <c r="AA399" s="316" t="str">
        <f t="shared" ca="1" si="198"/>
        <v/>
      </c>
      <c r="AC399" s="310" t="e">
        <f t="shared" ca="1" si="199"/>
        <v>#N/A</v>
      </c>
      <c r="AD399" s="323" t="e">
        <f t="shared" ca="1" si="200"/>
        <v>#N/A</v>
      </c>
      <c r="AE399" s="324">
        <f t="shared" ca="1" si="179"/>
        <v>526.48060914960615</v>
      </c>
      <c r="AG399" s="306">
        <f t="shared" ca="1" si="201"/>
        <v>33.927588643801187</v>
      </c>
      <c r="AH399" s="304">
        <f t="shared" ca="1" si="202"/>
        <v>43.453673976480033</v>
      </c>
    </row>
    <row r="400" spans="1:34" x14ac:dyDescent="0.2">
      <c r="A400" s="347">
        <f t="shared" ca="1" si="180"/>
        <v>0.01</v>
      </c>
      <c r="B400" s="304">
        <f t="shared" ca="1" si="181"/>
        <v>3.9599999999999596</v>
      </c>
      <c r="D400" s="306">
        <f t="shared" ca="1" si="182"/>
        <v>10.343759907084813</v>
      </c>
      <c r="E400" s="307">
        <f t="shared" ca="1" si="183"/>
        <v>32.227180091751933</v>
      </c>
      <c r="F400" s="304">
        <f t="shared" ca="1" si="184"/>
        <v>33.846484391759617</v>
      </c>
      <c r="G400" s="306">
        <f t="shared" ca="1" si="185"/>
        <v>57.967958018849565</v>
      </c>
      <c r="H400" s="307">
        <f t="shared" ca="1" si="186"/>
        <v>235.48446501298295</v>
      </c>
      <c r="I400" s="304">
        <f t="shared" ca="1" si="187"/>
        <v>242.51436538754956</v>
      </c>
      <c r="J400" s="306">
        <f t="shared" ca="1" si="188"/>
        <v>120.87947118295328</v>
      </c>
      <c r="K400" s="307">
        <f t="shared" ca="1" si="189"/>
        <v>528.83384244073136</v>
      </c>
      <c r="L400" s="304">
        <f t="shared" ca="1" si="174"/>
        <v>542.47311404722973</v>
      </c>
      <c r="M400" s="306">
        <f t="shared" ca="1" si="190"/>
        <v>1.3294306211617883</v>
      </c>
      <c r="N400" s="304">
        <f t="shared" ca="1" si="191"/>
        <v>76.170763748025905</v>
      </c>
      <c r="P400" s="310">
        <f t="shared" ca="1" si="192"/>
        <v>13</v>
      </c>
      <c r="Q400" s="304">
        <f t="shared" ca="1" si="193"/>
        <v>630.31000000000563</v>
      </c>
      <c r="R400" s="306">
        <f t="shared" ca="1" si="194"/>
        <v>0.31574261335531695</v>
      </c>
      <c r="S400" s="307">
        <f t="shared" ca="1" si="195"/>
        <v>10.45056866715511</v>
      </c>
      <c r="T400" s="304">
        <f t="shared" ca="1" si="175"/>
        <v>102.52007862479164</v>
      </c>
      <c r="U400" s="311">
        <f t="shared" ca="1" si="176"/>
        <v>0</v>
      </c>
      <c r="V400" s="306">
        <f t="shared" ca="1" si="177"/>
        <v>1.1618866773473897</v>
      </c>
      <c r="W400" s="304">
        <f t="shared" ca="1" si="178"/>
        <v>178.34795920105631</v>
      </c>
      <c r="Y400" s="314" t="str">
        <f t="shared" ca="1" si="196"/>
        <v/>
      </c>
      <c r="Z400" s="315" t="str">
        <f t="shared" ca="1" si="197"/>
        <v/>
      </c>
      <c r="AA400" s="316" t="str">
        <f t="shared" ca="1" si="198"/>
        <v/>
      </c>
      <c r="AC400" s="310" t="e">
        <f t="shared" ca="1" si="199"/>
        <v>#N/A</v>
      </c>
      <c r="AD400" s="323" t="e">
        <f t="shared" ca="1" si="200"/>
        <v>#N/A</v>
      </c>
      <c r="AE400" s="324">
        <f t="shared" ca="1" si="179"/>
        <v>528.83384244073136</v>
      </c>
      <c r="AG400" s="306">
        <f t="shared" ca="1" si="201"/>
        <v>33.765224533469997</v>
      </c>
      <c r="AH400" s="304">
        <f t="shared" ca="1" si="202"/>
        <v>43.291083135927664</v>
      </c>
    </row>
    <row r="401" spans="1:34" x14ac:dyDescent="0.2">
      <c r="A401" s="347">
        <f t="shared" ca="1" si="180"/>
        <v>0.01</v>
      </c>
      <c r="B401" s="304">
        <f t="shared" ca="1" si="181"/>
        <v>3.9699999999999593</v>
      </c>
      <c r="D401" s="306">
        <f t="shared" ca="1" si="182"/>
        <v>10.30897373507076</v>
      </c>
      <c r="E401" s="307">
        <f t="shared" ca="1" si="183"/>
        <v>32.06836259553323</v>
      </c>
      <c r="F401" s="304">
        <f t="shared" ca="1" si="184"/>
        <v>33.684637730410188</v>
      </c>
      <c r="G401" s="306">
        <f t="shared" ca="1" si="185"/>
        <v>58.071047756200272</v>
      </c>
      <c r="H401" s="307">
        <f t="shared" ca="1" si="186"/>
        <v>235.80514863893828</v>
      </c>
      <c r="I401" s="304">
        <f t="shared" ca="1" si="187"/>
        <v>242.85039574218254</v>
      </c>
      <c r="J401" s="306">
        <f t="shared" ca="1" si="188"/>
        <v>121.45966621182853</v>
      </c>
      <c r="K401" s="307">
        <f t="shared" ca="1" si="189"/>
        <v>531.19029050899098</v>
      </c>
      <c r="L401" s="304">
        <f t="shared" ca="1" si="174"/>
        <v>544.8996010709817</v>
      </c>
      <c r="M401" s="306">
        <f t="shared" ca="1" si="190"/>
        <v>1.3293340648373175</v>
      </c>
      <c r="N401" s="304">
        <f t="shared" ca="1" si="191"/>
        <v>76.165231478148428</v>
      </c>
      <c r="P401" s="310">
        <f t="shared" ca="1" si="192"/>
        <v>13</v>
      </c>
      <c r="Q401" s="304">
        <f t="shared" ca="1" si="193"/>
        <v>628.93000000000563</v>
      </c>
      <c r="R401" s="306">
        <f t="shared" ca="1" si="194"/>
        <v>0.31505132683530246</v>
      </c>
      <c r="S401" s="307">
        <f t="shared" ca="1" si="195"/>
        <v>10.447418153886757</v>
      </c>
      <c r="T401" s="304">
        <f t="shared" ca="1" si="175"/>
        <v>102.48917208962909</v>
      </c>
      <c r="U401" s="311">
        <f t="shared" ca="1" si="176"/>
        <v>0</v>
      </c>
      <c r="V401" s="306">
        <f t="shared" ca="1" si="177"/>
        <v>1.1616127246724397</v>
      </c>
      <c r="W401" s="304">
        <f t="shared" ca="1" si="178"/>
        <v>178.80037512018819</v>
      </c>
      <c r="Y401" s="314" t="str">
        <f t="shared" ca="1" si="196"/>
        <v/>
      </c>
      <c r="Z401" s="315" t="str">
        <f t="shared" ca="1" si="197"/>
        <v/>
      </c>
      <c r="AA401" s="316" t="str">
        <f t="shared" ca="1" si="198"/>
        <v/>
      </c>
      <c r="AC401" s="310" t="e">
        <f t="shared" ca="1" si="199"/>
        <v>#N/A</v>
      </c>
      <c r="AD401" s="323" t="e">
        <f t="shared" ca="1" si="200"/>
        <v>#N/A</v>
      </c>
      <c r="AE401" s="324">
        <f t="shared" ca="1" si="179"/>
        <v>531.19029050899098</v>
      </c>
      <c r="AG401" s="306">
        <f t="shared" ca="1" si="201"/>
        <v>33.60292225708239</v>
      </c>
      <c r="AH401" s="304">
        <f t="shared" ca="1" si="202"/>
        <v>43.128554266904608</v>
      </c>
    </row>
    <row r="402" spans="1:34" x14ac:dyDescent="0.2">
      <c r="A402" s="347">
        <f t="shared" ca="1" si="180"/>
        <v>0.01</v>
      </c>
      <c r="B402" s="304">
        <f t="shared" ca="1" si="181"/>
        <v>3.9799999999999591</v>
      </c>
      <c r="D402" s="306">
        <f t="shared" ca="1" si="182"/>
        <v>10.274168053513378</v>
      </c>
      <c r="E402" s="307">
        <f t="shared" ca="1" si="183"/>
        <v>31.909614482786417</v>
      </c>
      <c r="F402" s="304">
        <f t="shared" ca="1" si="184"/>
        <v>33.522858255701998</v>
      </c>
      <c r="G402" s="306">
        <f t="shared" ca="1" si="185"/>
        <v>58.173789436735404</v>
      </c>
      <c r="H402" s="307">
        <f t="shared" ca="1" si="186"/>
        <v>236.12424478376613</v>
      </c>
      <c r="I402" s="304">
        <f t="shared" ca="1" si="187"/>
        <v>243.18480370313753</v>
      </c>
      <c r="J402" s="306">
        <f t="shared" ca="1" si="188"/>
        <v>122.04089039779321</v>
      </c>
      <c r="K402" s="307">
        <f t="shared" ca="1" si="189"/>
        <v>533.54993747610456</v>
      </c>
      <c r="L402" s="304">
        <f t="shared" ca="1" si="174"/>
        <v>547.32943892124172</v>
      </c>
      <c r="M402" s="306">
        <f t="shared" ca="1" si="190"/>
        <v>1.3292376034682567</v>
      </c>
      <c r="N402" s="304">
        <f t="shared" ca="1" si="191"/>
        <v>76.159704648815193</v>
      </c>
      <c r="P402" s="310">
        <f t="shared" ca="1" si="192"/>
        <v>13</v>
      </c>
      <c r="Q402" s="304">
        <f t="shared" ca="1" si="193"/>
        <v>627.55000000000564</v>
      </c>
      <c r="R402" s="306">
        <f t="shared" ca="1" si="194"/>
        <v>0.31436004031528797</v>
      </c>
      <c r="S402" s="307">
        <f t="shared" ca="1" si="195"/>
        <v>10.444274553483604</v>
      </c>
      <c r="T402" s="304">
        <f t="shared" ca="1" si="175"/>
        <v>102.45833336967416</v>
      </c>
      <c r="U402" s="311">
        <f t="shared" ca="1" si="176"/>
        <v>0</v>
      </c>
      <c r="V402" s="306">
        <f t="shared" ca="1" si="177"/>
        <v>1.1613384631105277</v>
      </c>
      <c r="W402" s="304">
        <f t="shared" ca="1" si="178"/>
        <v>179.250802905744</v>
      </c>
      <c r="Y402" s="314" t="str">
        <f t="shared" ca="1" si="196"/>
        <v/>
      </c>
      <c r="Z402" s="315" t="str">
        <f t="shared" ca="1" si="197"/>
        <v/>
      </c>
      <c r="AA402" s="316" t="str">
        <f t="shared" ca="1" si="198"/>
        <v/>
      </c>
      <c r="AC402" s="310" t="e">
        <f t="shared" ca="1" si="199"/>
        <v>#N/A</v>
      </c>
      <c r="AD402" s="323" t="e">
        <f t="shared" ca="1" si="200"/>
        <v>#N/A</v>
      </c>
      <c r="AE402" s="324">
        <f t="shared" ca="1" si="179"/>
        <v>533.54993747610456</v>
      </c>
      <c r="AG402" s="306">
        <f t="shared" ca="1" si="201"/>
        <v>33.440682956255358</v>
      </c>
      <c r="AH402" s="304">
        <f t="shared" ca="1" si="202"/>
        <v>42.966088509243626</v>
      </c>
    </row>
    <row r="403" spans="1:34" x14ac:dyDescent="0.2">
      <c r="A403" s="347">
        <f t="shared" ca="1" si="180"/>
        <v>0.01</v>
      </c>
      <c r="B403" s="304">
        <f t="shared" ca="1" si="181"/>
        <v>3.9899999999999589</v>
      </c>
      <c r="D403" s="306">
        <f t="shared" ca="1" si="182"/>
        <v>10.239343234008604</v>
      </c>
      <c r="E403" s="307">
        <f t="shared" ca="1" si="183"/>
        <v>31.750936834644094</v>
      </c>
      <c r="F403" s="304">
        <f t="shared" ca="1" si="184"/>
        <v>33.36114715865444</v>
      </c>
      <c r="G403" s="306">
        <f t="shared" ca="1" si="185"/>
        <v>58.276182869075491</v>
      </c>
      <c r="H403" s="307">
        <f t="shared" ca="1" si="186"/>
        <v>236.44175415211257</v>
      </c>
      <c r="I403" s="304">
        <f t="shared" ca="1" si="187"/>
        <v>243.51758991152562</v>
      </c>
      <c r="J403" s="306">
        <f t="shared" ca="1" si="188"/>
        <v>122.62314025932226</v>
      </c>
      <c r="K403" s="307">
        <f t="shared" ca="1" si="189"/>
        <v>535.91276747078393</v>
      </c>
      <c r="L403" s="304">
        <f t="shared" ca="1" si="174"/>
        <v>549.7626113744476</v>
      </c>
      <c r="M403" s="306">
        <f t="shared" ca="1" si="190"/>
        <v>1.3291412361900825</v>
      </c>
      <c r="N403" s="304">
        <f t="shared" ca="1" si="191"/>
        <v>76.154183210492647</v>
      </c>
      <c r="P403" s="310">
        <f t="shared" ca="1" si="192"/>
        <v>13</v>
      </c>
      <c r="Q403" s="304">
        <f t="shared" ca="1" si="193"/>
        <v>626.17000000000564</v>
      </c>
      <c r="R403" s="306">
        <f t="shared" ca="1" si="194"/>
        <v>0.31366875379527348</v>
      </c>
      <c r="S403" s="307">
        <f t="shared" ca="1" si="195"/>
        <v>10.441137865945651</v>
      </c>
      <c r="T403" s="304">
        <f t="shared" ca="1" si="175"/>
        <v>102.42756246492684</v>
      </c>
      <c r="U403" s="311">
        <f t="shared" ca="1" si="176"/>
        <v>0</v>
      </c>
      <c r="V403" s="306">
        <f t="shared" ca="1" si="177"/>
        <v>1.1610638947403782</v>
      </c>
      <c r="W403" s="304">
        <f t="shared" ca="1" si="178"/>
        <v>179.69923477770956</v>
      </c>
      <c r="Y403" s="314" t="str">
        <f t="shared" ca="1" si="196"/>
        <v/>
      </c>
      <c r="Z403" s="315" t="str">
        <f t="shared" ca="1" si="197"/>
        <v/>
      </c>
      <c r="AA403" s="316" t="str">
        <f t="shared" ca="1" si="198"/>
        <v/>
      </c>
      <c r="AC403" s="310" t="e">
        <f t="shared" ca="1" si="199"/>
        <v>#N/A</v>
      </c>
      <c r="AD403" s="323" t="e">
        <f t="shared" ca="1" si="200"/>
        <v>#N/A</v>
      </c>
      <c r="AE403" s="324">
        <f t="shared" ca="1" si="179"/>
        <v>535.91276747078393</v>
      </c>
      <c r="AG403" s="306">
        <f t="shared" ca="1" si="201"/>
        <v>33.278507765650595</v>
      </c>
      <c r="AH403" s="304">
        <f t="shared" ca="1" si="202"/>
        <v>42.803686995831498</v>
      </c>
    </row>
    <row r="404" spans="1:34" x14ac:dyDescent="0.2">
      <c r="A404" s="347">
        <f t="shared" ca="1" si="180"/>
        <v>0.01</v>
      </c>
      <c r="B404" s="304">
        <f t="shared" ca="1" si="181"/>
        <v>3.9999999999999587</v>
      </c>
      <c r="D404" s="306">
        <f t="shared" ca="1" si="182"/>
        <v>10.20449964609803</v>
      </c>
      <c r="E404" s="307">
        <f t="shared" ca="1" si="183"/>
        <v>31.592330725548898</v>
      </c>
      <c r="F404" s="304">
        <f t="shared" ca="1" si="184"/>
        <v>33.199505624326335</v>
      </c>
      <c r="G404" s="306">
        <f t="shared" ca="1" si="185"/>
        <v>58.378227865536473</v>
      </c>
      <c r="H404" s="307">
        <f t="shared" ca="1" si="186"/>
        <v>236.75767745936807</v>
      </c>
      <c r="I404" s="304">
        <f t="shared" ca="1" si="187"/>
        <v>243.84875501973485</v>
      </c>
      <c r="J404" s="306">
        <f t="shared" ca="1" si="188"/>
        <v>123.20641231299531</v>
      </c>
      <c r="K404" s="307">
        <f t="shared" ca="1" si="189"/>
        <v>538.27876462884137</v>
      </c>
      <c r="L404" s="304">
        <f t="shared" ca="1" si="174"/>
        <v>552.19910221349642</v>
      </c>
      <c r="M404" s="306">
        <f t="shared" ca="1" si="190"/>
        <v>1.3290449621436049</v>
      </c>
      <c r="N404" s="304">
        <f t="shared" ca="1" si="191"/>
        <v>76.148667113952826</v>
      </c>
      <c r="P404" s="310">
        <f t="shared" ca="1" si="192"/>
        <v>13</v>
      </c>
      <c r="Q404" s="304">
        <f t="shared" ca="1" si="193"/>
        <v>624.79000000000565</v>
      </c>
      <c r="R404" s="306">
        <f t="shared" ca="1" si="194"/>
        <v>0.31297746727525899</v>
      </c>
      <c r="S404" s="307">
        <f t="shared" ca="1" si="195"/>
        <v>10.438008091272899</v>
      </c>
      <c r="T404" s="304">
        <f t="shared" ca="1" si="175"/>
        <v>102.39685937538714</v>
      </c>
      <c r="U404" s="311">
        <f t="shared" ca="1" si="176"/>
        <v>0</v>
      </c>
      <c r="V404" s="306">
        <f t="shared" ca="1" si="177"/>
        <v>1.1607890216383723</v>
      </c>
      <c r="W404" s="304">
        <f t="shared" ca="1" si="178"/>
        <v>180.14566304003313</v>
      </c>
      <c r="Y404" s="314" t="str">
        <f t="shared" ca="1" si="196"/>
        <v/>
      </c>
      <c r="Z404" s="315" t="str">
        <f t="shared" ca="1" si="197"/>
        <v/>
      </c>
      <c r="AA404" s="316" t="str">
        <f t="shared" ca="1" si="198"/>
        <v/>
      </c>
      <c r="AC404" s="310">
        <f t="shared" ca="1" si="199"/>
        <v>3.9999999999999587</v>
      </c>
      <c r="AD404" s="323">
        <f t="shared" ca="1" si="200"/>
        <v>123.20641231299531</v>
      </c>
      <c r="AE404" s="324">
        <f t="shared" ca="1" si="179"/>
        <v>538.27876462884137</v>
      </c>
      <c r="AG404" s="306">
        <f t="shared" ca="1" si="201"/>
        <v>33.11639781297049</v>
      </c>
      <c r="AH404" s="304">
        <f t="shared" ca="1" si="202"/>
        <v>42.641350852604866</v>
      </c>
    </row>
    <row r="405" spans="1:34" x14ac:dyDescent="0.2">
      <c r="A405" s="347">
        <f t="shared" ca="1" si="180"/>
        <v>0.01</v>
      </c>
      <c r="B405" s="304">
        <f t="shared" ca="1" si="181"/>
        <v>4.0099999999999589</v>
      </c>
      <c r="D405" s="306">
        <f t="shared" ca="1" si="182"/>
        <v>10.159311291307286</v>
      </c>
      <c r="E405" s="307">
        <f t="shared" ca="1" si="183"/>
        <v>31.391917801561263</v>
      </c>
      <c r="F405" s="304">
        <f t="shared" ca="1" si="184"/>
        <v>32.994910352562904</v>
      </c>
      <c r="G405" s="306">
        <f t="shared" ca="1" si="185"/>
        <v>58.479820978449546</v>
      </c>
      <c r="H405" s="307">
        <f t="shared" ca="1" si="186"/>
        <v>237.07159663738369</v>
      </c>
      <c r="I405" s="304">
        <f t="shared" ca="1" si="187"/>
        <v>244.17786835393142</v>
      </c>
      <c r="J405" s="306">
        <f t="shared" ca="1" si="188"/>
        <v>123.79070255721524</v>
      </c>
      <c r="K405" s="307">
        <f t="shared" ca="1" si="189"/>
        <v>540.64791099932518</v>
      </c>
      <c r="L405" s="304">
        <f t="shared" ca="1" si="174"/>
        <v>554.63889307146792</v>
      </c>
      <c r="M405" s="306">
        <f t="shared" ca="1" si="190"/>
        <v>1.3289487803050073</v>
      </c>
      <c r="N405" s="304">
        <f t="shared" ca="1" si="191"/>
        <v>76.143156300535381</v>
      </c>
      <c r="P405" s="310">
        <f t="shared" ca="1" si="192"/>
        <v>14</v>
      </c>
      <c r="Q405" s="304">
        <f t="shared" ca="1" si="193"/>
        <v>622.96000000000936</v>
      </c>
      <c r="R405" s="306">
        <f t="shared" ca="1" si="194"/>
        <v>0.31206076123785031</v>
      </c>
      <c r="S405" s="307">
        <f t="shared" ca="1" si="195"/>
        <v>10.434887483660519</v>
      </c>
      <c r="T405" s="304">
        <f t="shared" ca="1" si="175"/>
        <v>102.3662462147097</v>
      </c>
      <c r="U405" s="311">
        <f t="shared" ca="1" si="176"/>
        <v>0</v>
      </c>
      <c r="V405" s="306">
        <f t="shared" ca="1" si="177"/>
        <v>1.1605138461217168</v>
      </c>
      <c r="W405" s="304">
        <f t="shared" ca="1" si="178"/>
        <v>180.58944209936024</v>
      </c>
      <c r="Y405" s="314" t="str">
        <f t="shared" ca="1" si="196"/>
        <v/>
      </c>
      <c r="Z405" s="315" t="str">
        <f t="shared" ca="1" si="197"/>
        <v/>
      </c>
      <c r="AA405" s="316" t="str">
        <f t="shared" ca="1" si="198"/>
        <v/>
      </c>
      <c r="AC405" s="310" t="e">
        <f t="shared" ca="1" si="199"/>
        <v>#N/A</v>
      </c>
      <c r="AD405" s="323" t="e">
        <f t="shared" ca="1" si="200"/>
        <v>#N/A</v>
      </c>
      <c r="AE405" s="324">
        <f t="shared" ca="1" si="179"/>
        <v>540.64791099932518</v>
      </c>
      <c r="AG405" s="306">
        <f t="shared" ca="1" si="201"/>
        <v>32.911220475841233</v>
      </c>
      <c r="AH405" s="304">
        <f t="shared" ca="1" si="202"/>
        <v>42.435947455433286</v>
      </c>
    </row>
    <row r="406" spans="1:34" x14ac:dyDescent="0.2">
      <c r="A406" s="347">
        <f t="shared" ca="1" si="180"/>
        <v>0.01</v>
      </c>
      <c r="B406" s="304">
        <f t="shared" ca="1" si="181"/>
        <v>4.0199999999999587</v>
      </c>
      <c r="D406" s="306">
        <f t="shared" ca="1" si="182"/>
        <v>10.103769703362509</v>
      </c>
      <c r="E406" s="307">
        <f t="shared" ca="1" si="183"/>
        <v>31.149715258281574</v>
      </c>
      <c r="F406" s="304">
        <f t="shared" ca="1" si="184"/>
        <v>32.74738039737845</v>
      </c>
      <c r="G406" s="306">
        <f t="shared" ca="1" si="185"/>
        <v>58.580858675483171</v>
      </c>
      <c r="H406" s="307">
        <f t="shared" ca="1" si="186"/>
        <v>237.38309378996649</v>
      </c>
      <c r="I406" s="304">
        <f t="shared" ca="1" si="187"/>
        <v>244.50449938692941</v>
      </c>
      <c r="J406" s="306">
        <f t="shared" ca="1" si="188"/>
        <v>124.3760059554849</v>
      </c>
      <c r="K406" s="307">
        <f t="shared" ca="1" si="189"/>
        <v>543.02018445146189</v>
      </c>
      <c r="L406" s="304">
        <f t="shared" ca="1" si="174"/>
        <v>557.08196127602127</v>
      </c>
      <c r="M406" s="306">
        <f t="shared" ca="1" si="190"/>
        <v>1.3288526894873296</v>
      </c>
      <c r="N406" s="304">
        <f t="shared" ca="1" si="191"/>
        <v>76.137650702232492</v>
      </c>
      <c r="P406" s="310">
        <f t="shared" ca="1" si="192"/>
        <v>14</v>
      </c>
      <c r="Q406" s="304">
        <f t="shared" ca="1" si="193"/>
        <v>620.68000000000939</v>
      </c>
      <c r="R406" s="306">
        <f t="shared" ca="1" si="194"/>
        <v>0.31091863568304379</v>
      </c>
      <c r="S406" s="307">
        <f t="shared" ca="1" si="195"/>
        <v>10.431778297303689</v>
      </c>
      <c r="T406" s="304">
        <f t="shared" ca="1" si="175"/>
        <v>102.33574509654919</v>
      </c>
      <c r="U406" s="311">
        <f t="shared" ca="1" si="176"/>
        <v>0</v>
      </c>
      <c r="V406" s="306">
        <f t="shared" ca="1" si="177"/>
        <v>1.1602383709911832</v>
      </c>
      <c r="W406" s="304">
        <f t="shared" ca="1" si="178"/>
        <v>181.02992390888176</v>
      </c>
      <c r="Y406" s="314" t="str">
        <f t="shared" ca="1" si="196"/>
        <v/>
      </c>
      <c r="Z406" s="315" t="str">
        <f t="shared" ca="1" si="197"/>
        <v/>
      </c>
      <c r="AA406" s="316" t="str">
        <f t="shared" ca="1" si="198"/>
        <v/>
      </c>
      <c r="AC406" s="310" t="e">
        <f t="shared" ca="1" si="199"/>
        <v>#N/A</v>
      </c>
      <c r="AD406" s="323" t="e">
        <f t="shared" ca="1" si="200"/>
        <v>#N/A</v>
      </c>
      <c r="AE406" s="324">
        <f t="shared" ca="1" si="179"/>
        <v>543.02018445146189</v>
      </c>
      <c r="AG406" s="306">
        <f t="shared" ca="1" si="201"/>
        <v>32.662990418854619</v>
      </c>
      <c r="AH406" s="304">
        <f t="shared" ca="1" si="202"/>
        <v>42.187491466761692</v>
      </c>
    </row>
    <row r="407" spans="1:34" x14ac:dyDescent="0.2">
      <c r="A407" s="347">
        <f t="shared" ca="1" si="180"/>
        <v>0.01</v>
      </c>
      <c r="B407" s="304">
        <f t="shared" ca="1" si="181"/>
        <v>4.0299999999999585</v>
      </c>
      <c r="D407" s="306">
        <f t="shared" ca="1" si="182"/>
        <v>10.048207164936249</v>
      </c>
      <c r="E407" s="307">
        <f t="shared" ca="1" si="183"/>
        <v>30.907643233408969</v>
      </c>
      <c r="F407" s="304">
        <f t="shared" ca="1" si="184"/>
        <v>32.499982730351832</v>
      </c>
      <c r="G407" s="306">
        <f t="shared" ca="1" si="185"/>
        <v>58.681340747132531</v>
      </c>
      <c r="H407" s="307">
        <f t="shared" ca="1" si="186"/>
        <v>237.69217022230058</v>
      </c>
      <c r="I407" s="304">
        <f t="shared" ca="1" si="187"/>
        <v>244.82864933840605</v>
      </c>
      <c r="J407" s="306">
        <f t="shared" ca="1" si="188"/>
        <v>124.96231695259797</v>
      </c>
      <c r="K407" s="307">
        <f t="shared" ca="1" si="189"/>
        <v>545.39556077152326</v>
      </c>
      <c r="L407" s="304">
        <f t="shared" ca="1" si="174"/>
        <v>559.52828200855572</v>
      </c>
      <c r="M407" s="306">
        <f t="shared" ca="1" si="190"/>
        <v>1.3287566885111455</v>
      </c>
      <c r="N407" s="304">
        <f t="shared" ca="1" si="191"/>
        <v>76.132150251468005</v>
      </c>
      <c r="P407" s="310">
        <f t="shared" ca="1" si="192"/>
        <v>14</v>
      </c>
      <c r="Q407" s="304">
        <f t="shared" ca="1" si="193"/>
        <v>618.40000000000941</v>
      </c>
      <c r="R407" s="306">
        <f t="shared" ca="1" si="194"/>
        <v>0.30977651012823726</v>
      </c>
      <c r="S407" s="307">
        <f t="shared" ca="1" si="195"/>
        <v>10.428680532202407</v>
      </c>
      <c r="T407" s="304">
        <f t="shared" ca="1" si="175"/>
        <v>102.30535602090562</v>
      </c>
      <c r="U407" s="311">
        <f t="shared" ca="1" si="176"/>
        <v>0</v>
      </c>
      <c r="V407" s="306">
        <f t="shared" ca="1" si="177"/>
        <v>1.1599625992871345</v>
      </c>
      <c r="W407" s="304">
        <f t="shared" ca="1" si="178"/>
        <v>181.4670978010482</v>
      </c>
      <c r="Y407" s="314" t="str">
        <f t="shared" ca="1" si="196"/>
        <v/>
      </c>
      <c r="Z407" s="315" t="str">
        <f t="shared" ca="1" si="197"/>
        <v/>
      </c>
      <c r="AA407" s="316" t="str">
        <f t="shared" ca="1" si="198"/>
        <v/>
      </c>
      <c r="AC407" s="310" t="e">
        <f t="shared" ca="1" si="199"/>
        <v>#N/A</v>
      </c>
      <c r="AD407" s="323" t="e">
        <f t="shared" ca="1" si="200"/>
        <v>#N/A</v>
      </c>
      <c r="AE407" s="324">
        <f t="shared" ca="1" si="179"/>
        <v>545.39556077152326</v>
      </c>
      <c r="AG407" s="306">
        <f t="shared" ca="1" si="201"/>
        <v>32.41488232832878</v>
      </c>
      <c r="AH407" s="304">
        <f t="shared" ca="1" si="202"/>
        <v>41.939157570373915</v>
      </c>
    </row>
    <row r="408" spans="1:34" x14ac:dyDescent="0.2">
      <c r="A408" s="347">
        <f t="shared" ca="1" si="180"/>
        <v>0.01</v>
      </c>
      <c r="B408" s="304">
        <f t="shared" ca="1" si="181"/>
        <v>4.0399999999999583</v>
      </c>
      <c r="D408" s="306">
        <f t="shared" ca="1" si="182"/>
        <v>9.992624292598931</v>
      </c>
      <c r="E408" s="307">
        <f t="shared" ca="1" si="183"/>
        <v>30.665703589645481</v>
      </c>
      <c r="F408" s="304">
        <f t="shared" ca="1" si="184"/>
        <v>32.252719527212491</v>
      </c>
      <c r="G408" s="306">
        <f t="shared" ca="1" si="185"/>
        <v>58.781266990058519</v>
      </c>
      <c r="H408" s="307">
        <f t="shared" ca="1" si="186"/>
        <v>237.99882725819703</v>
      </c>
      <c r="I408" s="304">
        <f t="shared" ca="1" si="187"/>
        <v>245.1503194475456</v>
      </c>
      <c r="J408" s="306">
        <f t="shared" ca="1" si="188"/>
        <v>125.54962999128392</v>
      </c>
      <c r="K408" s="307">
        <f t="shared" ca="1" si="189"/>
        <v>547.77401575892577</v>
      </c>
      <c r="L408" s="304">
        <f t="shared" ca="1" si="174"/>
        <v>561.97783046274003</v>
      </c>
      <c r="M408" s="306">
        <f t="shared" ca="1" si="190"/>
        <v>1.3286607762044587</v>
      </c>
      <c r="N408" s="304">
        <f t="shared" ca="1" si="191"/>
        <v>76.126654881091483</v>
      </c>
      <c r="P408" s="310">
        <f t="shared" ca="1" si="192"/>
        <v>14</v>
      </c>
      <c r="Q408" s="304">
        <f t="shared" ca="1" si="193"/>
        <v>616.12000000000944</v>
      </c>
      <c r="R408" s="306">
        <f t="shared" ca="1" si="194"/>
        <v>0.30863438457343073</v>
      </c>
      <c r="S408" s="307">
        <f t="shared" ca="1" si="195"/>
        <v>10.425594188356673</v>
      </c>
      <c r="T408" s="304">
        <f t="shared" ca="1" si="175"/>
        <v>102.27507898777897</v>
      </c>
      <c r="U408" s="311">
        <f t="shared" ca="1" si="176"/>
        <v>0</v>
      </c>
      <c r="V408" s="306">
        <f t="shared" ca="1" si="177"/>
        <v>1.1596865340459703</v>
      </c>
      <c r="W408" s="304">
        <f t="shared" ca="1" si="178"/>
        <v>181.90095328001797</v>
      </c>
      <c r="Y408" s="314" t="str">
        <f t="shared" ca="1" si="196"/>
        <v/>
      </c>
      <c r="Z408" s="315" t="str">
        <f t="shared" ca="1" si="197"/>
        <v/>
      </c>
      <c r="AA408" s="316" t="str">
        <f t="shared" ca="1" si="198"/>
        <v/>
      </c>
      <c r="AC408" s="310" t="e">
        <f t="shared" ca="1" si="199"/>
        <v>#N/A</v>
      </c>
      <c r="AD408" s="323" t="e">
        <f t="shared" ca="1" si="200"/>
        <v>#N/A</v>
      </c>
      <c r="AE408" s="324">
        <f t="shared" ca="1" si="179"/>
        <v>547.77401575892577</v>
      </c>
      <c r="AG408" s="306">
        <f t="shared" ca="1" si="201"/>
        <v>32.166898154975428</v>
      </c>
      <c r="AH408" s="304">
        <f t="shared" ca="1" si="202"/>
        <v>41.690947714460492</v>
      </c>
    </row>
    <row r="409" spans="1:34" x14ac:dyDescent="0.2">
      <c r="A409" s="347">
        <f t="shared" ca="1" si="180"/>
        <v>0.01</v>
      </c>
      <c r="B409" s="304">
        <f t="shared" ca="1" si="181"/>
        <v>4.0499999999999581</v>
      </c>
      <c r="D409" s="306">
        <f t="shared" ca="1" si="182"/>
        <v>9.9370216985436244</v>
      </c>
      <c r="E409" s="307">
        <f t="shared" ca="1" si="183"/>
        <v>30.423898175291512</v>
      </c>
      <c r="F409" s="304">
        <f t="shared" ca="1" si="184"/>
        <v>32.005592955260695</v>
      </c>
      <c r="G409" s="306">
        <f t="shared" ca="1" si="185"/>
        <v>58.880637207043954</v>
      </c>
      <c r="H409" s="307">
        <f t="shared" ca="1" si="186"/>
        <v>238.30306623994994</v>
      </c>
      <c r="I409" s="304">
        <f t="shared" ca="1" si="187"/>
        <v>245.46951097288945</v>
      </c>
      <c r="J409" s="306">
        <f t="shared" ca="1" si="188"/>
        <v>126.13793951226944</v>
      </c>
      <c r="K409" s="307">
        <f t="shared" ca="1" si="189"/>
        <v>550.15552522641656</v>
      </c>
      <c r="L409" s="304">
        <f t="shared" ca="1" si="174"/>
        <v>564.4305818447076</v>
      </c>
      <c r="M409" s="306">
        <f t="shared" ca="1" si="190"/>
        <v>1.328564951402603</v>
      </c>
      <c r="N409" s="304">
        <f t="shared" ca="1" si="191"/>
        <v>76.121164524372475</v>
      </c>
      <c r="P409" s="310">
        <f t="shared" ca="1" si="192"/>
        <v>14</v>
      </c>
      <c r="Q409" s="304">
        <f t="shared" ca="1" si="193"/>
        <v>613.84000000000947</v>
      </c>
      <c r="R409" s="306">
        <f t="shared" ca="1" si="194"/>
        <v>0.3074922590186242</v>
      </c>
      <c r="S409" s="307">
        <f t="shared" ca="1" si="195"/>
        <v>10.422519265766487</v>
      </c>
      <c r="T409" s="304">
        <f t="shared" ca="1" si="175"/>
        <v>102.24491399716925</v>
      </c>
      <c r="U409" s="311">
        <f t="shared" ca="1" si="176"/>
        <v>0</v>
      </c>
      <c r="V409" s="306">
        <f t="shared" ca="1" si="177"/>
        <v>1.159410178300105</v>
      </c>
      <c r="W409" s="304">
        <f t="shared" ca="1" si="178"/>
        <v>182.3314800212024</v>
      </c>
      <c r="Y409" s="314" t="str">
        <f t="shared" ca="1" si="196"/>
        <v/>
      </c>
      <c r="Z409" s="315" t="str">
        <f t="shared" ca="1" si="197"/>
        <v/>
      </c>
      <c r="AA409" s="316" t="str">
        <f t="shared" ca="1" si="198"/>
        <v/>
      </c>
      <c r="AC409" s="310" t="e">
        <f t="shared" ca="1" si="199"/>
        <v>#N/A</v>
      </c>
      <c r="AD409" s="323" t="e">
        <f t="shared" ca="1" si="200"/>
        <v>#N/A</v>
      </c>
      <c r="AE409" s="324">
        <f t="shared" ca="1" si="179"/>
        <v>550.15552522641656</v>
      </c>
      <c r="AG409" s="306">
        <f t="shared" ca="1" si="201"/>
        <v>31.919039834514976</v>
      </c>
      <c r="AH409" s="304">
        <f t="shared" ca="1" si="202"/>
        <v>41.442863832233563</v>
      </c>
    </row>
    <row r="410" spans="1:34" x14ac:dyDescent="0.2">
      <c r="A410" s="347">
        <f t="shared" ca="1" si="180"/>
        <v>0.01</v>
      </c>
      <c r="B410" s="304">
        <f t="shared" ca="1" si="181"/>
        <v>4.0599999999999579</v>
      </c>
      <c r="D410" s="306">
        <f t="shared" ca="1" si="182"/>
        <v>9.8813999905919712</v>
      </c>
      <c r="E410" s="307">
        <f t="shared" ca="1" si="183"/>
        <v>30.182228824245392</v>
      </c>
      <c r="F410" s="304">
        <f t="shared" ca="1" si="184"/>
        <v>31.758605173608938</v>
      </c>
      <c r="G410" s="306">
        <f t="shared" ca="1" si="185"/>
        <v>58.979451206949875</v>
      </c>
      <c r="H410" s="307">
        <f t="shared" ca="1" si="186"/>
        <v>238.60488852819239</v>
      </c>
      <c r="I410" s="304">
        <f t="shared" ca="1" si="187"/>
        <v>245.78622519218627</v>
      </c>
      <c r="J410" s="306">
        <f t="shared" ca="1" si="188"/>
        <v>126.72723995433941</v>
      </c>
      <c r="K410" s="307">
        <f t="shared" ca="1" si="189"/>
        <v>552.5400650002573</v>
      </c>
      <c r="L410" s="304">
        <f t="shared" ca="1" si="174"/>
        <v>566.88651137324939</v>
      </c>
      <c r="M410" s="306">
        <f t="shared" ca="1" si="190"/>
        <v>1.3284692129481408</v>
      </c>
      <c r="N410" s="304">
        <f t="shared" ca="1" si="191"/>
        <v>76.115679114994677</v>
      </c>
      <c r="P410" s="310">
        <f t="shared" ca="1" si="192"/>
        <v>14</v>
      </c>
      <c r="Q410" s="304">
        <f t="shared" ca="1" si="193"/>
        <v>611.5600000000095</v>
      </c>
      <c r="R410" s="306">
        <f t="shared" ca="1" si="194"/>
        <v>0.30635013346381768</v>
      </c>
      <c r="S410" s="307">
        <f t="shared" ca="1" si="195"/>
        <v>10.419455764431849</v>
      </c>
      <c r="T410" s="304">
        <f t="shared" ca="1" si="175"/>
        <v>102.21486104907645</v>
      </c>
      <c r="U410" s="311">
        <f t="shared" ca="1" si="176"/>
        <v>0</v>
      </c>
      <c r="V410" s="306">
        <f t="shared" ca="1" si="177"/>
        <v>1.1591335350779375</v>
      </c>
      <c r="W410" s="304">
        <f t="shared" ca="1" si="178"/>
        <v>182.75866787080275</v>
      </c>
      <c r="Y410" s="314" t="str">
        <f t="shared" ca="1" si="196"/>
        <v/>
      </c>
      <c r="Z410" s="315" t="str">
        <f t="shared" ca="1" si="197"/>
        <v/>
      </c>
      <c r="AA410" s="316" t="str">
        <f t="shared" ca="1" si="198"/>
        <v/>
      </c>
      <c r="AC410" s="310" t="e">
        <f t="shared" ca="1" si="199"/>
        <v>#N/A</v>
      </c>
      <c r="AD410" s="323" t="e">
        <f t="shared" ca="1" si="200"/>
        <v>#N/A</v>
      </c>
      <c r="AE410" s="324">
        <f t="shared" ca="1" si="179"/>
        <v>552.5400650002573</v>
      </c>
      <c r="AG410" s="306">
        <f t="shared" ca="1" si="201"/>
        <v>31.671309287677012</v>
      </c>
      <c r="AH410" s="304">
        <f t="shared" ca="1" si="202"/>
        <v>41.194907841927197</v>
      </c>
    </row>
    <row r="411" spans="1:34" x14ac:dyDescent="0.2">
      <c r="A411" s="347">
        <f t="shared" ca="1" si="180"/>
        <v>0.01</v>
      </c>
      <c r="B411" s="304">
        <f t="shared" ca="1" si="181"/>
        <v>4.0699999999999577</v>
      </c>
      <c r="D411" s="306">
        <f t="shared" ca="1" si="182"/>
        <v>9.8257597722003247</v>
      </c>
      <c r="E411" s="307">
        <f t="shared" ca="1" si="183"/>
        <v>29.940697356003774</v>
      </c>
      <c r="F411" s="304">
        <f t="shared" ca="1" si="184"/>
        <v>31.511758333434866</v>
      </c>
      <c r="G411" s="306">
        <f t="shared" ca="1" si="185"/>
        <v>59.077708804671879</v>
      </c>
      <c r="H411" s="307">
        <f t="shared" ca="1" si="186"/>
        <v>238.90429550175242</v>
      </c>
      <c r="I411" s="304">
        <f t="shared" ca="1" si="187"/>
        <v>246.10046340224199</v>
      </c>
      <c r="J411" s="306">
        <f t="shared" ca="1" si="188"/>
        <v>127.31752575439752</v>
      </c>
      <c r="K411" s="307">
        <f t="shared" ca="1" si="189"/>
        <v>554.92761092040701</v>
      </c>
      <c r="L411" s="304">
        <f t="shared" ca="1" si="174"/>
        <v>569.34559428000523</v>
      </c>
      <c r="M411" s="306">
        <f t="shared" ca="1" si="190"/>
        <v>1.3283735596907649</v>
      </c>
      <c r="N411" s="304">
        <f t="shared" ca="1" si="191"/>
        <v>76.110198587050363</v>
      </c>
      <c r="P411" s="310">
        <f t="shared" ca="1" si="192"/>
        <v>14</v>
      </c>
      <c r="Q411" s="304">
        <f t="shared" ca="1" si="193"/>
        <v>609.28000000000952</v>
      </c>
      <c r="R411" s="306">
        <f t="shared" ca="1" si="194"/>
        <v>0.30520800790901115</v>
      </c>
      <c r="S411" s="307">
        <f t="shared" ca="1" si="195"/>
        <v>10.416403684352758</v>
      </c>
      <c r="T411" s="304">
        <f t="shared" ca="1" si="175"/>
        <v>102.18492014350056</v>
      </c>
      <c r="U411" s="311">
        <f t="shared" ca="1" si="176"/>
        <v>0</v>
      </c>
      <c r="V411" s="306">
        <f t="shared" ca="1" si="177"/>
        <v>1.1588566074038282</v>
      </c>
      <c r="W411" s="304">
        <f t="shared" ca="1" si="178"/>
        <v>183.18250684534155</v>
      </c>
      <c r="Y411" s="314" t="str">
        <f t="shared" ca="1" si="196"/>
        <v/>
      </c>
      <c r="Z411" s="315" t="str">
        <f t="shared" ca="1" si="197"/>
        <v/>
      </c>
      <c r="AA411" s="316" t="str">
        <f t="shared" ca="1" si="198"/>
        <v/>
      </c>
      <c r="AC411" s="310" t="e">
        <f t="shared" ca="1" si="199"/>
        <v>#N/A</v>
      </c>
      <c r="AD411" s="323" t="e">
        <f t="shared" ca="1" si="200"/>
        <v>#N/A</v>
      </c>
      <c r="AE411" s="324">
        <f t="shared" ca="1" si="179"/>
        <v>554.92761092040701</v>
      </c>
      <c r="AG411" s="306">
        <f t="shared" ca="1" si="201"/>
        <v>31.42370842020182</v>
      </c>
      <c r="AH411" s="304">
        <f t="shared" ca="1" si="202"/>
        <v>40.947081646798658</v>
      </c>
    </row>
    <row r="412" spans="1:34" x14ac:dyDescent="0.2">
      <c r="A412" s="347">
        <f t="shared" ca="1" si="180"/>
        <v>0.01</v>
      </c>
      <c r="B412" s="304">
        <f t="shared" ca="1" si="181"/>
        <v>4.0799999999999574</v>
      </c>
      <c r="D412" s="306">
        <f t="shared" ca="1" si="182"/>
        <v>9.770101642465848</v>
      </c>
      <c r="E412" s="307">
        <f t="shared" ca="1" si="183"/>
        <v>29.699305575663011</v>
      </c>
      <c r="F412" s="304">
        <f t="shared" ca="1" si="184"/>
        <v>31.265054578246332</v>
      </c>
      <c r="G412" s="306">
        <f t="shared" ca="1" si="185"/>
        <v>59.175409821096537</v>
      </c>
      <c r="H412" s="307">
        <f t="shared" ca="1" si="186"/>
        <v>239.20128855750906</v>
      </c>
      <c r="I412" s="304">
        <f t="shared" ca="1" si="187"/>
        <v>246.41222691877007</v>
      </c>
      <c r="J412" s="306">
        <f t="shared" ca="1" si="188"/>
        <v>127.90879134752636</v>
      </c>
      <c r="K412" s="307">
        <f t="shared" ca="1" si="189"/>
        <v>557.31813884070334</v>
      </c>
      <c r="L412" s="304">
        <f t="shared" ca="1" si="174"/>
        <v>571.80780580965359</v>
      </c>
      <c r="M412" s="306">
        <f t="shared" ca="1" si="190"/>
        <v>1.3282779904872006</v>
      </c>
      <c r="N412" s="304">
        <f t="shared" ca="1" si="191"/>
        <v>76.10472287503471</v>
      </c>
      <c r="P412" s="310">
        <f t="shared" ca="1" si="192"/>
        <v>14</v>
      </c>
      <c r="Q412" s="304">
        <f t="shared" ca="1" si="193"/>
        <v>607.00000000000955</v>
      </c>
      <c r="R412" s="306">
        <f t="shared" ca="1" si="194"/>
        <v>0.30406588235420456</v>
      </c>
      <c r="S412" s="307">
        <f t="shared" ca="1" si="195"/>
        <v>10.413363025529216</v>
      </c>
      <c r="T412" s="304">
        <f t="shared" ca="1" si="175"/>
        <v>102.15509128044162</v>
      </c>
      <c r="U412" s="311">
        <f t="shared" ca="1" si="176"/>
        <v>0</v>
      </c>
      <c r="V412" s="306">
        <f t="shared" ca="1" si="177"/>
        <v>1.1585793982980737</v>
      </c>
      <c r="W412" s="304">
        <f t="shared" ca="1" si="178"/>
        <v>183.60298713118721</v>
      </c>
      <c r="Y412" s="314" t="str">
        <f t="shared" ca="1" si="196"/>
        <v/>
      </c>
      <c r="Z412" s="315" t="str">
        <f t="shared" ca="1" si="197"/>
        <v/>
      </c>
      <c r="AA412" s="316" t="str">
        <f t="shared" ca="1" si="198"/>
        <v/>
      </c>
      <c r="AC412" s="310" t="e">
        <f t="shared" ca="1" si="199"/>
        <v>#N/A</v>
      </c>
      <c r="AD412" s="323" t="e">
        <f t="shared" ca="1" si="200"/>
        <v>#N/A</v>
      </c>
      <c r="AE412" s="324">
        <f t="shared" ca="1" si="179"/>
        <v>557.31813884070334</v>
      </c>
      <c r="AG412" s="306">
        <f t="shared" ca="1" si="201"/>
        <v>31.176239122842659</v>
      </c>
      <c r="AH412" s="304">
        <f t="shared" ca="1" si="202"/>
        <v>40.699387135130557</v>
      </c>
    </row>
    <row r="413" spans="1:34" x14ac:dyDescent="0.2">
      <c r="A413" s="347">
        <f t="shared" ca="1" si="180"/>
        <v>0.01</v>
      </c>
      <c r="B413" s="304">
        <f t="shared" ca="1" si="181"/>
        <v>4.0899999999999572</v>
      </c>
      <c r="D413" s="306">
        <f t="shared" ca="1" si="182"/>
        <v>9.7144261961327043</v>
      </c>
      <c r="E413" s="307">
        <f t="shared" ca="1" si="183"/>
        <v>29.458055273921318</v>
      </c>
      <c r="F413" s="304">
        <f t="shared" ca="1" si="184"/>
        <v>31.018496044159086</v>
      </c>
      <c r="G413" s="306">
        <f t="shared" ca="1" si="185"/>
        <v>59.272554083057862</v>
      </c>
      <c r="H413" s="307">
        <f t="shared" ca="1" si="186"/>
        <v>239.49586911024826</v>
      </c>
      <c r="I413" s="304">
        <f t="shared" ca="1" si="187"/>
        <v>246.72151707624161</v>
      </c>
      <c r="J413" s="306">
        <f t="shared" ca="1" si="188"/>
        <v>128.50103116704713</v>
      </c>
      <c r="K413" s="307">
        <f t="shared" ca="1" si="189"/>
        <v>559.71162462904215</v>
      </c>
      <c r="L413" s="304">
        <f t="shared" ca="1" si="174"/>
        <v>574.27312122010039</v>
      </c>
      <c r="M413" s="306">
        <f t="shared" ca="1" si="190"/>
        <v>1.3281825042011102</v>
      </c>
      <c r="N413" s="304">
        <f t="shared" ca="1" si="191"/>
        <v>76.099251913840348</v>
      </c>
      <c r="P413" s="310">
        <f t="shared" ca="1" si="192"/>
        <v>14</v>
      </c>
      <c r="Q413" s="304">
        <f t="shared" ca="1" si="193"/>
        <v>604.72000000000958</v>
      </c>
      <c r="R413" s="306">
        <f t="shared" ca="1" si="194"/>
        <v>0.30292375679939804</v>
      </c>
      <c r="S413" s="307">
        <f t="shared" ca="1" si="195"/>
        <v>10.410333787961223</v>
      </c>
      <c r="T413" s="304">
        <f t="shared" ca="1" si="175"/>
        <v>102.1253744598996</v>
      </c>
      <c r="U413" s="311">
        <f t="shared" ca="1" si="176"/>
        <v>0</v>
      </c>
      <c r="V413" s="306">
        <f t="shared" ca="1" si="177"/>
        <v>1.1583019107768788</v>
      </c>
      <c r="W413" s="304">
        <f t="shared" ca="1" si="178"/>
        <v>184.02009908407118</v>
      </c>
      <c r="Y413" s="314" t="str">
        <f t="shared" ca="1" si="196"/>
        <v/>
      </c>
      <c r="Z413" s="315" t="str">
        <f t="shared" ca="1" si="197"/>
        <v/>
      </c>
      <c r="AA413" s="316" t="str">
        <f t="shared" ca="1" si="198"/>
        <v/>
      </c>
      <c r="AC413" s="310" t="e">
        <f t="shared" ca="1" si="199"/>
        <v>#N/A</v>
      </c>
      <c r="AD413" s="323" t="e">
        <f t="shared" ca="1" si="200"/>
        <v>#N/A</v>
      </c>
      <c r="AE413" s="324">
        <f t="shared" ca="1" si="179"/>
        <v>559.71162462904215</v>
      </c>
      <c r="AG413" s="306">
        <f t="shared" ca="1" si="201"/>
        <v>30.928903271368938</v>
      </c>
      <c r="AH413" s="304">
        <f t="shared" ca="1" si="202"/>
        <v>40.451826180233809</v>
      </c>
    </row>
    <row r="414" spans="1:34" x14ac:dyDescent="0.2">
      <c r="A414" s="347">
        <f t="shared" ca="1" si="180"/>
        <v>0.01</v>
      </c>
      <c r="B414" s="304">
        <f t="shared" ca="1" si="181"/>
        <v>4.099999999999957</v>
      </c>
      <c r="D414" s="306">
        <f t="shared" ca="1" si="182"/>
        <v>9.6587340235983401</v>
      </c>
      <c r="E414" s="307">
        <f t="shared" ca="1" si="183"/>
        <v>29.216948227081893</v>
      </c>
      <c r="F414" s="304">
        <f t="shared" ca="1" si="184"/>
        <v>30.77208486018781</v>
      </c>
      <c r="G414" s="306">
        <f t="shared" ca="1" si="185"/>
        <v>59.369141423293847</v>
      </c>
      <c r="H414" s="307">
        <f t="shared" ca="1" si="186"/>
        <v>239.78803859251909</v>
      </c>
      <c r="I414" s="304">
        <f t="shared" ca="1" si="187"/>
        <v>247.02833522773554</v>
      </c>
      <c r="J414" s="306">
        <f t="shared" ca="1" si="188"/>
        <v>129.09423964457889</v>
      </c>
      <c r="K414" s="307">
        <f t="shared" ca="1" si="189"/>
        <v>562.10804416755593</v>
      </c>
      <c r="L414" s="304">
        <f t="shared" ca="1" si="174"/>
        <v>576.74151578266583</v>
      </c>
      <c r="M414" s="306">
        <f t="shared" ca="1" si="190"/>
        <v>1.3280870997029968</v>
      </c>
      <c r="N414" s="304">
        <f t="shared" ca="1" si="191"/>
        <v>76.093785638751882</v>
      </c>
      <c r="P414" s="310">
        <f t="shared" ca="1" si="192"/>
        <v>14</v>
      </c>
      <c r="Q414" s="304">
        <f t="shared" ca="1" si="193"/>
        <v>602.4400000000096</v>
      </c>
      <c r="R414" s="306">
        <f t="shared" ca="1" si="194"/>
        <v>0.30178163124459151</v>
      </c>
      <c r="S414" s="307">
        <f t="shared" ca="1" si="195"/>
        <v>10.407315971648776</v>
      </c>
      <c r="T414" s="304">
        <f t="shared" ca="1" si="175"/>
        <v>102.0957696818745</v>
      </c>
      <c r="U414" s="311">
        <f t="shared" ca="1" si="176"/>
        <v>0</v>
      </c>
      <c r="V414" s="306">
        <f t="shared" ca="1" si="177"/>
        <v>1.1580241478523337</v>
      </c>
      <c r="W414" s="304">
        <f t="shared" ca="1" si="178"/>
        <v>184.43383322859967</v>
      </c>
      <c r="Y414" s="314" t="str">
        <f t="shared" ca="1" si="196"/>
        <v/>
      </c>
      <c r="Z414" s="315" t="str">
        <f t="shared" ca="1" si="197"/>
        <v/>
      </c>
      <c r="AA414" s="316" t="str">
        <f t="shared" ca="1" si="198"/>
        <v/>
      </c>
      <c r="AC414" s="310" t="e">
        <f t="shared" ca="1" si="199"/>
        <v>#N/A</v>
      </c>
      <c r="AD414" s="323" t="e">
        <f t="shared" ca="1" si="200"/>
        <v>#N/A</v>
      </c>
      <c r="AE414" s="324">
        <f t="shared" ca="1" si="179"/>
        <v>562.10804416755593</v>
      </c>
      <c r="AG414" s="306">
        <f t="shared" ca="1" si="201"/>
        <v>30.681702726570403</v>
      </c>
      <c r="AH414" s="304">
        <f t="shared" ca="1" si="202"/>
        <v>40.204400640451624</v>
      </c>
    </row>
    <row r="415" spans="1:34" x14ac:dyDescent="0.2">
      <c r="A415" s="347">
        <f t="shared" ca="1" si="180"/>
        <v>0.01</v>
      </c>
      <c r="B415" s="304">
        <f t="shared" ca="1" si="181"/>
        <v>4.1099999999999568</v>
      </c>
      <c r="D415" s="306">
        <f t="shared" ca="1" si="182"/>
        <v>9.5458048100700967</v>
      </c>
      <c r="E415" s="307">
        <f t="shared" ca="1" si="183"/>
        <v>28.744874760167093</v>
      </c>
      <c r="F415" s="304">
        <f t="shared" ca="1" si="184"/>
        <v>30.288450182365697</v>
      </c>
      <c r="G415" s="306">
        <f t="shared" ca="1" si="185"/>
        <v>59.46459947139455</v>
      </c>
      <c r="H415" s="307">
        <f t="shared" ca="1" si="186"/>
        <v>240.07548734012076</v>
      </c>
      <c r="I415" s="304">
        <f t="shared" ca="1" si="187"/>
        <v>247.33030184732695</v>
      </c>
      <c r="J415" s="306">
        <f t="shared" ca="1" si="188"/>
        <v>129.68840834905234</v>
      </c>
      <c r="K415" s="307">
        <f t="shared" ca="1" si="189"/>
        <v>564.50736179721912</v>
      </c>
      <c r="L415" s="304">
        <f t="shared" ca="1" si="174"/>
        <v>579.21295287948021</v>
      </c>
      <c r="M415" s="306">
        <f t="shared" ca="1" si="190"/>
        <v>1.3279917749524874</v>
      </c>
      <c r="N415" s="304">
        <f t="shared" ca="1" si="191"/>
        <v>76.088323932864554</v>
      </c>
      <c r="P415" s="310">
        <f t="shared" ca="1" si="192"/>
        <v>15</v>
      </c>
      <c r="Q415" s="304">
        <f t="shared" ca="1" si="193"/>
        <v>597.6833333333642</v>
      </c>
      <c r="R415" s="306">
        <f t="shared" ca="1" si="194"/>
        <v>0.299398863457016</v>
      </c>
      <c r="S415" s="307">
        <f t="shared" ca="1" si="195"/>
        <v>10.404321983014206</v>
      </c>
      <c r="T415" s="304">
        <f t="shared" ca="1" si="175"/>
        <v>102.06639865336938</v>
      </c>
      <c r="U415" s="311">
        <f t="shared" ca="1" si="176"/>
        <v>0</v>
      </c>
      <c r="V415" s="306">
        <f t="shared" ca="1" si="177"/>
        <v>1.157746113871297</v>
      </c>
      <c r="W415" s="304">
        <f t="shared" ca="1" si="178"/>
        <v>184.84062175929378</v>
      </c>
      <c r="Y415" s="314" t="str">
        <f t="shared" ca="1" si="196"/>
        <v/>
      </c>
      <c r="Z415" s="315" t="str">
        <f t="shared" ca="1" si="197"/>
        <v/>
      </c>
      <c r="AA415" s="316" t="str">
        <f t="shared" ca="1" si="198"/>
        <v/>
      </c>
      <c r="AC415" s="310" t="e">
        <f t="shared" ca="1" si="199"/>
        <v>#N/A</v>
      </c>
      <c r="AD415" s="323" t="e">
        <f t="shared" ca="1" si="200"/>
        <v>#N/A</v>
      </c>
      <c r="AE415" s="324">
        <f t="shared" ca="1" si="179"/>
        <v>564.50736179721912</v>
      </c>
      <c r="AG415" s="306">
        <f t="shared" ca="1" si="201"/>
        <v>30.196549586991544</v>
      </c>
      <c r="AH415" s="304">
        <f t="shared" ca="1" si="202"/>
        <v>39.719022611893756</v>
      </c>
    </row>
    <row r="416" spans="1:34" x14ac:dyDescent="0.2">
      <c r="A416" s="347">
        <f t="shared" ca="1" si="180"/>
        <v>0.01</v>
      </c>
      <c r="B416" s="304">
        <f t="shared" ca="1" si="181"/>
        <v>4.1199999999999566</v>
      </c>
      <c r="D416" s="306">
        <f t="shared" ca="1" si="182"/>
        <v>9.3755953273480639</v>
      </c>
      <c r="E416" s="307">
        <f t="shared" ca="1" si="183"/>
        <v>28.041942791603574</v>
      </c>
      <c r="F416" s="304">
        <f t="shared" ca="1" si="184"/>
        <v>29.567758509392601</v>
      </c>
      <c r="G416" s="306">
        <f t="shared" ca="1" si="185"/>
        <v>59.558355424668029</v>
      </c>
      <c r="H416" s="307">
        <f t="shared" ca="1" si="186"/>
        <v>240.35590676803679</v>
      </c>
      <c r="I416" s="304">
        <f t="shared" ca="1" si="187"/>
        <v>247.62503835270027</v>
      </c>
      <c r="J416" s="306">
        <f t="shared" ca="1" si="188"/>
        <v>130.28352312353266</v>
      </c>
      <c r="K416" s="307">
        <f t="shared" ca="1" si="189"/>
        <v>566.90951876775989</v>
      </c>
      <c r="L416" s="304">
        <f t="shared" ca="1" si="174"/>
        <v>581.68737210547488</v>
      </c>
      <c r="M416" s="306">
        <f t="shared" ca="1" si="190"/>
        <v>1.3278965270056706</v>
      </c>
      <c r="N416" s="304">
        <f t="shared" ca="1" si="191"/>
        <v>76.082866627504671</v>
      </c>
      <c r="P416" s="310">
        <f t="shared" ca="1" si="192"/>
        <v>15</v>
      </c>
      <c r="Q416" s="304">
        <f t="shared" ca="1" si="193"/>
        <v>590.45000000003108</v>
      </c>
      <c r="R416" s="306">
        <f t="shared" ca="1" si="194"/>
        <v>0.29577545343665029</v>
      </c>
      <c r="S416" s="307">
        <f t="shared" ca="1" si="195"/>
        <v>10.40136422847984</v>
      </c>
      <c r="T416" s="304">
        <f t="shared" ca="1" si="175"/>
        <v>102.03738308138723</v>
      </c>
      <c r="U416" s="311">
        <f t="shared" ca="1" si="176"/>
        <v>0</v>
      </c>
      <c r="V416" s="306">
        <f t="shared" ca="1" si="177"/>
        <v>1.1574678158517895</v>
      </c>
      <c r="W416" s="304">
        <f t="shared" ca="1" si="178"/>
        <v>185.23688511038677</v>
      </c>
      <c r="Y416" s="314" t="str">
        <f t="shared" ca="1" si="196"/>
        <v/>
      </c>
      <c r="Z416" s="315" t="str">
        <f t="shared" ca="1" si="197"/>
        <v/>
      </c>
      <c r="AA416" s="316" t="str">
        <f t="shared" ca="1" si="198"/>
        <v/>
      </c>
      <c r="AC416" s="310" t="e">
        <f t="shared" ca="1" si="199"/>
        <v>#N/A</v>
      </c>
      <c r="AD416" s="323" t="e">
        <f t="shared" ca="1" si="200"/>
        <v>#N/A</v>
      </c>
      <c r="AE416" s="324">
        <f t="shared" ca="1" si="179"/>
        <v>566.90951876775989</v>
      </c>
      <c r="AG416" s="306">
        <f t="shared" ca="1" si="201"/>
        <v>29.473538212493104</v>
      </c>
      <c r="AH416" s="304">
        <f t="shared" ca="1" si="202"/>
        <v>38.995786449833531</v>
      </c>
    </row>
    <row r="417" spans="1:34" x14ac:dyDescent="0.2">
      <c r="A417" s="347">
        <f t="shared" ca="1" si="180"/>
        <v>0.01</v>
      </c>
      <c r="B417" s="304">
        <f t="shared" ca="1" si="181"/>
        <v>4.1299999999999564</v>
      </c>
      <c r="D417" s="306">
        <f t="shared" ca="1" si="182"/>
        <v>9.205361481292007</v>
      </c>
      <c r="E417" s="307">
        <f t="shared" ca="1" si="183"/>
        <v>27.339498003887016</v>
      </c>
      <c r="F417" s="304">
        <f t="shared" ca="1" si="184"/>
        <v>28.84764862351517</v>
      </c>
      <c r="G417" s="306">
        <f t="shared" ca="1" si="185"/>
        <v>59.650409039480948</v>
      </c>
      <c r="H417" s="307">
        <f t="shared" ca="1" si="186"/>
        <v>240.62930174807565</v>
      </c>
      <c r="I417" s="304">
        <f t="shared" ca="1" si="187"/>
        <v>247.91254941681316</v>
      </c>
      <c r="J417" s="306">
        <f t="shared" ca="1" si="188"/>
        <v>130.87956694585341</v>
      </c>
      <c r="K417" s="307">
        <f t="shared" ca="1" si="189"/>
        <v>569.31444481034043</v>
      </c>
      <c r="L417" s="304">
        <f t="shared" ca="1" si="174"/>
        <v>584.16470118763618</v>
      </c>
      <c r="M417" s="306">
        <f t="shared" ca="1" si="190"/>
        <v>1.3278013529365165</v>
      </c>
      <c r="N417" s="304">
        <f t="shared" ca="1" si="191"/>
        <v>76.077413555023057</v>
      </c>
      <c r="P417" s="310">
        <f t="shared" ca="1" si="192"/>
        <v>15</v>
      </c>
      <c r="Q417" s="304">
        <f t="shared" ca="1" si="193"/>
        <v>583.21666666669807</v>
      </c>
      <c r="R417" s="306">
        <f t="shared" ca="1" si="194"/>
        <v>0.29215204341628465</v>
      </c>
      <c r="S417" s="307">
        <f t="shared" ca="1" si="195"/>
        <v>10.398442708045678</v>
      </c>
      <c r="T417" s="304">
        <f t="shared" ca="1" si="175"/>
        <v>102.00872296592811</v>
      </c>
      <c r="U417" s="311">
        <f t="shared" ca="1" si="176"/>
        <v>0</v>
      </c>
      <c r="V417" s="306">
        <f t="shared" ca="1" si="177"/>
        <v>1.1571892621395923</v>
      </c>
      <c r="W417" s="304">
        <f t="shared" ca="1" si="178"/>
        <v>185.6226001061514</v>
      </c>
      <c r="Y417" s="314" t="str">
        <f t="shared" ca="1" si="196"/>
        <v/>
      </c>
      <c r="Z417" s="315" t="str">
        <f t="shared" ca="1" si="197"/>
        <v/>
      </c>
      <c r="AA417" s="316" t="str">
        <f t="shared" ca="1" si="198"/>
        <v/>
      </c>
      <c r="AC417" s="310" t="e">
        <f t="shared" ca="1" si="199"/>
        <v>#N/A</v>
      </c>
      <c r="AD417" s="323" t="e">
        <f t="shared" ca="1" si="200"/>
        <v>#N/A</v>
      </c>
      <c r="AE417" s="324">
        <f t="shared" ca="1" si="179"/>
        <v>569.31444481034043</v>
      </c>
      <c r="AG417" s="306">
        <f t="shared" ca="1" si="201"/>
        <v>28.750994130416046</v>
      </c>
      <c r="AH417" s="304">
        <f t="shared" ca="1" si="202"/>
        <v>38.273017674885004</v>
      </c>
    </row>
    <row r="418" spans="1:34" x14ac:dyDescent="0.2">
      <c r="A418" s="347">
        <f t="shared" ca="1" si="180"/>
        <v>0.01</v>
      </c>
      <c r="B418" s="304">
        <f t="shared" ca="1" si="181"/>
        <v>4.1399999999999562</v>
      </c>
      <c r="D418" s="306">
        <f t="shared" ca="1" si="182"/>
        <v>9.0351061244266901</v>
      </c>
      <c r="E418" s="307">
        <f t="shared" ca="1" si="183"/>
        <v>26.637550200394635</v>
      </c>
      <c r="F418" s="304">
        <f t="shared" ca="1" si="184"/>
        <v>28.128139351158602</v>
      </c>
      <c r="G418" s="306">
        <f t="shared" ca="1" si="185"/>
        <v>59.740760100725218</v>
      </c>
      <c r="H418" s="307">
        <f t="shared" ca="1" si="186"/>
        <v>240.89567725007959</v>
      </c>
      <c r="I418" s="304">
        <f t="shared" ca="1" si="187"/>
        <v>248.19283981450172</v>
      </c>
      <c r="J418" s="306">
        <f t="shared" ca="1" si="188"/>
        <v>131.47652279155443</v>
      </c>
      <c r="K418" s="307">
        <f t="shared" ca="1" si="189"/>
        <v>571.72206970533125</v>
      </c>
      <c r="L418" s="304">
        <f t="shared" ca="1" si="174"/>
        <v>586.644867900083</v>
      </c>
      <c r="M418" s="306">
        <f t="shared" ca="1" si="190"/>
        <v>1.3277062498363208</v>
      </c>
      <c r="N418" s="304">
        <f t="shared" ca="1" si="191"/>
        <v>76.071964548763233</v>
      </c>
      <c r="P418" s="310">
        <f t="shared" ca="1" si="192"/>
        <v>15</v>
      </c>
      <c r="Q418" s="304">
        <f t="shared" ca="1" si="193"/>
        <v>575.98333333336495</v>
      </c>
      <c r="R418" s="306">
        <f t="shared" ca="1" si="194"/>
        <v>0.28852863339591894</v>
      </c>
      <c r="S418" s="307">
        <f t="shared" ca="1" si="195"/>
        <v>10.39555742171172</v>
      </c>
      <c r="T418" s="304">
        <f t="shared" ca="1" si="175"/>
        <v>101.98041830699198</v>
      </c>
      <c r="U418" s="311">
        <f t="shared" ca="1" si="176"/>
        <v>0</v>
      </c>
      <c r="V418" s="306">
        <f t="shared" ca="1" si="177"/>
        <v>1.1569104610672916</v>
      </c>
      <c r="W418" s="304">
        <f t="shared" ca="1" si="178"/>
        <v>185.99774475675983</v>
      </c>
      <c r="Y418" s="314" t="str">
        <f t="shared" ca="1" si="196"/>
        <v/>
      </c>
      <c r="Z418" s="315" t="str">
        <f t="shared" ca="1" si="197"/>
        <v/>
      </c>
      <c r="AA418" s="316" t="str">
        <f t="shared" ca="1" si="198"/>
        <v/>
      </c>
      <c r="AC418" s="310" t="e">
        <f t="shared" ca="1" si="199"/>
        <v>#N/A</v>
      </c>
      <c r="AD418" s="323" t="e">
        <f t="shared" ca="1" si="200"/>
        <v>#N/A</v>
      </c>
      <c r="AE418" s="324">
        <f t="shared" ca="1" si="179"/>
        <v>571.72206970533125</v>
      </c>
      <c r="AG418" s="306">
        <f t="shared" ca="1" si="201"/>
        <v>28.028927528612595</v>
      </c>
      <c r="AH418" s="304">
        <f t="shared" ca="1" si="202"/>
        <v>37.550726468204843</v>
      </c>
    </row>
    <row r="419" spans="1:34" x14ac:dyDescent="0.2">
      <c r="A419" s="347">
        <f t="shared" ca="1" si="180"/>
        <v>0.01</v>
      </c>
      <c r="B419" s="304">
        <f t="shared" ca="1" si="181"/>
        <v>4.1499999999999559</v>
      </c>
      <c r="D419" s="306">
        <f t="shared" ca="1" si="182"/>
        <v>8.8648320768461772</v>
      </c>
      <c r="E419" s="307">
        <f t="shared" ca="1" si="183"/>
        <v>25.936109076274803</v>
      </c>
      <c r="F419" s="304">
        <f t="shared" ca="1" si="184"/>
        <v>27.409250295604679</v>
      </c>
      <c r="G419" s="306">
        <f t="shared" ca="1" si="185"/>
        <v>59.829408421493682</v>
      </c>
      <c r="H419" s="307">
        <f t="shared" ca="1" si="186"/>
        <v>241.15503834084234</v>
      </c>
      <c r="I419" s="304">
        <f t="shared" ca="1" si="187"/>
        <v>248.46591442135284</v>
      </c>
      <c r="J419" s="306">
        <f t="shared" ca="1" si="188"/>
        <v>132.07437363416551</v>
      </c>
      <c r="K419" s="307">
        <f t="shared" ca="1" si="189"/>
        <v>574.13232328328581</v>
      </c>
      <c r="L419" s="304">
        <f t="shared" ca="1" si="174"/>
        <v>589.12780006507978</v>
      </c>
      <c r="M419" s="306">
        <f t="shared" ca="1" si="190"/>
        <v>1.3276112148131591</v>
      </c>
      <c r="N419" s="304">
        <f t="shared" ca="1" si="191"/>
        <v>76.066519443030131</v>
      </c>
      <c r="P419" s="310">
        <f t="shared" ca="1" si="192"/>
        <v>15</v>
      </c>
      <c r="Q419" s="304">
        <f t="shared" ca="1" si="193"/>
        <v>568.75000000003183</v>
      </c>
      <c r="R419" s="306">
        <f t="shared" ca="1" si="194"/>
        <v>0.28490522337555324</v>
      </c>
      <c r="S419" s="307">
        <f t="shared" ca="1" si="195"/>
        <v>10.392708369477964</v>
      </c>
      <c r="T419" s="304">
        <f t="shared" ca="1" si="175"/>
        <v>101.95246910457882</v>
      </c>
      <c r="U419" s="311">
        <f t="shared" ca="1" si="176"/>
        <v>0</v>
      </c>
      <c r="V419" s="306">
        <f t="shared" ca="1" si="177"/>
        <v>1.1566314209541557</v>
      </c>
      <c r="W419" s="304">
        <f t="shared" ca="1" si="178"/>
        <v>186.36229825331145</v>
      </c>
      <c r="Y419" s="314" t="str">
        <f t="shared" ca="1" si="196"/>
        <v/>
      </c>
      <c r="Z419" s="315" t="str">
        <f t="shared" ca="1" si="197"/>
        <v/>
      </c>
      <c r="AA419" s="316" t="str">
        <f t="shared" ca="1" si="198"/>
        <v/>
      </c>
      <c r="AC419" s="310" t="e">
        <f t="shared" ca="1" si="199"/>
        <v>#N/A</v>
      </c>
      <c r="AD419" s="323" t="e">
        <f t="shared" ca="1" si="200"/>
        <v>#N/A</v>
      </c>
      <c r="AE419" s="324">
        <f t="shared" ca="1" si="179"/>
        <v>574.13232328328581</v>
      </c>
      <c r="AG419" s="306">
        <f t="shared" ca="1" si="201"/>
        <v>27.307348482183059</v>
      </c>
      <c r="AH419" s="304">
        <f t="shared" ca="1" si="202"/>
        <v>36.828922898227923</v>
      </c>
    </row>
    <row r="420" spans="1:34" x14ac:dyDescent="0.2">
      <c r="A420" s="347">
        <f t="shared" ca="1" si="180"/>
        <v>0.01</v>
      </c>
      <c r="B420" s="304">
        <f t="shared" ca="1" si="181"/>
        <v>4.1599999999999557</v>
      </c>
      <c r="D420" s="306">
        <f t="shared" ca="1" si="182"/>
        <v>8.6945421262420304</v>
      </c>
      <c r="E420" s="307">
        <f t="shared" ca="1" si="183"/>
        <v>25.235184218413835</v>
      </c>
      <c r="F420" s="304">
        <f t="shared" ca="1" si="184"/>
        <v>26.691001954259416</v>
      </c>
      <c r="G420" s="306">
        <f t="shared" ca="1" si="185"/>
        <v>59.916353842756102</v>
      </c>
      <c r="H420" s="307">
        <f t="shared" ca="1" si="186"/>
        <v>241.40739018302648</v>
      </c>
      <c r="I420" s="304">
        <f t="shared" ca="1" si="187"/>
        <v>248.73177821257647</v>
      </c>
      <c r="J420" s="306">
        <f t="shared" ca="1" si="188"/>
        <v>132.67310244548676</v>
      </c>
      <c r="K420" s="307">
        <f t="shared" ca="1" si="189"/>
        <v>576.54513542590519</v>
      </c>
      <c r="L420" s="304">
        <f t="shared" ca="1" si="174"/>
        <v>591.6134255540403</v>
      </c>
      <c r="M420" s="306">
        <f t="shared" ca="1" si="190"/>
        <v>1.3275162449913476</v>
      </c>
      <c r="N420" s="304">
        <f t="shared" ca="1" si="191"/>
        <v>76.061078073059221</v>
      </c>
      <c r="P420" s="310">
        <f t="shared" ca="1" si="192"/>
        <v>15</v>
      </c>
      <c r="Q420" s="304">
        <f t="shared" ca="1" si="193"/>
        <v>561.51666666669871</v>
      </c>
      <c r="R420" s="306">
        <f t="shared" ca="1" si="194"/>
        <v>0.28128181335518754</v>
      </c>
      <c r="S420" s="307">
        <f t="shared" ca="1" si="195"/>
        <v>10.389895551344411</v>
      </c>
      <c r="T420" s="304">
        <f t="shared" ca="1" si="175"/>
        <v>101.92487535868868</v>
      </c>
      <c r="U420" s="311">
        <f t="shared" ca="1" si="176"/>
        <v>0</v>
      </c>
      <c r="V420" s="306">
        <f t="shared" ca="1" si="177"/>
        <v>1.1563521501060177</v>
      </c>
      <c r="W420" s="304">
        <f t="shared" ca="1" si="178"/>
        <v>186.7162409627835</v>
      </c>
      <c r="Y420" s="314" t="str">
        <f t="shared" ca="1" si="196"/>
        <v/>
      </c>
      <c r="Z420" s="315" t="str">
        <f t="shared" ca="1" si="197"/>
        <v/>
      </c>
      <c r="AA420" s="316" t="str">
        <f t="shared" ca="1" si="198"/>
        <v/>
      </c>
      <c r="AC420" s="310" t="e">
        <f t="shared" ca="1" si="199"/>
        <v>#N/A</v>
      </c>
      <c r="AD420" s="323" t="e">
        <f t="shared" ca="1" si="200"/>
        <v>#N/A</v>
      </c>
      <c r="AE420" s="324">
        <f t="shared" ca="1" si="179"/>
        <v>576.54513542590519</v>
      </c>
      <c r="AG420" s="306">
        <f t="shared" ca="1" si="201"/>
        <v>26.58626695344789</v>
      </c>
      <c r="AH420" s="304">
        <f t="shared" ca="1" si="202"/>
        <v>36.107616920638222</v>
      </c>
    </row>
    <row r="421" spans="1:34" x14ac:dyDescent="0.2">
      <c r="A421" s="347">
        <f t="shared" ca="1" si="180"/>
        <v>0.01</v>
      </c>
      <c r="B421" s="304">
        <f t="shared" ca="1" si="181"/>
        <v>4.1699999999999555</v>
      </c>
      <c r="D421" s="306">
        <f t="shared" ca="1" si="182"/>
        <v>8.5242390279326923</v>
      </c>
      <c r="E421" s="307">
        <f t="shared" ca="1" si="183"/>
        <v>24.534785105416084</v>
      </c>
      <c r="F421" s="304">
        <f t="shared" ca="1" si="184"/>
        <v>25.973415854952115</v>
      </c>
      <c r="G421" s="306">
        <f t="shared" ca="1" si="185"/>
        <v>60.001596233035428</v>
      </c>
      <c r="H421" s="307">
        <f t="shared" ca="1" si="186"/>
        <v>241.65273803408064</v>
      </c>
      <c r="I421" s="304">
        <f t="shared" ca="1" si="187"/>
        <v>248.99043626187776</v>
      </c>
      <c r="J421" s="306">
        <f t="shared" ca="1" si="188"/>
        <v>133.27269219586572</v>
      </c>
      <c r="K421" s="307">
        <f t="shared" ca="1" si="189"/>
        <v>578.96043606699072</v>
      </c>
      <c r="L421" s="304">
        <f t="shared" ca="1" si="174"/>
        <v>594.10167228851833</v>
      </c>
      <c r="M421" s="306">
        <f t="shared" ca="1" si="190"/>
        <v>1.3274213375109118</v>
      </c>
      <c r="N421" s="304">
        <f t="shared" ca="1" si="191"/>
        <v>76.055640274986033</v>
      </c>
      <c r="P421" s="310">
        <f t="shared" ca="1" si="192"/>
        <v>15</v>
      </c>
      <c r="Q421" s="304">
        <f t="shared" ca="1" si="193"/>
        <v>554.28333333336559</v>
      </c>
      <c r="R421" s="306">
        <f t="shared" ca="1" si="194"/>
        <v>0.27765840333482183</v>
      </c>
      <c r="S421" s="307">
        <f t="shared" ca="1" si="195"/>
        <v>10.387118967311062</v>
      </c>
      <c r="T421" s="304">
        <f t="shared" ca="1" si="175"/>
        <v>101.89763706932153</v>
      </c>
      <c r="U421" s="311">
        <f t="shared" ca="1" si="176"/>
        <v>0</v>
      </c>
      <c r="V421" s="306">
        <f t="shared" ca="1" si="177"/>
        <v>1.1560726568151554</v>
      </c>
      <c r="W421" s="304">
        <f t="shared" ca="1" si="178"/>
        <v>187.05955442290383</v>
      </c>
      <c r="Y421" s="314" t="str">
        <f t="shared" ca="1" si="196"/>
        <v/>
      </c>
      <c r="Z421" s="315" t="str">
        <f t="shared" ca="1" si="197"/>
        <v/>
      </c>
      <c r="AA421" s="316" t="str">
        <f t="shared" ca="1" si="198"/>
        <v/>
      </c>
      <c r="AC421" s="310" t="e">
        <f t="shared" ca="1" si="199"/>
        <v>#N/A</v>
      </c>
      <c r="AD421" s="323" t="e">
        <f t="shared" ca="1" si="200"/>
        <v>#N/A</v>
      </c>
      <c r="AE421" s="324">
        <f t="shared" ca="1" si="179"/>
        <v>578.96043606699072</v>
      </c>
      <c r="AG421" s="306">
        <f t="shared" ca="1" si="201"/>
        <v>25.865692791933064</v>
      </c>
      <c r="AH421" s="304">
        <f t="shared" ca="1" si="202"/>
        <v>35.386818378352999</v>
      </c>
    </row>
    <row r="422" spans="1:34" x14ac:dyDescent="0.2">
      <c r="A422" s="347">
        <f t="shared" ca="1" si="180"/>
        <v>0.01</v>
      </c>
      <c r="B422" s="304">
        <f t="shared" ca="1" si="181"/>
        <v>4.1799999999999553</v>
      </c>
      <c r="D422" s="306">
        <f t="shared" ca="1" si="182"/>
        <v>8.3539255048940948</v>
      </c>
      <c r="E422" s="307">
        <f t="shared" ca="1" si="183"/>
        <v>23.834921107597523</v>
      </c>
      <c r="F422" s="304">
        <f t="shared" ca="1" si="184"/>
        <v>25.256514714954594</v>
      </c>
      <c r="G422" s="306">
        <f t="shared" ca="1" si="185"/>
        <v>60.085135488084369</v>
      </c>
      <c r="H422" s="307">
        <f t="shared" ca="1" si="186"/>
        <v>241.89108724515663</v>
      </c>
      <c r="I422" s="304">
        <f t="shared" ca="1" si="187"/>
        <v>249.24189374032895</v>
      </c>
      <c r="J422" s="306">
        <f t="shared" ca="1" si="188"/>
        <v>133.87312585447131</v>
      </c>
      <c r="K422" s="307">
        <f t="shared" ca="1" si="189"/>
        <v>581.37815519338687</v>
      </c>
      <c r="L422" s="304">
        <f t="shared" ca="1" si="174"/>
        <v>596.59246824118804</v>
      </c>
      <c r="M422" s="306">
        <f t="shared" ca="1" si="190"/>
        <v>1.327326489527062</v>
      </c>
      <c r="N422" s="304">
        <f t="shared" ca="1" si="191"/>
        <v>76.050205885816112</v>
      </c>
      <c r="P422" s="310">
        <f t="shared" ca="1" si="192"/>
        <v>15</v>
      </c>
      <c r="Q422" s="304">
        <f t="shared" ca="1" si="193"/>
        <v>547.05000000003247</v>
      </c>
      <c r="R422" s="306">
        <f t="shared" ca="1" si="194"/>
        <v>0.27403499331445613</v>
      </c>
      <c r="S422" s="307">
        <f t="shared" ca="1" si="195"/>
        <v>10.384378617377918</v>
      </c>
      <c r="T422" s="304">
        <f t="shared" ca="1" si="175"/>
        <v>101.87075423647738</v>
      </c>
      <c r="U422" s="311">
        <f t="shared" ca="1" si="176"/>
        <v>0</v>
      </c>
      <c r="V422" s="306">
        <f t="shared" ca="1" si="177"/>
        <v>1.155792949360178</v>
      </c>
      <c r="W422" s="304">
        <f t="shared" ca="1" si="178"/>
        <v>187.39222133694977</v>
      </c>
      <c r="Y422" s="314" t="str">
        <f t="shared" ca="1" si="196"/>
        <v/>
      </c>
      <c r="Z422" s="315" t="str">
        <f t="shared" ca="1" si="197"/>
        <v/>
      </c>
      <c r="AA422" s="316" t="str">
        <f t="shared" ca="1" si="198"/>
        <v/>
      </c>
      <c r="AC422" s="310" t="e">
        <f t="shared" ca="1" si="199"/>
        <v>#N/A</v>
      </c>
      <c r="AD422" s="323" t="e">
        <f t="shared" ca="1" si="200"/>
        <v>#N/A</v>
      </c>
      <c r="AE422" s="324">
        <f t="shared" ca="1" si="179"/>
        <v>581.37815519338687</v>
      </c>
      <c r="AG422" s="306">
        <f t="shared" ca="1" si="201"/>
        <v>25.145635734368824</v>
      </c>
      <c r="AH422" s="304">
        <f t="shared" ca="1" si="202"/>
        <v>34.666537001520382</v>
      </c>
    </row>
    <row r="423" spans="1:34" x14ac:dyDescent="0.2">
      <c r="A423" s="347">
        <f t="shared" ca="1" si="180"/>
        <v>0.01</v>
      </c>
      <c r="B423" s="304">
        <f t="shared" ca="1" si="181"/>
        <v>4.1899999999999551</v>
      </c>
      <c r="D423" s="306">
        <f t="shared" ca="1" si="182"/>
        <v>8.1836042477915178</v>
      </c>
      <c r="E423" s="307">
        <f t="shared" ca="1" si="183"/>
        <v>23.135601486992392</v>
      </c>
      <c r="F423" s="304">
        <f t="shared" ca="1" si="184"/>
        <v>24.540322627247509</v>
      </c>
      <c r="G423" s="306">
        <f t="shared" ca="1" si="185"/>
        <v>60.166971530562286</v>
      </c>
      <c r="H423" s="307">
        <f t="shared" ca="1" si="186"/>
        <v>242.12244326002656</v>
      </c>
      <c r="I423" s="304">
        <f t="shared" ca="1" si="187"/>
        <v>249.48615591524165</v>
      </c>
      <c r="J423" s="306">
        <f t="shared" ca="1" si="188"/>
        <v>134.47438638956456</v>
      </c>
      <c r="K423" s="307">
        <f t="shared" ca="1" si="189"/>
        <v>583.79822284591285</v>
      </c>
      <c r="L423" s="304">
        <f t="shared" ca="1" si="174"/>
        <v>599.08574143681312</v>
      </c>
      <c r="M423" s="306">
        <f t="shared" ca="1" si="190"/>
        <v>1.3272316982096766</v>
      </c>
      <c r="N423" s="304">
        <f t="shared" ca="1" si="191"/>
        <v>76.04477474339545</v>
      </c>
      <c r="P423" s="310">
        <f t="shared" ca="1" si="192"/>
        <v>15</v>
      </c>
      <c r="Q423" s="304">
        <f t="shared" ca="1" si="193"/>
        <v>539.81666666669935</v>
      </c>
      <c r="R423" s="306">
        <f t="shared" ca="1" si="194"/>
        <v>0.27041158329409043</v>
      </c>
      <c r="S423" s="307">
        <f t="shared" ca="1" si="195"/>
        <v>10.381674501544977</v>
      </c>
      <c r="T423" s="304">
        <f t="shared" ca="1" si="175"/>
        <v>101.84422686015623</v>
      </c>
      <c r="U423" s="311">
        <f t="shared" ca="1" si="176"/>
        <v>0</v>
      </c>
      <c r="V423" s="306">
        <f t="shared" ca="1" si="177"/>
        <v>1.1555130360059112</v>
      </c>
      <c r="W423" s="304">
        <f t="shared" ca="1" si="178"/>
        <v>187.71422556847352</v>
      </c>
      <c r="Y423" s="314" t="str">
        <f t="shared" ca="1" si="196"/>
        <v/>
      </c>
      <c r="Z423" s="315" t="str">
        <f t="shared" ca="1" si="197"/>
        <v/>
      </c>
      <c r="AA423" s="316" t="str">
        <f t="shared" ca="1" si="198"/>
        <v/>
      </c>
      <c r="AC423" s="310" t="e">
        <f t="shared" ca="1" si="199"/>
        <v>#N/A</v>
      </c>
      <c r="AD423" s="323" t="e">
        <f t="shared" ca="1" si="200"/>
        <v>#N/A</v>
      </c>
      <c r="AE423" s="324">
        <f t="shared" ca="1" si="179"/>
        <v>583.79822284591285</v>
      </c>
      <c r="AG423" s="306">
        <f t="shared" ca="1" si="201"/>
        <v>24.426105404701431</v>
      </c>
      <c r="AH423" s="304">
        <f t="shared" ca="1" si="202"/>
        <v>33.94678240752998</v>
      </c>
    </row>
    <row r="424" spans="1:34" x14ac:dyDescent="0.2">
      <c r="A424" s="347">
        <f t="shared" ca="1" si="180"/>
        <v>0.01</v>
      </c>
      <c r="B424" s="304">
        <f t="shared" ca="1" si="181"/>
        <v>4.1999999999999549</v>
      </c>
      <c r="D424" s="306">
        <f t="shared" ca="1" si="182"/>
        <v>7.9806456997075328</v>
      </c>
      <c r="E424" s="307">
        <f t="shared" ca="1" si="183"/>
        <v>22.305517641174433</v>
      </c>
      <c r="F424" s="304">
        <f t="shared" ca="1" si="184"/>
        <v>23.69022631856868</v>
      </c>
      <c r="G424" s="306">
        <f t="shared" ca="1" si="185"/>
        <v>60.246777987559362</v>
      </c>
      <c r="H424" s="307">
        <f t="shared" ca="1" si="186"/>
        <v>242.34549843643831</v>
      </c>
      <c r="I424" s="304">
        <f t="shared" ca="1" si="187"/>
        <v>249.72187503358208</v>
      </c>
      <c r="J424" s="306">
        <f t="shared" ca="1" si="188"/>
        <v>135.07645513715516</v>
      </c>
      <c r="K424" s="307">
        <f t="shared" ca="1" si="189"/>
        <v>586.2205625543952</v>
      </c>
      <c r="L424" s="304">
        <f t="shared" ca="1" si="174"/>
        <v>601.58141318861522</v>
      </c>
      <c r="M424" s="306">
        <f t="shared" ca="1" si="190"/>
        <v>1.327136960229456</v>
      </c>
      <c r="N424" s="304">
        <f t="shared" ca="1" si="191"/>
        <v>76.039346656969215</v>
      </c>
      <c r="P424" s="310">
        <f t="shared" ca="1" si="192"/>
        <v>16</v>
      </c>
      <c r="Q424" s="304">
        <f t="shared" ca="1" si="193"/>
        <v>531.17916666671226</v>
      </c>
      <c r="R424" s="306">
        <f t="shared" ca="1" si="194"/>
        <v>0.26608478089074533</v>
      </c>
      <c r="S424" s="307">
        <f t="shared" ca="1" si="195"/>
        <v>10.379013653736068</v>
      </c>
      <c r="T424" s="304">
        <f t="shared" ca="1" si="175"/>
        <v>101.81812394315084</v>
      </c>
      <c r="U424" s="311">
        <f t="shared" ca="1" si="176"/>
        <v>0</v>
      </c>
      <c r="V424" s="306">
        <f t="shared" ca="1" si="177"/>
        <v>1.1552329257624523</v>
      </c>
      <c r="W424" s="304">
        <f t="shared" ca="1" si="178"/>
        <v>188.02351464696858</v>
      </c>
      <c r="Y424" s="314" t="str">
        <f t="shared" ca="1" si="196"/>
        <v/>
      </c>
      <c r="Z424" s="315" t="str">
        <f t="shared" ca="1" si="197"/>
        <v/>
      </c>
      <c r="AA424" s="316" t="str">
        <f t="shared" ca="1" si="198"/>
        <v/>
      </c>
      <c r="AC424" s="310" t="e">
        <f t="shared" ca="1" si="199"/>
        <v>#N/A</v>
      </c>
      <c r="AD424" s="323" t="e">
        <f t="shared" ca="1" si="200"/>
        <v>#N/A</v>
      </c>
      <c r="AE424" s="324">
        <f t="shared" ca="1" si="179"/>
        <v>586.2205625543952</v>
      </c>
      <c r="AG424" s="306">
        <f t="shared" ca="1" si="201"/>
        <v>23.571799767793493</v>
      </c>
      <c r="AH424" s="304">
        <f t="shared" ca="1" si="202"/>
        <v>33.092252554712054</v>
      </c>
    </row>
    <row r="425" spans="1:34" x14ac:dyDescent="0.2">
      <c r="A425" s="347">
        <f t="shared" ca="1" si="180"/>
        <v>0.01</v>
      </c>
      <c r="B425" s="304">
        <f t="shared" ca="1" si="181"/>
        <v>4.2099999999999547</v>
      </c>
      <c r="D425" s="306">
        <f t="shared" ca="1" si="182"/>
        <v>7.7450329508559559</v>
      </c>
      <c r="E425" s="307">
        <f t="shared" ca="1" si="183"/>
        <v>21.344759367702785</v>
      </c>
      <c r="F425" s="304">
        <f t="shared" ca="1" si="184"/>
        <v>22.706481186546284</v>
      </c>
      <c r="G425" s="306">
        <f t="shared" ca="1" si="185"/>
        <v>60.32422831706792</v>
      </c>
      <c r="H425" s="307">
        <f t="shared" ca="1" si="186"/>
        <v>242.55894603011532</v>
      </c>
      <c r="I425" s="304">
        <f t="shared" ca="1" si="187"/>
        <v>249.94770417287322</v>
      </c>
      <c r="J425" s="306">
        <f t="shared" ca="1" si="188"/>
        <v>135.67931016867831</v>
      </c>
      <c r="K425" s="307">
        <f t="shared" ca="1" si="189"/>
        <v>588.64508477672791</v>
      </c>
      <c r="L425" s="304">
        <f t="shared" ca="1" si="174"/>
        <v>604.07939133829882</v>
      </c>
      <c r="M425" s="306">
        <f t="shared" ca="1" si="190"/>
        <v>1.3270422717604649</v>
      </c>
      <c r="N425" s="304">
        <f t="shared" ca="1" si="191"/>
        <v>76.033921407327469</v>
      </c>
      <c r="P425" s="310">
        <f t="shared" ca="1" si="192"/>
        <v>16</v>
      </c>
      <c r="Q425" s="304">
        <f t="shared" ca="1" si="193"/>
        <v>521.13750000004575</v>
      </c>
      <c r="R425" s="306">
        <f t="shared" ca="1" si="194"/>
        <v>0.26105458610440807</v>
      </c>
      <c r="S425" s="307">
        <f t="shared" ca="1" si="195"/>
        <v>10.376403107875024</v>
      </c>
      <c r="T425" s="304">
        <f t="shared" ca="1" si="175"/>
        <v>101.792514488254</v>
      </c>
      <c r="U425" s="311">
        <f t="shared" ca="1" si="176"/>
        <v>0</v>
      </c>
      <c r="V425" s="306">
        <f t="shared" ca="1" si="177"/>
        <v>1.1549526291426857</v>
      </c>
      <c r="W425" s="304">
        <f t="shared" ca="1" si="178"/>
        <v>188.3180331521198</v>
      </c>
      <c r="Y425" s="314" t="str">
        <f t="shared" ca="1" si="196"/>
        <v/>
      </c>
      <c r="Z425" s="315" t="str">
        <f t="shared" ca="1" si="197"/>
        <v/>
      </c>
      <c r="AA425" s="316" t="str">
        <f t="shared" ca="1" si="198"/>
        <v/>
      </c>
      <c r="AC425" s="310" t="e">
        <f t="shared" ca="1" si="199"/>
        <v>#N/A</v>
      </c>
      <c r="AD425" s="323" t="e">
        <f t="shared" ca="1" si="200"/>
        <v>#N/A</v>
      </c>
      <c r="AE425" s="324">
        <f t="shared" ca="1" si="179"/>
        <v>588.64508477672791</v>
      </c>
      <c r="AG425" s="306">
        <f t="shared" ca="1" si="201"/>
        <v>22.582801878729846</v>
      </c>
      <c r="AH425" s="304">
        <f t="shared" ca="1" si="202"/>
        <v>32.103030490427365</v>
      </c>
    </row>
    <row r="426" spans="1:34" x14ac:dyDescent="0.2">
      <c r="A426" s="347">
        <f t="shared" ca="1" si="180"/>
        <v>0.01</v>
      </c>
      <c r="B426" s="304">
        <f t="shared" ca="1" si="181"/>
        <v>4.2199999999999545</v>
      </c>
      <c r="D426" s="306">
        <f t="shared" ca="1" si="182"/>
        <v>7.5094238063568266</v>
      </c>
      <c r="E426" s="307">
        <f t="shared" ca="1" si="183"/>
        <v>20.384798583905088</v>
      </c>
      <c r="F426" s="304">
        <f t="shared" ca="1" si="184"/>
        <v>21.72398350233809</v>
      </c>
      <c r="G426" s="306">
        <f t="shared" ca="1" si="185"/>
        <v>60.399322555131491</v>
      </c>
      <c r="H426" s="307">
        <f t="shared" ca="1" si="186"/>
        <v>242.76279401595437</v>
      </c>
      <c r="I426" s="304">
        <f t="shared" ca="1" si="187"/>
        <v>250.16365108374859</v>
      </c>
      <c r="J426" s="306">
        <f t="shared" ca="1" si="188"/>
        <v>136.28292792303932</v>
      </c>
      <c r="K426" s="307">
        <f t="shared" ca="1" si="189"/>
        <v>591.07169347695822</v>
      </c>
      <c r="L426" s="304">
        <f t="shared" ca="1" si="174"/>
        <v>606.57957703255681</v>
      </c>
      <c r="M426" s="306">
        <f t="shared" ca="1" si="190"/>
        <v>1.3269476289944753</v>
      </c>
      <c r="N426" s="304">
        <f t="shared" ca="1" si="191"/>
        <v>76.028498776274816</v>
      </c>
      <c r="P426" s="310">
        <f t="shared" ca="1" si="192"/>
        <v>16</v>
      </c>
      <c r="Q426" s="304">
        <f t="shared" ca="1" si="193"/>
        <v>511.09583333337923</v>
      </c>
      <c r="R426" s="306">
        <f t="shared" ca="1" si="194"/>
        <v>0.25602439131807087</v>
      </c>
      <c r="S426" s="307">
        <f t="shared" ca="1" si="195"/>
        <v>10.373842863961844</v>
      </c>
      <c r="T426" s="304">
        <f t="shared" ca="1" si="175"/>
        <v>101.7673984954657</v>
      </c>
      <c r="U426" s="311">
        <f t="shared" ca="1" si="176"/>
        <v>0</v>
      </c>
      <c r="V426" s="306">
        <f t="shared" ca="1" si="177"/>
        <v>1.1546721574002727</v>
      </c>
      <c r="W426" s="304">
        <f t="shared" ca="1" si="178"/>
        <v>188.59776466589852</v>
      </c>
      <c r="Y426" s="314" t="str">
        <f t="shared" ca="1" si="196"/>
        <v/>
      </c>
      <c r="Z426" s="315" t="str">
        <f t="shared" ca="1" si="197"/>
        <v/>
      </c>
      <c r="AA426" s="316" t="str">
        <f t="shared" ca="1" si="198"/>
        <v/>
      </c>
      <c r="AC426" s="310" t="e">
        <f t="shared" ca="1" si="199"/>
        <v>#N/A</v>
      </c>
      <c r="AD426" s="323" t="e">
        <f t="shared" ca="1" si="200"/>
        <v>#N/A</v>
      </c>
      <c r="AE426" s="324">
        <f t="shared" ca="1" si="179"/>
        <v>591.07169347695822</v>
      </c>
      <c r="AG426" s="306">
        <f t="shared" ca="1" si="201"/>
        <v>21.594579048581195</v>
      </c>
      <c r="AH426" s="304">
        <f t="shared" ca="1" si="202"/>
        <v>31.114583516834596</v>
      </c>
    </row>
    <row r="427" spans="1:34" x14ac:dyDescent="0.2">
      <c r="A427" s="347">
        <f t="shared" ca="1" si="180"/>
        <v>0.01</v>
      </c>
      <c r="B427" s="304">
        <f t="shared" ca="1" si="181"/>
        <v>4.2299999999999542</v>
      </c>
      <c r="D427" s="306">
        <f t="shared" ca="1" si="182"/>
        <v>7.2738227334081662</v>
      </c>
      <c r="E427" s="307">
        <f t="shared" ca="1" si="183"/>
        <v>19.425651249682943</v>
      </c>
      <c r="F427" s="304">
        <f t="shared" ca="1" si="184"/>
        <v>20.742816193356049</v>
      </c>
      <c r="G427" s="306">
        <f t="shared" ca="1" si="185"/>
        <v>60.472060782465576</v>
      </c>
      <c r="H427" s="307">
        <f t="shared" ca="1" si="186"/>
        <v>242.95705052845119</v>
      </c>
      <c r="I427" s="304">
        <f t="shared" ca="1" si="187"/>
        <v>250.36972368232264</v>
      </c>
      <c r="J427" s="306">
        <f t="shared" ca="1" si="188"/>
        <v>136.8872848397273</v>
      </c>
      <c r="K427" s="307">
        <f t="shared" ca="1" si="189"/>
        <v>593.50029269968024</v>
      </c>
      <c r="L427" s="304">
        <f t="shared" ca="1" si="174"/>
        <v>609.08187149626997</v>
      </c>
      <c r="M427" s="306">
        <f t="shared" ca="1" si="190"/>
        <v>1.3268530281400679</v>
      </c>
      <c r="N427" s="304">
        <f t="shared" ca="1" si="191"/>
        <v>76.023078546578944</v>
      </c>
      <c r="P427" s="310">
        <f t="shared" ca="1" si="192"/>
        <v>16</v>
      </c>
      <c r="Q427" s="304">
        <f t="shared" ca="1" si="193"/>
        <v>501.05416666671272</v>
      </c>
      <c r="R427" s="306">
        <f t="shared" ca="1" si="194"/>
        <v>0.2509941965317336</v>
      </c>
      <c r="S427" s="307">
        <f t="shared" ca="1" si="195"/>
        <v>10.371332921996526</v>
      </c>
      <c r="T427" s="304">
        <f t="shared" ca="1" si="175"/>
        <v>101.74277596478592</v>
      </c>
      <c r="U427" s="311">
        <f t="shared" ca="1" si="176"/>
        <v>0</v>
      </c>
      <c r="V427" s="306">
        <f t="shared" ca="1" si="177"/>
        <v>1.1543915217691441</v>
      </c>
      <c r="W427" s="304">
        <f t="shared" ca="1" si="178"/>
        <v>188.8626948774978</v>
      </c>
      <c r="Y427" s="314" t="str">
        <f t="shared" ca="1" si="196"/>
        <v/>
      </c>
      <c r="Z427" s="315" t="str">
        <f t="shared" ca="1" si="197"/>
        <v/>
      </c>
      <c r="AA427" s="316" t="str">
        <f t="shared" ca="1" si="198"/>
        <v/>
      </c>
      <c r="AC427" s="310" t="e">
        <f t="shared" ca="1" si="199"/>
        <v>#N/A</v>
      </c>
      <c r="AD427" s="323" t="e">
        <f t="shared" ca="1" si="200"/>
        <v>#N/A</v>
      </c>
      <c r="AE427" s="324">
        <f t="shared" ca="1" si="179"/>
        <v>593.50029269968024</v>
      </c>
      <c r="AG427" s="306">
        <f t="shared" ca="1" si="201"/>
        <v>20.607147825447647</v>
      </c>
      <c r="AH427" s="304">
        <f t="shared" ca="1" si="202"/>
        <v>30.126928173149899</v>
      </c>
    </row>
    <row r="428" spans="1:34" x14ac:dyDescent="0.2">
      <c r="A428" s="347">
        <f t="shared" ca="1" si="180"/>
        <v>0.01</v>
      </c>
      <c r="B428" s="304">
        <f t="shared" ca="1" si="181"/>
        <v>4.239999999999954</v>
      </c>
      <c r="D428" s="306">
        <f t="shared" ca="1" si="182"/>
        <v>7.0382341392195586</v>
      </c>
      <c r="E428" s="307">
        <f t="shared" ca="1" si="183"/>
        <v>18.467333123220818</v>
      </c>
      <c r="F428" s="304">
        <f t="shared" ca="1" si="184"/>
        <v>19.76307497537983</v>
      </c>
      <c r="G428" s="306">
        <f t="shared" ca="1" si="185"/>
        <v>60.542443123857772</v>
      </c>
      <c r="H428" s="307">
        <f t="shared" ca="1" si="186"/>
        <v>243.1417238596834</v>
      </c>
      <c r="I428" s="304">
        <f t="shared" ca="1" si="187"/>
        <v>250.56593004808951</v>
      </c>
      <c r="J428" s="306">
        <f t="shared" ca="1" si="188"/>
        <v>137.4923573592589</v>
      </c>
      <c r="K428" s="307">
        <f t="shared" ca="1" si="189"/>
        <v>595.93078657162096</v>
      </c>
      <c r="L428" s="304">
        <f t="shared" ca="1" si="174"/>
        <v>611.58617603415223</v>
      </c>
      <c r="M428" s="306">
        <f t="shared" ca="1" si="190"/>
        <v>1.3267584654217404</v>
      </c>
      <c r="N428" s="304">
        <f t="shared" ca="1" si="191"/>
        <v>76.017660501919494</v>
      </c>
      <c r="P428" s="310">
        <f t="shared" ca="1" si="192"/>
        <v>16</v>
      </c>
      <c r="Q428" s="304">
        <f t="shared" ca="1" si="193"/>
        <v>491.0125000000462</v>
      </c>
      <c r="R428" s="306">
        <f t="shared" ca="1" si="194"/>
        <v>0.24596400174539634</v>
      </c>
      <c r="S428" s="307">
        <f t="shared" ca="1" si="195"/>
        <v>10.368873281979072</v>
      </c>
      <c r="T428" s="304">
        <f t="shared" ca="1" si="175"/>
        <v>101.71864689621469</v>
      </c>
      <c r="U428" s="311">
        <f t="shared" ca="1" si="176"/>
        <v>0</v>
      </c>
      <c r="V428" s="306">
        <f t="shared" ca="1" si="177"/>
        <v>1.1541107334633112</v>
      </c>
      <c r="W428" s="304">
        <f t="shared" ca="1" si="178"/>
        <v>189.11281157258753</v>
      </c>
      <c r="Y428" s="314" t="str">
        <f t="shared" ca="1" si="196"/>
        <v/>
      </c>
      <c r="Z428" s="315" t="str">
        <f t="shared" ca="1" si="197"/>
        <v/>
      </c>
      <c r="AA428" s="316" t="str">
        <f t="shared" ca="1" si="198"/>
        <v/>
      </c>
      <c r="AC428" s="310" t="e">
        <f t="shared" ca="1" si="199"/>
        <v>#N/A</v>
      </c>
      <c r="AD428" s="323" t="e">
        <f t="shared" ca="1" si="200"/>
        <v>#N/A</v>
      </c>
      <c r="AE428" s="324">
        <f t="shared" ca="1" si="179"/>
        <v>595.93078657162096</v>
      </c>
      <c r="AG428" s="306">
        <f t="shared" ca="1" si="201"/>
        <v>19.620524547309905</v>
      </c>
      <c r="AH428" s="304">
        <f t="shared" ca="1" si="202"/>
        <v>29.140080788496057</v>
      </c>
    </row>
    <row r="429" spans="1:34" x14ac:dyDescent="0.2">
      <c r="A429" s="347">
        <f t="shared" ca="1" si="180"/>
        <v>0.01</v>
      </c>
      <c r="B429" s="304">
        <f t="shared" ca="1" si="181"/>
        <v>4.2499999999999538</v>
      </c>
      <c r="D429" s="306">
        <f t="shared" ca="1" si="182"/>
        <v>6.8026623710420404</v>
      </c>
      <c r="E429" s="307">
        <f t="shared" ca="1" si="183"/>
        <v>17.509859760974393</v>
      </c>
      <c r="F429" s="304">
        <f t="shared" ca="1" si="184"/>
        <v>18.784871683974355</v>
      </c>
      <c r="G429" s="306">
        <f t="shared" ca="1" si="185"/>
        <v>60.610469747568196</v>
      </c>
      <c r="H429" s="307">
        <f t="shared" ca="1" si="186"/>
        <v>243.31682245729314</v>
      </c>
      <c r="I429" s="304">
        <f t="shared" ca="1" si="187"/>
        <v>250.7522784218217</v>
      </c>
      <c r="J429" s="306">
        <f t="shared" ca="1" si="188"/>
        <v>138.09812192361602</v>
      </c>
      <c r="K429" s="307">
        <f t="shared" ca="1" si="189"/>
        <v>598.36307930320584</v>
      </c>
      <c r="L429" s="304">
        <f t="shared" ca="1" si="174"/>
        <v>614.0923920323753</v>
      </c>
      <c r="M429" s="306">
        <f t="shared" ca="1" si="190"/>
        <v>1.326663937079027</v>
      </c>
      <c r="N429" s="304">
        <f t="shared" ca="1" si="191"/>
        <v>76.012244426837654</v>
      </c>
      <c r="P429" s="310">
        <f t="shared" ca="1" si="192"/>
        <v>16</v>
      </c>
      <c r="Q429" s="304">
        <f t="shared" ca="1" si="193"/>
        <v>480.97083333337969</v>
      </c>
      <c r="R429" s="306">
        <f t="shared" ca="1" si="194"/>
        <v>0.24093380695905908</v>
      </c>
      <c r="S429" s="307">
        <f t="shared" ca="1" si="195"/>
        <v>10.366463943909482</v>
      </c>
      <c r="T429" s="304">
        <f t="shared" ca="1" si="175"/>
        <v>101.69501128975202</v>
      </c>
      <c r="U429" s="311">
        <f t="shared" ca="1" si="176"/>
        <v>0</v>
      </c>
      <c r="V429" s="306">
        <f t="shared" ca="1" si="177"/>
        <v>1.1538298036766887</v>
      </c>
      <c r="W429" s="304">
        <f t="shared" ca="1" si="178"/>
        <v>189.34810462241759</v>
      </c>
      <c r="Y429" s="314" t="str">
        <f t="shared" ca="1" si="196"/>
        <v/>
      </c>
      <c r="Z429" s="315" t="str">
        <f t="shared" ca="1" si="197"/>
        <v/>
      </c>
      <c r="AA429" s="316" t="str">
        <f t="shared" ca="1" si="198"/>
        <v/>
      </c>
      <c r="AC429" s="310" t="e">
        <f t="shared" ca="1" si="199"/>
        <v>#N/A</v>
      </c>
      <c r="AD429" s="323" t="e">
        <f t="shared" ca="1" si="200"/>
        <v>#N/A</v>
      </c>
      <c r="AE429" s="324">
        <f t="shared" ca="1" si="179"/>
        <v>598.36307930320584</v>
      </c>
      <c r="AG429" s="306">
        <f t="shared" ca="1" si="201"/>
        <v>18.634725342021177</v>
      </c>
      <c r="AH429" s="304">
        <f t="shared" ca="1" si="202"/>
        <v>28.154057481892362</v>
      </c>
    </row>
    <row r="430" spans="1:34" x14ac:dyDescent="0.2">
      <c r="A430" s="347">
        <f t="shared" ca="1" si="180"/>
        <v>0.01</v>
      </c>
      <c r="B430" s="304">
        <f t="shared" ca="1" si="181"/>
        <v>4.2599999999999536</v>
      </c>
      <c r="D430" s="306">
        <f t="shared" ca="1" si="182"/>
        <v>6.5671117162009072</v>
      </c>
      <c r="E430" s="307">
        <f t="shared" ca="1" si="183"/>
        <v>16.553246517688898</v>
      </c>
      <c r="F430" s="304">
        <f t="shared" ca="1" si="184"/>
        <v>17.808338680754105</v>
      </c>
      <c r="G430" s="306">
        <f t="shared" ca="1" si="185"/>
        <v>60.676140864730208</v>
      </c>
      <c r="H430" s="307">
        <f t="shared" ca="1" si="186"/>
        <v>243.48235492247002</v>
      </c>
      <c r="I430" s="304">
        <f t="shared" ca="1" si="187"/>
        <v>250.92877720346911</v>
      </c>
      <c r="J430" s="306">
        <f t="shared" ca="1" si="188"/>
        <v>138.70455497667751</v>
      </c>
      <c r="K430" s="307">
        <f t="shared" ca="1" si="189"/>
        <v>600.79707519010469</v>
      </c>
      <c r="L430" s="304">
        <f t="shared" ca="1" si="174"/>
        <v>616.60042096017298</v>
      </c>
      <c r="M430" s="306">
        <f t="shared" ca="1" si="190"/>
        <v>1.3265694393656278</v>
      </c>
      <c r="N430" s="304">
        <f t="shared" ca="1" si="191"/>
        <v>76.006830106686238</v>
      </c>
      <c r="P430" s="310">
        <f t="shared" ca="1" si="192"/>
        <v>16</v>
      </c>
      <c r="Q430" s="304">
        <f t="shared" ca="1" si="193"/>
        <v>470.92916666671312</v>
      </c>
      <c r="R430" s="306">
        <f t="shared" ca="1" si="194"/>
        <v>0.23590361217272182</v>
      </c>
      <c r="S430" s="307">
        <f t="shared" ca="1" si="195"/>
        <v>10.364104907787754</v>
      </c>
      <c r="T430" s="304">
        <f t="shared" ca="1" si="175"/>
        <v>101.67186914539786</v>
      </c>
      <c r="U430" s="311">
        <f t="shared" ca="1" si="176"/>
        <v>0</v>
      </c>
      <c r="V430" s="306">
        <f t="shared" ca="1" si="177"/>
        <v>1.1535487435829146</v>
      </c>
      <c r="W430" s="304">
        <f t="shared" ca="1" si="178"/>
        <v>189.56856597277087</v>
      </c>
      <c r="Y430" s="314" t="str">
        <f t="shared" ca="1" si="196"/>
        <v/>
      </c>
      <c r="Z430" s="315" t="str">
        <f t="shared" ca="1" si="197"/>
        <v/>
      </c>
      <c r="AA430" s="316" t="str">
        <f t="shared" ca="1" si="198"/>
        <v/>
      </c>
      <c r="AC430" s="310" t="e">
        <f t="shared" ca="1" si="199"/>
        <v>#N/A</v>
      </c>
      <c r="AD430" s="323" t="e">
        <f t="shared" ca="1" si="200"/>
        <v>#N/A</v>
      </c>
      <c r="AE430" s="324">
        <f t="shared" ca="1" si="179"/>
        <v>600.79707519010469</v>
      </c>
      <c r="AG430" s="306">
        <f t="shared" ca="1" si="201"/>
        <v>17.649766127328888</v>
      </c>
      <c r="AH430" s="304">
        <f t="shared" ca="1" si="202"/>
        <v>27.168874162274356</v>
      </c>
    </row>
    <row r="431" spans="1:34" x14ac:dyDescent="0.2">
      <c r="A431" s="347">
        <f t="shared" ca="1" si="180"/>
        <v>0.01</v>
      </c>
      <c r="B431" s="304">
        <f t="shared" ca="1" si="181"/>
        <v>4.2699999999999534</v>
      </c>
      <c r="D431" s="306">
        <f t="shared" ca="1" si="182"/>
        <v>6.3315864021315447</v>
      </c>
      <c r="E431" s="307">
        <f t="shared" ca="1" si="183"/>
        <v>15.597508546447377</v>
      </c>
      <c r="F431" s="304">
        <f t="shared" ca="1" si="184"/>
        <v>16.833634759734931</v>
      </c>
      <c r="G431" s="306">
        <f t="shared" ca="1" si="185"/>
        <v>60.73945672875152</v>
      </c>
      <c r="H431" s="307">
        <f t="shared" ca="1" si="186"/>
        <v>243.63833000793448</v>
      </c>
      <c r="I431" s="304">
        <f t="shared" ca="1" si="187"/>
        <v>251.09543495005852</v>
      </c>
      <c r="J431" s="306">
        <f t="shared" ca="1" si="188"/>
        <v>139.31163296464493</v>
      </c>
      <c r="K431" s="307">
        <f t="shared" ca="1" si="189"/>
        <v>603.23267861475676</v>
      </c>
      <c r="L431" s="304">
        <f t="shared" ca="1" si="174"/>
        <v>619.11016437142302</v>
      </c>
      <c r="M431" s="306">
        <f t="shared" ca="1" si="190"/>
        <v>1.3264749685485455</v>
      </c>
      <c r="N431" s="304">
        <f t="shared" ca="1" si="191"/>
        <v>76.00141732758027</v>
      </c>
      <c r="P431" s="310">
        <f t="shared" ca="1" si="192"/>
        <v>16</v>
      </c>
      <c r="Q431" s="304">
        <f t="shared" ca="1" si="193"/>
        <v>460.8875000000466</v>
      </c>
      <c r="R431" s="306">
        <f t="shared" ca="1" si="194"/>
        <v>0.23087341738638456</v>
      </c>
      <c r="S431" s="307">
        <f t="shared" ca="1" si="195"/>
        <v>10.361796173613889</v>
      </c>
      <c r="T431" s="304">
        <f t="shared" ca="1" si="175"/>
        <v>101.64922046315226</v>
      </c>
      <c r="U431" s="311">
        <f t="shared" ca="1" si="176"/>
        <v>0</v>
      </c>
      <c r="V431" s="306">
        <f t="shared" ca="1" si="177"/>
        <v>1.1532675643351751</v>
      </c>
      <c r="W431" s="304">
        <f t="shared" ca="1" si="178"/>
        <v>189.77418963277228</v>
      </c>
      <c r="Y431" s="314" t="str">
        <f t="shared" ca="1" si="196"/>
        <v/>
      </c>
      <c r="Z431" s="315" t="str">
        <f t="shared" ca="1" si="197"/>
        <v/>
      </c>
      <c r="AA431" s="316" t="str">
        <f t="shared" ca="1" si="198"/>
        <v/>
      </c>
      <c r="AC431" s="310" t="e">
        <f t="shared" ca="1" si="199"/>
        <v>#N/A</v>
      </c>
      <c r="AD431" s="323" t="e">
        <f t="shared" ca="1" si="200"/>
        <v>#N/A</v>
      </c>
      <c r="AE431" s="324">
        <f t="shared" ca="1" si="179"/>
        <v>603.23267861475676</v>
      </c>
      <c r="AG431" s="306">
        <f t="shared" ca="1" si="201"/>
        <v>16.665662610926272</v>
      </c>
      <c r="AH431" s="304">
        <f t="shared" ca="1" si="202"/>
        <v>26.18454652854339</v>
      </c>
    </row>
    <row r="432" spans="1:34" x14ac:dyDescent="0.2">
      <c r="A432" s="347">
        <f t="shared" ca="1" si="180"/>
        <v>0.01</v>
      </c>
      <c r="B432" s="304">
        <f t="shared" ca="1" si="181"/>
        <v>4.2799999999999532</v>
      </c>
      <c r="D432" s="306">
        <f t="shared" ca="1" si="182"/>
        <v>6.0960905964182466</v>
      </c>
      <c r="E432" s="307">
        <f t="shared" ca="1" si="183"/>
        <v>14.642660798748354</v>
      </c>
      <c r="F432" s="304">
        <f t="shared" ca="1" si="184"/>
        <v>15.86095318153801</v>
      </c>
      <c r="G432" s="306">
        <f t="shared" ca="1" si="185"/>
        <v>60.8004176347157</v>
      </c>
      <c r="H432" s="307">
        <f t="shared" ca="1" si="186"/>
        <v>243.78475661592196</v>
      </c>
      <c r="I432" s="304">
        <f t="shared" ca="1" si="187"/>
        <v>251.25226037359374</v>
      </c>
      <c r="J432" s="306">
        <f t="shared" ca="1" si="188"/>
        <v>139.91933233646228</v>
      </c>
      <c r="K432" s="307">
        <f t="shared" ca="1" si="189"/>
        <v>605.66979404787605</v>
      </c>
      <c r="L432" s="304">
        <f t="shared" ca="1" si="174"/>
        <v>621.6215239062094</v>
      </c>
      <c r="M432" s="306">
        <f t="shared" ca="1" si="190"/>
        <v>1.3263805209072326</v>
      </c>
      <c r="N432" s="304">
        <f t="shared" ca="1" si="191"/>
        <v>75.996005876348079</v>
      </c>
      <c r="P432" s="310">
        <f t="shared" ca="1" si="192"/>
        <v>16</v>
      </c>
      <c r="Q432" s="304">
        <f t="shared" ca="1" si="193"/>
        <v>450.84583333338009</v>
      </c>
      <c r="R432" s="306">
        <f t="shared" ca="1" si="194"/>
        <v>0.22584322260004733</v>
      </c>
      <c r="S432" s="307">
        <f t="shared" ca="1" si="195"/>
        <v>10.359537741387889</v>
      </c>
      <c r="T432" s="304">
        <f t="shared" ca="1" si="175"/>
        <v>101.6270652430152</v>
      </c>
      <c r="U432" s="311">
        <f t="shared" ca="1" si="176"/>
        <v>0</v>
      </c>
      <c r="V432" s="306">
        <f t="shared" ca="1" si="177"/>
        <v>1.1529862770660368</v>
      </c>
      <c r="W432" s="304">
        <f t="shared" ca="1" si="178"/>
        <v>189.96497166355746</v>
      </c>
      <c r="Y432" s="314" t="str">
        <f t="shared" ca="1" si="196"/>
        <v/>
      </c>
      <c r="Z432" s="315" t="str">
        <f t="shared" ca="1" si="197"/>
        <v/>
      </c>
      <c r="AA432" s="316" t="str">
        <f t="shared" ca="1" si="198"/>
        <v/>
      </c>
      <c r="AC432" s="310" t="e">
        <f t="shared" ca="1" si="199"/>
        <v>#N/A</v>
      </c>
      <c r="AD432" s="323" t="e">
        <f t="shared" ca="1" si="200"/>
        <v>#N/A</v>
      </c>
      <c r="AE432" s="324">
        <f t="shared" ca="1" si="179"/>
        <v>605.66979404787605</v>
      </c>
      <c r="AG432" s="306">
        <f t="shared" ca="1" si="201"/>
        <v>15.682430290533146</v>
      </c>
      <c r="AH432" s="304">
        <f t="shared" ca="1" si="202"/>
        <v>25.20109006964547</v>
      </c>
    </row>
    <row r="433" spans="1:34" x14ac:dyDescent="0.2">
      <c r="A433" s="347">
        <f t="shared" ca="1" si="180"/>
        <v>0.01</v>
      </c>
      <c r="B433" s="304">
        <f t="shared" ca="1" si="181"/>
        <v>4.289999999999953</v>
      </c>
      <c r="D433" s="306">
        <f t="shared" ca="1" si="182"/>
        <v>5.8606284068359589</v>
      </c>
      <c r="E433" s="307">
        <f t="shared" ca="1" si="183"/>
        <v>13.688718024612525</v>
      </c>
      <c r="F433" s="304">
        <f t="shared" ca="1" si="184"/>
        <v>14.890532780272316</v>
      </c>
      <c r="G433" s="306">
        <f t="shared" ca="1" si="185"/>
        <v>60.859023918784061</v>
      </c>
      <c r="H433" s="307">
        <f t="shared" ca="1" si="186"/>
        <v>243.9216437961681</v>
      </c>
      <c r="I433" s="304">
        <f t="shared" ca="1" si="187"/>
        <v>251.39926233895721</v>
      </c>
      <c r="J433" s="306">
        <f t="shared" ca="1" si="188"/>
        <v>140.52762954422977</v>
      </c>
      <c r="K433" s="307">
        <f t="shared" ca="1" si="189"/>
        <v>608.10832604993652</v>
      </c>
      <c r="L433" s="304">
        <f t="shared" ca="1" si="174"/>
        <v>624.13440129236278</v>
      </c>
      <c r="M433" s="306">
        <f t="shared" ca="1" si="190"/>
        <v>1.3262860927327431</v>
      </c>
      <c r="N433" s="304">
        <f t="shared" ca="1" si="191"/>
        <v>75.990595540482701</v>
      </c>
      <c r="P433" s="310">
        <f t="shared" ca="1" si="192"/>
        <v>16</v>
      </c>
      <c r="Q433" s="304">
        <f t="shared" ca="1" si="193"/>
        <v>440.80416666671357</v>
      </c>
      <c r="R433" s="306">
        <f t="shared" ca="1" si="194"/>
        <v>0.22081302781371007</v>
      </c>
      <c r="S433" s="307">
        <f t="shared" ca="1" si="195"/>
        <v>10.357329611109753</v>
      </c>
      <c r="T433" s="304">
        <f t="shared" ca="1" si="175"/>
        <v>101.60540348498668</v>
      </c>
      <c r="U433" s="311">
        <f t="shared" ca="1" si="176"/>
        <v>0</v>
      </c>
      <c r="V433" s="306">
        <f t="shared" ca="1" si="177"/>
        <v>1.152704892887279</v>
      </c>
      <c r="W433" s="304">
        <f t="shared" ca="1" si="178"/>
        <v>190.14091016680575</v>
      </c>
      <c r="Y433" s="314" t="str">
        <f t="shared" ca="1" si="196"/>
        <v/>
      </c>
      <c r="Z433" s="315" t="str">
        <f t="shared" ca="1" si="197"/>
        <v/>
      </c>
      <c r="AA433" s="316" t="str">
        <f t="shared" ca="1" si="198"/>
        <v/>
      </c>
      <c r="AC433" s="310" t="e">
        <f t="shared" ca="1" si="199"/>
        <v>#N/A</v>
      </c>
      <c r="AD433" s="323" t="e">
        <f t="shared" ca="1" si="200"/>
        <v>#N/A</v>
      </c>
      <c r="AE433" s="324">
        <f t="shared" ca="1" si="179"/>
        <v>608.10832604993652</v>
      </c>
      <c r="AG433" s="306">
        <f t="shared" ca="1" si="201"/>
        <v>14.70008445400568</v>
      </c>
      <c r="AH433" s="304">
        <f t="shared" ca="1" si="202"/>
        <v>24.218520064679058</v>
      </c>
    </row>
    <row r="434" spans="1:34" x14ac:dyDescent="0.2">
      <c r="A434" s="347">
        <f t="shared" ca="1" si="180"/>
        <v>0.01</v>
      </c>
      <c r="B434" s="304">
        <f t="shared" ca="1" si="181"/>
        <v>4.2999999999999527</v>
      </c>
      <c r="D434" s="306">
        <f t="shared" ca="1" si="182"/>
        <v>5.6252038813950005</v>
      </c>
      <c r="E434" s="307">
        <f t="shared" ca="1" si="183"/>
        <v>12.735694772718071</v>
      </c>
      <c r="F434" s="304">
        <f t="shared" ca="1" si="184"/>
        <v>13.922673595653235</v>
      </c>
      <c r="G434" s="306">
        <f t="shared" ca="1" si="185"/>
        <v>60.915275957598013</v>
      </c>
      <c r="H434" s="307">
        <f t="shared" ca="1" si="186"/>
        <v>244.04900074389528</v>
      </c>
      <c r="I434" s="304">
        <f t="shared" ca="1" si="187"/>
        <v>251.53644986181249</v>
      </c>
      <c r="J434" s="306">
        <f t="shared" ca="1" si="188"/>
        <v>141.13650104361167</v>
      </c>
      <c r="K434" s="307">
        <f t="shared" ca="1" si="189"/>
        <v>610.54817927263684</v>
      </c>
      <c r="L434" s="304">
        <f t="shared" ca="1" si="174"/>
        <v>626.64869834698084</v>
      </c>
      <c r="M434" s="306">
        <f t="shared" ca="1" si="190"/>
        <v>1.3261916803268956</v>
      </c>
      <c r="N434" s="304">
        <f t="shared" ca="1" si="191"/>
        <v>75.98518610809397</v>
      </c>
      <c r="P434" s="310">
        <f t="shared" ca="1" si="192"/>
        <v>16</v>
      </c>
      <c r="Q434" s="304">
        <f t="shared" ca="1" si="193"/>
        <v>430.76250000004705</v>
      </c>
      <c r="R434" s="306">
        <f t="shared" ca="1" si="194"/>
        <v>0.21578283302737283</v>
      </c>
      <c r="S434" s="307">
        <f t="shared" ca="1" si="195"/>
        <v>10.355171782779479</v>
      </c>
      <c r="T434" s="304">
        <f t="shared" ca="1" si="175"/>
        <v>101.58423518906669</v>
      </c>
      <c r="U434" s="311">
        <f t="shared" ca="1" si="176"/>
        <v>0</v>
      </c>
      <c r="V434" s="306">
        <f t="shared" ca="1" si="177"/>
        <v>1.1524234228897281</v>
      </c>
      <c r="W434" s="304">
        <f t="shared" ca="1" si="178"/>
        <v>190.30200527314094</v>
      </c>
      <c r="Y434" s="314" t="str">
        <f t="shared" ca="1" si="196"/>
        <v/>
      </c>
      <c r="Z434" s="315" t="str">
        <f t="shared" ca="1" si="197"/>
        <v/>
      </c>
      <c r="AA434" s="316" t="str">
        <f t="shared" ca="1" si="198"/>
        <v/>
      </c>
      <c r="AC434" s="310" t="e">
        <f t="shared" ca="1" si="199"/>
        <v>#N/A</v>
      </c>
      <c r="AD434" s="323" t="e">
        <f t="shared" ca="1" si="200"/>
        <v>#N/A</v>
      </c>
      <c r="AE434" s="324">
        <f t="shared" ca="1" si="179"/>
        <v>610.54817927263684</v>
      </c>
      <c r="AG434" s="306">
        <f t="shared" ca="1" si="201"/>
        <v>13.718640179474674</v>
      </c>
      <c r="AH434" s="304">
        <f t="shared" ca="1" si="202"/>
        <v>23.236851583031388</v>
      </c>
    </row>
    <row r="435" spans="1:34" x14ac:dyDescent="0.2">
      <c r="A435" s="347">
        <f t="shared" ca="1" si="180"/>
        <v>0.01</v>
      </c>
      <c r="B435" s="304">
        <f t="shared" ca="1" si="181"/>
        <v>4.3099999999999525</v>
      </c>
      <c r="D435" s="306">
        <f t="shared" ca="1" si="182"/>
        <v>5.3898210083886395</v>
      </c>
      <c r="E435" s="307">
        <f t="shared" ca="1" si="183"/>
        <v>11.783605390564327</v>
      </c>
      <c r="F435" s="304">
        <f t="shared" ca="1" si="184"/>
        <v>12.957759316448357</v>
      </c>
      <c r="G435" s="306">
        <f t="shared" ca="1" si="185"/>
        <v>60.969174167681899</v>
      </c>
      <c r="H435" s="307">
        <f t="shared" ca="1" si="186"/>
        <v>244.16683679780093</v>
      </c>
      <c r="I435" s="304">
        <f t="shared" ca="1" si="187"/>
        <v>251.66383210650886</v>
      </c>
      <c r="J435" s="306">
        <f t="shared" ca="1" si="188"/>
        <v>141.74592329423808</v>
      </c>
      <c r="K435" s="307">
        <f t="shared" ca="1" si="189"/>
        <v>612.98925846034535</v>
      </c>
      <c r="L435" s="304">
        <f t="shared" ca="1" si="174"/>
        <v>629.16431697792598</v>
      </c>
      <c r="M435" s="306">
        <f t="shared" ca="1" si="190"/>
        <v>1.3260972800014397</v>
      </c>
      <c r="N435" s="304">
        <f t="shared" ca="1" si="191"/>
        <v>75.979777367860677</v>
      </c>
      <c r="P435" s="310">
        <f t="shared" ca="1" si="192"/>
        <v>16</v>
      </c>
      <c r="Q435" s="304">
        <f t="shared" ca="1" si="193"/>
        <v>420.72083333338054</v>
      </c>
      <c r="R435" s="306">
        <f t="shared" ca="1" si="194"/>
        <v>0.21075263824103557</v>
      </c>
      <c r="S435" s="307">
        <f t="shared" ca="1" si="195"/>
        <v>10.353064256397069</v>
      </c>
      <c r="T435" s="304">
        <f t="shared" ca="1" si="175"/>
        <v>101.56356035525525</v>
      </c>
      <c r="U435" s="311">
        <f t="shared" ca="1" si="176"/>
        <v>0</v>
      </c>
      <c r="V435" s="306">
        <f t="shared" ca="1" si="177"/>
        <v>1.1521418781431016</v>
      </c>
      <c r="W435" s="304">
        <f t="shared" ca="1" si="178"/>
        <v>190.44825913040597</v>
      </c>
      <c r="Y435" s="314" t="str">
        <f t="shared" ca="1" si="196"/>
        <v/>
      </c>
      <c r="Z435" s="315" t="str">
        <f t="shared" ca="1" si="197"/>
        <v/>
      </c>
      <c r="AA435" s="316" t="str">
        <f t="shared" ca="1" si="198"/>
        <v/>
      </c>
      <c r="AC435" s="310" t="e">
        <f t="shared" ca="1" si="199"/>
        <v>#N/A</v>
      </c>
      <c r="AD435" s="323" t="e">
        <f t="shared" ca="1" si="200"/>
        <v>#N/A</v>
      </c>
      <c r="AE435" s="324">
        <f t="shared" ca="1" si="179"/>
        <v>612.98925846034535</v>
      </c>
      <c r="AG435" s="306">
        <f t="shared" ca="1" si="201"/>
        <v>12.738112335512021</v>
      </c>
      <c r="AH435" s="304">
        <f t="shared" ca="1" si="202"/>
        <v>22.256099484543025</v>
      </c>
    </row>
    <row r="436" spans="1:34" x14ac:dyDescent="0.2">
      <c r="A436" s="347">
        <f t="shared" ca="1" si="180"/>
        <v>0.01</v>
      </c>
      <c r="B436" s="304">
        <f t="shared" ca="1" si="181"/>
        <v>4.3199999999999523</v>
      </c>
      <c r="D436" s="306">
        <f t="shared" ca="1" si="182"/>
        <v>5.1017195917897507</v>
      </c>
      <c r="E436" s="307">
        <f t="shared" ca="1" si="183"/>
        <v>10.621156432113329</v>
      </c>
      <c r="F436" s="304">
        <f t="shared" ca="1" si="184"/>
        <v>11.782890424198712</v>
      </c>
      <c r="G436" s="306">
        <f t="shared" ca="1" si="185"/>
        <v>61.0201913635998</v>
      </c>
      <c r="H436" s="307">
        <f t="shared" ca="1" si="186"/>
        <v>244.27304836212207</v>
      </c>
      <c r="I436" s="304">
        <f t="shared" ca="1" si="187"/>
        <v>251.77924042735128</v>
      </c>
      <c r="J436" s="306">
        <f t="shared" ca="1" si="188"/>
        <v>142.3558701218945</v>
      </c>
      <c r="K436" s="307">
        <f t="shared" ca="1" si="189"/>
        <v>615.43145788614493</v>
      </c>
      <c r="L436" s="304">
        <f t="shared" ca="1" si="174"/>
        <v>631.68114829716694</v>
      </c>
      <c r="M436" s="306">
        <f t="shared" ca="1" si="190"/>
        <v>1.3260028872607157</v>
      </c>
      <c r="N436" s="304">
        <f t="shared" ca="1" si="191"/>
        <v>75.974369062200523</v>
      </c>
      <c r="P436" s="310">
        <f t="shared" ca="1" si="192"/>
        <v>17</v>
      </c>
      <c r="Q436" s="304">
        <f t="shared" ca="1" si="193"/>
        <v>408.42500000006868</v>
      </c>
      <c r="R436" s="306">
        <f t="shared" ca="1" si="194"/>
        <v>0.20459325864997518</v>
      </c>
      <c r="S436" s="307">
        <f t="shared" ca="1" si="195"/>
        <v>10.351018323810569</v>
      </c>
      <c r="T436" s="304">
        <f t="shared" ca="1" si="175"/>
        <v>101.54348975658169</v>
      </c>
      <c r="U436" s="311">
        <f t="shared" ca="1" si="176"/>
        <v>0</v>
      </c>
      <c r="V436" s="306">
        <f t="shared" ca="1" si="177"/>
        <v>1.1518602709139876</v>
      </c>
      <c r="W436" s="304">
        <f t="shared" ca="1" si="178"/>
        <v>190.57637900751595</v>
      </c>
      <c r="Y436" s="314" t="str">
        <f t="shared" ca="1" si="196"/>
        <v/>
      </c>
      <c r="Z436" s="315" t="str">
        <f t="shared" ca="1" si="197"/>
        <v/>
      </c>
      <c r="AA436" s="316" t="str">
        <f t="shared" ca="1" si="198"/>
        <v/>
      </c>
      <c r="AC436" s="310" t="e">
        <f t="shared" ca="1" si="199"/>
        <v>#N/A</v>
      </c>
      <c r="AD436" s="323" t="e">
        <f t="shared" ca="1" si="200"/>
        <v>#N/A</v>
      </c>
      <c r="AE436" s="324">
        <f t="shared" ca="1" si="179"/>
        <v>615.43145788614493</v>
      </c>
      <c r="AG436" s="306">
        <f t="shared" ca="1" si="201"/>
        <v>11.540719916722255</v>
      </c>
      <c r="AH436" s="304">
        <f t="shared" ca="1" si="202"/>
        <v>21.058482755097462</v>
      </c>
    </row>
    <row r="437" spans="1:34" x14ac:dyDescent="0.2">
      <c r="A437" s="347">
        <f t="shared" ca="1" si="180"/>
        <v>0.01</v>
      </c>
      <c r="B437" s="304">
        <f t="shared" ca="1" si="181"/>
        <v>4.3299999999999521</v>
      </c>
      <c r="D437" s="306">
        <f t="shared" ca="1" si="182"/>
        <v>4.7608861060932686</v>
      </c>
      <c r="E437" s="307">
        <f t="shared" ca="1" si="183"/>
        <v>9.2485466228808075</v>
      </c>
      <c r="F437" s="304">
        <f t="shared" ca="1" si="184"/>
        <v>10.402002266428898</v>
      </c>
      <c r="G437" s="306">
        <f t="shared" ca="1" si="185"/>
        <v>61.067800224660729</v>
      </c>
      <c r="H437" s="307">
        <f t="shared" ca="1" si="186"/>
        <v>244.36553382835086</v>
      </c>
      <c r="I437" s="304">
        <f t="shared" ca="1" si="187"/>
        <v>251.880508073757</v>
      </c>
      <c r="J437" s="306">
        <f t="shared" ca="1" si="188"/>
        <v>142.96631007983581</v>
      </c>
      <c r="K437" s="307">
        <f t="shared" ca="1" si="189"/>
        <v>617.87465079709727</v>
      </c>
      <c r="L437" s="304">
        <f t="shared" ca="1" si="174"/>
        <v>634.19906174282426</v>
      </c>
      <c r="M437" s="306">
        <f t="shared" ca="1" si="190"/>
        <v>1.3259084968026591</v>
      </c>
      <c r="N437" s="304">
        <f t="shared" ca="1" si="191"/>
        <v>75.968960887327569</v>
      </c>
      <c r="P437" s="310">
        <f t="shared" ca="1" si="192"/>
        <v>17</v>
      </c>
      <c r="Q437" s="304">
        <f t="shared" ca="1" si="193"/>
        <v>393.87500000006906</v>
      </c>
      <c r="R437" s="306">
        <f t="shared" ca="1" si="194"/>
        <v>0.19730469425417044</v>
      </c>
      <c r="S437" s="307">
        <f t="shared" ca="1" si="195"/>
        <v>10.349045276868027</v>
      </c>
      <c r="T437" s="304">
        <f t="shared" ca="1" si="175"/>
        <v>101.52413416607536</v>
      </c>
      <c r="U437" s="311">
        <f t="shared" ca="1" si="176"/>
        <v>0</v>
      </c>
      <c r="V437" s="306">
        <f t="shared" ca="1" si="177"/>
        <v>1.1515786158810331</v>
      </c>
      <c r="W437" s="304">
        <f t="shared" ca="1" si="178"/>
        <v>190.68307497172111</v>
      </c>
      <c r="Y437" s="314" t="str">
        <f t="shared" ca="1" si="196"/>
        <v/>
      </c>
      <c r="Z437" s="315" t="str">
        <f t="shared" ca="1" si="197"/>
        <v/>
      </c>
      <c r="AA437" s="316" t="str">
        <f t="shared" ca="1" si="198"/>
        <v/>
      </c>
      <c r="AC437" s="310" t="e">
        <f t="shared" ca="1" si="199"/>
        <v>#N/A</v>
      </c>
      <c r="AD437" s="323" t="e">
        <f t="shared" ca="1" si="200"/>
        <v>#N/A</v>
      </c>
      <c r="AE437" s="324">
        <f t="shared" ca="1" si="179"/>
        <v>617.87465079709727</v>
      </c>
      <c r="AG437" s="306">
        <f t="shared" ca="1" si="201"/>
        <v>10.126652433364963</v>
      </c>
      <c r="AH437" s="304">
        <f t="shared" ca="1" si="202"/>
        <v>19.644190894300365</v>
      </c>
    </row>
    <row r="438" spans="1:34" x14ac:dyDescent="0.2">
      <c r="A438" s="347">
        <f t="shared" ca="1" si="180"/>
        <v>0.01</v>
      </c>
      <c r="B438" s="304">
        <f t="shared" ca="1" si="181"/>
        <v>4.3399999999999519</v>
      </c>
      <c r="D438" s="306">
        <f t="shared" ca="1" si="182"/>
        <v>4.4201335889534876</v>
      </c>
      <c r="E438" s="307">
        <f t="shared" ca="1" si="183"/>
        <v>7.8773622446459104</v>
      </c>
      <c r="F438" s="304">
        <f t="shared" ca="1" si="184"/>
        <v>9.0327413821922136</v>
      </c>
      <c r="G438" s="306">
        <f t="shared" ca="1" si="185"/>
        <v>61.112001560550262</v>
      </c>
      <c r="H438" s="307">
        <f t="shared" ca="1" si="186"/>
        <v>244.44430745079731</v>
      </c>
      <c r="I438" s="304">
        <f t="shared" ca="1" si="187"/>
        <v>251.96764907391707</v>
      </c>
      <c r="J438" s="306">
        <f t="shared" ca="1" si="188"/>
        <v>143.57720908876186</v>
      </c>
      <c r="K438" s="307">
        <f t="shared" ca="1" si="189"/>
        <v>620.31870000349306</v>
      </c>
      <c r="L438" s="304">
        <f t="shared" ca="1" si="174"/>
        <v>636.71791599085827</v>
      </c>
      <c r="M438" s="306">
        <f t="shared" ca="1" si="190"/>
        <v>1.3258141033352346</v>
      </c>
      <c r="N438" s="304">
        <f t="shared" ca="1" si="191"/>
        <v>75.963552540030548</v>
      </c>
      <c r="P438" s="310">
        <f t="shared" ca="1" si="192"/>
        <v>17</v>
      </c>
      <c r="Q438" s="304">
        <f t="shared" ca="1" si="193"/>
        <v>379.32500000006945</v>
      </c>
      <c r="R438" s="306">
        <f t="shared" ca="1" si="194"/>
        <v>0.19001612985836566</v>
      </c>
      <c r="S438" s="307">
        <f t="shared" ca="1" si="195"/>
        <v>10.347145115569443</v>
      </c>
      <c r="T438" s="304">
        <f t="shared" ca="1" si="175"/>
        <v>101.50549358373624</v>
      </c>
      <c r="U438" s="311">
        <f t="shared" ca="1" si="176"/>
        <v>0</v>
      </c>
      <c r="V438" s="306">
        <f t="shared" ca="1" si="177"/>
        <v>1.1512969289117583</v>
      </c>
      <c r="W438" s="304">
        <f t="shared" ca="1" si="178"/>
        <v>190.76836070908138</v>
      </c>
      <c r="Y438" s="314" t="str">
        <f t="shared" ca="1" si="196"/>
        <v/>
      </c>
      <c r="Z438" s="315" t="str">
        <f t="shared" ca="1" si="197"/>
        <v/>
      </c>
      <c r="AA438" s="316" t="str">
        <f t="shared" ca="1" si="198"/>
        <v/>
      </c>
      <c r="AC438" s="310" t="e">
        <f t="shared" ca="1" si="199"/>
        <v>#N/A</v>
      </c>
      <c r="AD438" s="323" t="e">
        <f t="shared" ca="1" si="200"/>
        <v>#N/A</v>
      </c>
      <c r="AE438" s="324">
        <f t="shared" ca="1" si="179"/>
        <v>620.31870000349306</v>
      </c>
      <c r="AG438" s="306">
        <f t="shared" ca="1" si="201"/>
        <v>8.7139877628244307</v>
      </c>
      <c r="AH438" s="304">
        <f t="shared" ca="1" si="202"/>
        <v>18.231301766947979</v>
      </c>
    </row>
    <row r="439" spans="1:34" x14ac:dyDescent="0.2">
      <c r="A439" s="347">
        <f t="shared" ca="1" si="180"/>
        <v>0.01</v>
      </c>
      <c r="B439" s="304">
        <f t="shared" ca="1" si="181"/>
        <v>4.3499999999999517</v>
      </c>
      <c r="D439" s="306">
        <f t="shared" ca="1" si="182"/>
        <v>4.0794696400716974</v>
      </c>
      <c r="E439" s="307">
        <f t="shared" ca="1" si="183"/>
        <v>6.5076316512206258</v>
      </c>
      <c r="F439" s="304">
        <f t="shared" ca="1" si="184"/>
        <v>7.6805821558157419</v>
      </c>
      <c r="G439" s="306">
        <f t="shared" ca="1" si="185"/>
        <v>61.152796256950978</v>
      </c>
      <c r="H439" s="307">
        <f t="shared" ca="1" si="186"/>
        <v>244.50938376730952</v>
      </c>
      <c r="I439" s="304">
        <f t="shared" ca="1" si="187"/>
        <v>252.04067774927444</v>
      </c>
      <c r="J439" s="306">
        <f t="shared" ca="1" si="188"/>
        <v>144.18853307784937</v>
      </c>
      <c r="K439" s="307">
        <f t="shared" ca="1" si="189"/>
        <v>622.76346845958358</v>
      </c>
      <c r="L439" s="304">
        <f t="shared" ca="1" si="174"/>
        <v>639.23756985877549</v>
      </c>
      <c r="M439" s="306">
        <f t="shared" ca="1" si="190"/>
        <v>1.3257197015747566</v>
      </c>
      <c r="N439" s="304">
        <f t="shared" ca="1" si="191"/>
        <v>75.958143717576547</v>
      </c>
      <c r="P439" s="310">
        <f t="shared" ca="1" si="192"/>
        <v>17</v>
      </c>
      <c r="Q439" s="304">
        <f t="shared" ca="1" si="193"/>
        <v>364.77500000006984</v>
      </c>
      <c r="R439" s="306">
        <f t="shared" ca="1" si="194"/>
        <v>0.18272756546256091</v>
      </c>
      <c r="S439" s="307">
        <f t="shared" ca="1" si="195"/>
        <v>10.345317839914818</v>
      </c>
      <c r="T439" s="304">
        <f t="shared" ca="1" si="175"/>
        <v>101.48756800956437</v>
      </c>
      <c r="U439" s="311">
        <f t="shared" ca="1" si="176"/>
        <v>0</v>
      </c>
      <c r="V439" s="306">
        <f t="shared" ca="1" si="177"/>
        <v>1.15101522584209</v>
      </c>
      <c r="W439" s="304">
        <f t="shared" ca="1" si="178"/>
        <v>190.83225398913382</v>
      </c>
      <c r="Y439" s="314" t="str">
        <f t="shared" ca="1" si="196"/>
        <v/>
      </c>
      <c r="Z439" s="315" t="str">
        <f t="shared" ca="1" si="197"/>
        <v/>
      </c>
      <c r="AA439" s="316" t="str">
        <f t="shared" ca="1" si="198"/>
        <v/>
      </c>
      <c r="AC439" s="310" t="e">
        <f t="shared" ca="1" si="199"/>
        <v>#N/A</v>
      </c>
      <c r="AD439" s="323" t="e">
        <f t="shared" ca="1" si="200"/>
        <v>#N/A</v>
      </c>
      <c r="AE439" s="324">
        <f t="shared" ca="1" si="179"/>
        <v>622.76346845958358</v>
      </c>
      <c r="AG439" s="306">
        <f t="shared" ca="1" si="201"/>
        <v>7.3027552302875041</v>
      </c>
      <c r="AH439" s="304">
        <f t="shared" ca="1" si="202"/>
        <v>16.819844685643918</v>
      </c>
    </row>
    <row r="440" spans="1:34" x14ac:dyDescent="0.2">
      <c r="A440" s="347">
        <f t="shared" ca="1" si="180"/>
        <v>0.01</v>
      </c>
      <c r="B440" s="304">
        <f t="shared" ca="1" si="181"/>
        <v>4.3599999999999515</v>
      </c>
      <c r="D440" s="306">
        <f t="shared" ca="1" si="182"/>
        <v>3.7389017354132004</v>
      </c>
      <c r="E440" s="307">
        <f t="shared" ca="1" si="183"/>
        <v>5.1393827796712213</v>
      </c>
      <c r="F440" s="304">
        <f t="shared" ca="1" si="184"/>
        <v>6.3555205564184067</v>
      </c>
      <c r="G440" s="306">
        <f t="shared" ca="1" si="185"/>
        <v>61.190185274305108</v>
      </c>
      <c r="H440" s="307">
        <f t="shared" ca="1" si="186"/>
        <v>244.56077759510623</v>
      </c>
      <c r="I440" s="304">
        <f t="shared" ca="1" si="187"/>
        <v>252.09960871018185</v>
      </c>
      <c r="J440" s="306">
        <f t="shared" ca="1" si="188"/>
        <v>144.80024798550565</v>
      </c>
      <c r="K440" s="307">
        <f t="shared" ca="1" si="189"/>
        <v>625.20881926639561</v>
      </c>
      <c r="L440" s="304">
        <f t="shared" ca="1" si="174"/>
        <v>641.75788230854198</v>
      </c>
      <c r="M440" s="306">
        <f t="shared" ca="1" si="190"/>
        <v>1.3256252862442157</v>
      </c>
      <c r="N440" s="304">
        <f t="shared" ca="1" si="191"/>
        <v>75.952734117615222</v>
      </c>
      <c r="P440" s="310">
        <f t="shared" ca="1" si="192"/>
        <v>17</v>
      </c>
      <c r="Q440" s="304">
        <f t="shared" ca="1" si="193"/>
        <v>350.22500000007022</v>
      </c>
      <c r="R440" s="306">
        <f t="shared" ca="1" si="194"/>
        <v>0.17543900106675614</v>
      </c>
      <c r="S440" s="307">
        <f t="shared" ca="1" si="195"/>
        <v>10.343563449904151</v>
      </c>
      <c r="T440" s="304">
        <f t="shared" ca="1" si="175"/>
        <v>101.47035744355972</v>
      </c>
      <c r="U440" s="311">
        <f t="shared" ca="1" si="176"/>
        <v>0</v>
      </c>
      <c r="V440" s="306">
        <f t="shared" ca="1" si="177"/>
        <v>1.1507335224760578</v>
      </c>
      <c r="W440" s="304">
        <f t="shared" ca="1" si="178"/>
        <v>190.87477663895331</v>
      </c>
      <c r="Y440" s="314" t="str">
        <f t="shared" ca="1" si="196"/>
        <v/>
      </c>
      <c r="Z440" s="315" t="str">
        <f t="shared" ca="1" si="197"/>
        <v/>
      </c>
      <c r="AA440" s="316" t="str">
        <f t="shared" ca="1" si="198"/>
        <v/>
      </c>
      <c r="AC440" s="310" t="e">
        <f t="shared" ca="1" si="199"/>
        <v>#N/A</v>
      </c>
      <c r="AD440" s="323" t="e">
        <f t="shared" ca="1" si="200"/>
        <v>#N/A</v>
      </c>
      <c r="AE440" s="324">
        <f t="shared" ca="1" si="179"/>
        <v>625.20881926639561</v>
      </c>
      <c r="AG440" s="306">
        <f t="shared" ca="1" si="201"/>
        <v>5.8929837267369152</v>
      </c>
      <c r="AH440" s="304">
        <f t="shared" ca="1" si="202"/>
        <v>15.40984852878854</v>
      </c>
    </row>
    <row r="441" spans="1:34" x14ac:dyDescent="0.2">
      <c r="A441" s="347">
        <f t="shared" ca="1" si="180"/>
        <v>0.01</v>
      </c>
      <c r="B441" s="304">
        <f t="shared" ca="1" si="181"/>
        <v>4.3699999999999513</v>
      </c>
      <c r="D441" s="306">
        <f t="shared" ca="1" si="182"/>
        <v>3.3984372271885754</v>
      </c>
      <c r="E441" s="307">
        <f t="shared" ca="1" si="183"/>
        <v>3.7726431504269193</v>
      </c>
      <c r="F441" s="304">
        <f t="shared" ca="1" si="184"/>
        <v>5.0776187260963503</v>
      </c>
      <c r="G441" s="306">
        <f t="shared" ca="1" si="185"/>
        <v>61.224169646576996</v>
      </c>
      <c r="H441" s="307">
        <f t="shared" ca="1" si="186"/>
        <v>244.5985040266105</v>
      </c>
      <c r="I441" s="304">
        <f t="shared" ca="1" si="187"/>
        <v>252.14445685156085</v>
      </c>
      <c r="J441" s="306">
        <f t="shared" ca="1" si="188"/>
        <v>145.41231976011005</v>
      </c>
      <c r="K441" s="307">
        <f t="shared" ca="1" si="189"/>
        <v>627.65461567450416</v>
      </c>
      <c r="L441" s="304">
        <f t="shared" ca="1" si="174"/>
        <v>644.27871244945379</v>
      </c>
      <c r="M441" s="306">
        <f t="shared" ca="1" si="190"/>
        <v>1.325530852071614</v>
      </c>
      <c r="N441" s="304">
        <f t="shared" ca="1" si="191"/>
        <v>75.947323438083345</v>
      </c>
      <c r="P441" s="310">
        <f t="shared" ca="1" si="192"/>
        <v>17</v>
      </c>
      <c r="Q441" s="304">
        <f t="shared" ca="1" si="193"/>
        <v>335.67500000007061</v>
      </c>
      <c r="R441" s="306">
        <f t="shared" ca="1" si="194"/>
        <v>0.16815043667095139</v>
      </c>
      <c r="S441" s="307">
        <f t="shared" ca="1" si="195"/>
        <v>10.341881945537441</v>
      </c>
      <c r="T441" s="304">
        <f t="shared" ca="1" si="175"/>
        <v>101.4538618857223</v>
      </c>
      <c r="U441" s="311">
        <f t="shared" ca="1" si="176"/>
        <v>0</v>
      </c>
      <c r="V441" s="306">
        <f t="shared" ca="1" si="177"/>
        <v>1.1504518345854975</v>
      </c>
      <c r="W441" s="304">
        <f t="shared" ca="1" si="178"/>
        <v>190.89595451688308</v>
      </c>
      <c r="Y441" s="314" t="str">
        <f t="shared" ca="1" si="196"/>
        <v/>
      </c>
      <c r="Z441" s="315" t="str">
        <f t="shared" ca="1" si="197"/>
        <v/>
      </c>
      <c r="AA441" s="316" t="str">
        <f t="shared" ca="1" si="198"/>
        <v/>
      </c>
      <c r="AC441" s="310" t="e">
        <f t="shared" ca="1" si="199"/>
        <v>#N/A</v>
      </c>
      <c r="AD441" s="323" t="e">
        <f t="shared" ca="1" si="200"/>
        <v>#N/A</v>
      </c>
      <c r="AE441" s="324">
        <f t="shared" ca="1" si="179"/>
        <v>627.65461567450416</v>
      </c>
      <c r="AG441" s="306">
        <f t="shared" ca="1" si="201"/>
        <v>4.4847017090445842</v>
      </c>
      <c r="AH441" s="304">
        <f t="shared" ca="1" si="202"/>
        <v>14.001341740668304</v>
      </c>
    </row>
    <row r="442" spans="1:34" x14ac:dyDescent="0.2">
      <c r="A442" s="347">
        <f t="shared" ca="1" si="180"/>
        <v>0.01</v>
      </c>
      <c r="B442" s="304">
        <f t="shared" ca="1" si="181"/>
        <v>4.379999999999951</v>
      </c>
      <c r="D442" s="306">
        <f t="shared" ca="1" si="182"/>
        <v>3.0580833438428106</v>
      </c>
      <c r="E442" s="307">
        <f t="shared" ca="1" si="183"/>
        <v>2.4074398674668913</v>
      </c>
      <c r="F442" s="304">
        <f t="shared" ca="1" si="184"/>
        <v>3.8919969749934067</v>
      </c>
      <c r="G442" s="306">
        <f t="shared" ca="1" si="185"/>
        <v>61.254750480015424</v>
      </c>
      <c r="H442" s="307">
        <f t="shared" ca="1" si="186"/>
        <v>244.62257842528516</v>
      </c>
      <c r="I442" s="304">
        <f t="shared" ca="1" si="187"/>
        <v>252.17523734856232</v>
      </c>
      <c r="J442" s="306">
        <f t="shared" ca="1" si="188"/>
        <v>146.02471436074302</v>
      </c>
      <c r="K442" s="307">
        <f t="shared" ca="1" si="189"/>
        <v>630.10072108676366</v>
      </c>
      <c r="L442" s="304">
        <f t="shared" ca="1" si="174"/>
        <v>646.79991954096295</v>
      </c>
      <c r="M442" s="306">
        <f t="shared" ca="1" si="190"/>
        <v>1.3254363937883049</v>
      </c>
      <c r="N442" s="304">
        <f t="shared" ca="1" si="191"/>
        <v>75.941911377109676</v>
      </c>
      <c r="P442" s="310">
        <f t="shared" ca="1" si="192"/>
        <v>17</v>
      </c>
      <c r="Q442" s="304">
        <f t="shared" ca="1" si="193"/>
        <v>321.125000000071</v>
      </c>
      <c r="R442" s="306">
        <f t="shared" ca="1" si="194"/>
        <v>0.16086187227514662</v>
      </c>
      <c r="S442" s="307">
        <f t="shared" ca="1" si="195"/>
        <v>10.340273326814689</v>
      </c>
      <c r="T442" s="304">
        <f t="shared" ca="1" si="175"/>
        <v>101.43808133605211</v>
      </c>
      <c r="U442" s="311">
        <f t="shared" ca="1" si="176"/>
        <v>0</v>
      </c>
      <c r="V442" s="306">
        <f t="shared" ca="1" si="177"/>
        <v>1.1501701779097642</v>
      </c>
      <c r="W442" s="304">
        <f t="shared" ca="1" si="178"/>
        <v>190.89581748594819</v>
      </c>
      <c r="Y442" s="314" t="str">
        <f t="shared" ca="1" si="196"/>
        <v/>
      </c>
      <c r="Z442" s="315" t="str">
        <f t="shared" ca="1" si="197"/>
        <v/>
      </c>
      <c r="AA442" s="316" t="str">
        <f t="shared" ca="1" si="198"/>
        <v/>
      </c>
      <c r="AC442" s="310" t="e">
        <f t="shared" ca="1" si="199"/>
        <v>#N/A</v>
      </c>
      <c r="AD442" s="323" t="e">
        <f t="shared" ca="1" si="200"/>
        <v>#N/A</v>
      </c>
      <c r="AE442" s="324">
        <f t="shared" ca="1" si="179"/>
        <v>630.10072108676366</v>
      </c>
      <c r="AG442" s="306">
        <f t="shared" ca="1" si="201"/>
        <v>3.0779372001428236</v>
      </c>
      <c r="AH442" s="304">
        <f t="shared" ca="1" si="202"/>
        <v>12.594352331623021</v>
      </c>
    </row>
    <row r="443" spans="1:34" x14ac:dyDescent="0.2">
      <c r="A443" s="347">
        <f t="shared" ca="1" si="180"/>
        <v>0.01</v>
      </c>
      <c r="B443" s="304">
        <f t="shared" ca="1" si="181"/>
        <v>4.3899999999999508</v>
      </c>
      <c r="D443" s="306">
        <f t="shared" ca="1" si="182"/>
        <v>2.7178471900521526</v>
      </c>
      <c r="E443" s="307">
        <f t="shared" ca="1" si="183"/>
        <v>1.0437996185843907</v>
      </c>
      <c r="F443" s="304">
        <f t="shared" ca="1" si="184"/>
        <v>2.9113933077190555</v>
      </c>
      <c r="G443" s="306">
        <f t="shared" ca="1" si="185"/>
        <v>61.281928951915944</v>
      </c>
      <c r="H443" s="307">
        <f t="shared" ca="1" si="186"/>
        <v>244.63301642147101</v>
      </c>
      <c r="I443" s="304">
        <f t="shared" ca="1" si="187"/>
        <v>252.19196565222967</v>
      </c>
      <c r="J443" s="306">
        <f t="shared" ca="1" si="188"/>
        <v>146.63739775790268</v>
      </c>
      <c r="K443" s="307">
        <f t="shared" ca="1" si="189"/>
        <v>632.54699906099745</v>
      </c>
      <c r="L443" s="304">
        <f t="shared" ca="1" si="174"/>
        <v>649.32136299546073</v>
      </c>
      <c r="M443" s="306">
        <f t="shared" ca="1" si="190"/>
        <v>1.3253419061273382</v>
      </c>
      <c r="N443" s="304">
        <f t="shared" ca="1" si="191"/>
        <v>75.936497632920222</v>
      </c>
      <c r="P443" s="310">
        <f t="shared" ca="1" si="192"/>
        <v>17</v>
      </c>
      <c r="Q443" s="304">
        <f t="shared" ca="1" si="193"/>
        <v>306.57500000007138</v>
      </c>
      <c r="R443" s="306">
        <f t="shared" ca="1" si="194"/>
        <v>0.15357330787934187</v>
      </c>
      <c r="S443" s="307">
        <f t="shared" ca="1" si="195"/>
        <v>10.338737593735896</v>
      </c>
      <c r="T443" s="304">
        <f t="shared" ca="1" si="175"/>
        <v>101.42301579454914</v>
      </c>
      <c r="U443" s="311">
        <f t="shared" ca="1" si="176"/>
        <v>0</v>
      </c>
      <c r="V443" s="306">
        <f t="shared" ca="1" si="177"/>
        <v>1.1498885681554503</v>
      </c>
      <c r="W443" s="304">
        <f t="shared" ca="1" si="178"/>
        <v>190.87439938696363</v>
      </c>
      <c r="Y443" s="314" t="str">
        <f t="shared" ca="1" si="196"/>
        <v/>
      </c>
      <c r="Z443" s="315" t="str">
        <f t="shared" ca="1" si="197"/>
        <v/>
      </c>
      <c r="AA443" s="316" t="str">
        <f t="shared" ca="1" si="198"/>
        <v/>
      </c>
      <c r="AC443" s="310" t="e">
        <f t="shared" ca="1" si="199"/>
        <v>#N/A</v>
      </c>
      <c r="AD443" s="323" t="e">
        <f t="shared" ca="1" si="200"/>
        <v>#N/A</v>
      </c>
      <c r="AE443" s="324">
        <f t="shared" ca="1" si="179"/>
        <v>632.54699906099745</v>
      </c>
      <c r="AG443" s="306">
        <f t="shared" ca="1" si="201"/>
        <v>1.6727177892722764</v>
      </c>
      <c r="AH443" s="304">
        <f t="shared" ca="1" si="202"/>
        <v>11.188907878289868</v>
      </c>
    </row>
    <row r="444" spans="1:34" x14ac:dyDescent="0.2">
      <c r="A444" s="347">
        <f t="shared" ca="1" si="180"/>
        <v>0.01</v>
      </c>
      <c r="B444" s="304">
        <f t="shared" ca="1" si="181"/>
        <v>4.3999999999999506</v>
      </c>
      <c r="D444" s="306">
        <f t="shared" ca="1" si="182"/>
        <v>2.3777357467284648</v>
      </c>
      <c r="E444" s="307">
        <f t="shared" ca="1" si="183"/>
        <v>-0.31825132427301739</v>
      </c>
      <c r="F444" s="304">
        <f t="shared" ca="1" si="184"/>
        <v>2.3989395962949751</v>
      </c>
      <c r="G444" s="306">
        <f t="shared" ca="1" si="185"/>
        <v>61.305706309383226</v>
      </c>
      <c r="H444" s="307">
        <f t="shared" ca="1" si="186"/>
        <v>244.62983390822828</v>
      </c>
      <c r="I444" s="304">
        <f t="shared" ca="1" si="187"/>
        <v>252.19465748516504</v>
      </c>
      <c r="J444" s="306">
        <f t="shared" ca="1" si="188"/>
        <v>147.25033593420918</v>
      </c>
      <c r="K444" s="307">
        <f t="shared" ca="1" si="189"/>
        <v>634.99331331264591</v>
      </c>
      <c r="L444" s="304">
        <f t="shared" ca="1" si="174"/>
        <v>651.84290238101812</v>
      </c>
      <c r="M444" s="306">
        <f t="shared" ca="1" si="190"/>
        <v>1.3252473838218066</v>
      </c>
      <c r="N444" s="304">
        <f t="shared" ca="1" si="191"/>
        <v>75.931081903743419</v>
      </c>
      <c r="P444" s="310">
        <f t="shared" ca="1" si="192"/>
        <v>17</v>
      </c>
      <c r="Q444" s="304">
        <f t="shared" ca="1" si="193"/>
        <v>292.02500000007177</v>
      </c>
      <c r="R444" s="306">
        <f t="shared" ca="1" si="194"/>
        <v>0.14628474348353709</v>
      </c>
      <c r="S444" s="307">
        <f t="shared" ca="1" si="195"/>
        <v>10.337274746301061</v>
      </c>
      <c r="T444" s="304">
        <f t="shared" ca="1" si="175"/>
        <v>101.40866526121341</v>
      </c>
      <c r="U444" s="311">
        <f t="shared" ca="1" si="176"/>
        <v>0</v>
      </c>
      <c r="V444" s="306">
        <f t="shared" ca="1" si="177"/>
        <v>1.1496070209961105</v>
      </c>
      <c r="W444" s="304">
        <f t="shared" ca="1" si="178"/>
        <v>190.83173801134919</v>
      </c>
      <c r="Y444" s="314" t="str">
        <f t="shared" ca="1" si="196"/>
        <v/>
      </c>
      <c r="Z444" s="315" t="str">
        <f t="shared" ca="1" si="197"/>
        <v/>
      </c>
      <c r="AA444" s="316" t="str">
        <f t="shared" ca="1" si="198"/>
        <v/>
      </c>
      <c r="AC444" s="310" t="e">
        <f t="shared" ca="1" si="199"/>
        <v>#N/A</v>
      </c>
      <c r="AD444" s="323" t="e">
        <f t="shared" ca="1" si="200"/>
        <v>#N/A</v>
      </c>
      <c r="AE444" s="324">
        <f t="shared" ca="1" si="179"/>
        <v>634.99331331264591</v>
      </c>
      <c r="AG444" s="306">
        <f t="shared" ca="1" si="201"/>
        <v>0.26907063230548545</v>
      </c>
      <c r="AH444" s="304">
        <f t="shared" ca="1" si="202"/>
        <v>9.785035523923014</v>
      </c>
    </row>
    <row r="445" spans="1:34" x14ac:dyDescent="0.2">
      <c r="A445" s="347">
        <f t="shared" ca="1" si="180"/>
        <v>0.01</v>
      </c>
      <c r="B445" s="304">
        <f t="shared" ca="1" si="181"/>
        <v>4.4099999999999504</v>
      </c>
      <c r="D445" s="306">
        <f t="shared" ca="1" si="182"/>
        <v>2.0377558710309205</v>
      </c>
      <c r="E445" s="307">
        <f t="shared" ca="1" si="183"/>
        <v>-1.6786871045882865</v>
      </c>
      <c r="F445" s="304">
        <f t="shared" ca="1" si="184"/>
        <v>2.6401589696516363</v>
      </c>
      <c r="G445" s="306">
        <f t="shared" ca="1" si="185"/>
        <v>61.326083868093534</v>
      </c>
      <c r="H445" s="307">
        <f t="shared" ca="1" si="186"/>
        <v>244.61304703718238</v>
      </c>
      <c r="I445" s="304">
        <f t="shared" ca="1" si="187"/>
        <v>252.18332883719978</v>
      </c>
      <c r="J445" s="306">
        <f t="shared" ca="1" si="188"/>
        <v>147.86349488509657</v>
      </c>
      <c r="K445" s="307">
        <f t="shared" ca="1" si="189"/>
        <v>637.43952771737293</v>
      </c>
      <c r="L445" s="304">
        <f t="shared" ca="1" si="174"/>
        <v>654.36439742408243</v>
      </c>
      <c r="M445" s="306">
        <f t="shared" ca="1" si="190"/>
        <v>1.3251528216031971</v>
      </c>
      <c r="N445" s="304">
        <f t="shared" ca="1" si="191"/>
        <v>75.9256638877157</v>
      </c>
      <c r="P445" s="310">
        <f t="shared" ca="1" si="192"/>
        <v>17</v>
      </c>
      <c r="Q445" s="304">
        <f t="shared" ca="1" si="193"/>
        <v>277.47500000007216</v>
      </c>
      <c r="R445" s="306">
        <f t="shared" ca="1" si="194"/>
        <v>0.13899617908773235</v>
      </c>
      <c r="S445" s="307">
        <f t="shared" ca="1" si="195"/>
        <v>10.335884784510183</v>
      </c>
      <c r="T445" s="304">
        <f t="shared" ca="1" si="175"/>
        <v>101.3950297360449</v>
      </c>
      <c r="U445" s="311">
        <f t="shared" ca="1" si="176"/>
        <v>0</v>
      </c>
      <c r="V445" s="306">
        <f t="shared" ca="1" si="177"/>
        <v>1.1493255520719969</v>
      </c>
      <c r="W445" s="304">
        <f t="shared" ca="1" si="178"/>
        <v>190.76787507366498</v>
      </c>
      <c r="Y445" s="314" t="str">
        <f t="shared" ca="1" si="196"/>
        <v/>
      </c>
      <c r="Z445" s="315" t="str">
        <f t="shared" ca="1" si="197"/>
        <v/>
      </c>
      <c r="AA445" s="316" t="str">
        <f t="shared" ca="1" si="198"/>
        <v/>
      </c>
      <c r="AC445" s="310" t="e">
        <f t="shared" ca="1" si="199"/>
        <v>#N/A</v>
      </c>
      <c r="AD445" s="323" t="e">
        <f t="shared" ca="1" si="200"/>
        <v>#N/A</v>
      </c>
      <c r="AE445" s="324">
        <f t="shared" ca="1" si="179"/>
        <v>637.43952771737293</v>
      </c>
      <c r="AG445" s="306">
        <f t="shared" ca="1" si="201"/>
        <v>-1.1329775478550008</v>
      </c>
      <c r="AH445" s="304">
        <f t="shared" ca="1" si="202"/>
        <v>8.3827619787877676</v>
      </c>
    </row>
    <row r="446" spans="1:34" x14ac:dyDescent="0.2">
      <c r="A446" s="347">
        <f t="shared" ca="1" si="180"/>
        <v>0.01</v>
      </c>
      <c r="B446" s="304">
        <f t="shared" ca="1" si="181"/>
        <v>4.4199999999999502</v>
      </c>
      <c r="D446" s="306">
        <f t="shared" ca="1" si="182"/>
        <v>1.7300563644941451</v>
      </c>
      <c r="E446" s="307">
        <f t="shared" ca="1" si="183"/>
        <v>-2.9092763246511391</v>
      </c>
      <c r="F446" s="304">
        <f t="shared" ca="1" si="184"/>
        <v>3.3848166505000443</v>
      </c>
      <c r="G446" s="306">
        <f t="shared" ca="1" si="185"/>
        <v>61.343384431738478</v>
      </c>
      <c r="H446" s="307">
        <f t="shared" ca="1" si="186"/>
        <v>244.58395427393586</v>
      </c>
      <c r="I446" s="304">
        <f t="shared" ca="1" si="187"/>
        <v>252.15931769778962</v>
      </c>
      <c r="J446" s="306">
        <f t="shared" ca="1" si="188"/>
        <v>148.47684222659572</v>
      </c>
      <c r="K446" s="307">
        <f t="shared" ca="1" si="189"/>
        <v>639.88551272392851</v>
      </c>
      <c r="L446" s="304">
        <f t="shared" ca="1" si="174"/>
        <v>656.88571461978552</v>
      </c>
      <c r="M446" s="306">
        <f t="shared" ca="1" si="190"/>
        <v>1.3250582146956407</v>
      </c>
      <c r="N446" s="304">
        <f t="shared" ca="1" si="191"/>
        <v>75.920243311199926</v>
      </c>
      <c r="P446" s="310">
        <f t="shared" ca="1" si="192"/>
        <v>18</v>
      </c>
      <c r="Q446" s="304">
        <f t="shared" ca="1" si="193"/>
        <v>264.29090909096794</v>
      </c>
      <c r="R446" s="306">
        <f t="shared" ca="1" si="194"/>
        <v>0.13239184262098644</v>
      </c>
      <c r="S446" s="307">
        <f t="shared" ca="1" si="195"/>
        <v>10.334560866083974</v>
      </c>
      <c r="T446" s="304">
        <f t="shared" ca="1" si="175"/>
        <v>101.3820420962838</v>
      </c>
      <c r="U446" s="311">
        <f t="shared" ca="1" si="176"/>
        <v>0</v>
      </c>
      <c r="V446" s="306">
        <f t="shared" ca="1" si="177"/>
        <v>1.1490441762524717</v>
      </c>
      <c r="W446" s="304">
        <f t="shared" ca="1" si="178"/>
        <v>190.684855071642</v>
      </c>
      <c r="Y446" s="314" t="str">
        <f t="shared" ca="1" si="196"/>
        <v/>
      </c>
      <c r="Z446" s="315" t="str">
        <f t="shared" ca="1" si="197"/>
        <v/>
      </c>
      <c r="AA446" s="316" t="str">
        <f t="shared" ca="1" si="198"/>
        <v/>
      </c>
      <c r="AC446" s="310" t="e">
        <f t="shared" ca="1" si="199"/>
        <v>#N/A</v>
      </c>
      <c r="AD446" s="323" t="e">
        <f t="shared" ca="1" si="200"/>
        <v>#N/A</v>
      </c>
      <c r="AE446" s="324">
        <f t="shared" ca="1" si="179"/>
        <v>639.88551272392851</v>
      </c>
      <c r="AG446" s="306">
        <f t="shared" ca="1" si="201"/>
        <v>-2.4012267881969072</v>
      </c>
      <c r="AH446" s="304">
        <f t="shared" ca="1" si="202"/>
        <v>7.1142871932363674</v>
      </c>
    </row>
    <row r="447" spans="1:34" x14ac:dyDescent="0.2">
      <c r="A447" s="347">
        <f t="shared" ca="1" si="180"/>
        <v>0.01</v>
      </c>
      <c r="B447" s="304">
        <f t="shared" ca="1" si="181"/>
        <v>4.42999999999995</v>
      </c>
      <c r="D447" s="306">
        <f t="shared" ca="1" si="182"/>
        <v>1.4546451918498069</v>
      </c>
      <c r="E447" s="307">
        <f t="shared" ca="1" si="183"/>
        <v>-4.0101427475182589</v>
      </c>
      <c r="F447" s="304">
        <f t="shared" ca="1" si="184"/>
        <v>4.265822018045883</v>
      </c>
      <c r="G447" s="306">
        <f t="shared" ca="1" si="185"/>
        <v>61.357930883656977</v>
      </c>
      <c r="H447" s="307">
        <f t="shared" ca="1" si="186"/>
        <v>244.54385284646068</v>
      </c>
      <c r="I447" s="304">
        <f t="shared" ca="1" si="187"/>
        <v>252.12396087503274</v>
      </c>
      <c r="J447" s="306">
        <f t="shared" ca="1" si="188"/>
        <v>149.0903488031727</v>
      </c>
      <c r="K447" s="307">
        <f t="shared" ca="1" si="189"/>
        <v>642.33115175953048</v>
      </c>
      <c r="L447" s="304">
        <f t="shared" ca="1" si="174"/>
        <v>659.40673383502588</v>
      </c>
      <c r="M447" s="306">
        <f t="shared" ca="1" si="190"/>
        <v>1.3249635588152437</v>
      </c>
      <c r="N447" s="304">
        <f t="shared" ca="1" si="191"/>
        <v>75.914819928747093</v>
      </c>
      <c r="P447" s="310">
        <f t="shared" ca="1" si="192"/>
        <v>18</v>
      </c>
      <c r="Q447" s="304">
        <f t="shared" ca="1" si="193"/>
        <v>252.47272727278633</v>
      </c>
      <c r="R447" s="306">
        <f t="shared" ca="1" si="194"/>
        <v>0.12647173408331305</v>
      </c>
      <c r="S447" s="307">
        <f t="shared" ca="1" si="195"/>
        <v>10.333296148743141</v>
      </c>
      <c r="T447" s="304">
        <f t="shared" ca="1" si="175"/>
        <v>101.36963521917022</v>
      </c>
      <c r="U447" s="311">
        <f t="shared" ca="1" si="176"/>
        <v>0</v>
      </c>
      <c r="V447" s="306">
        <f t="shared" ca="1" si="177"/>
        <v>1.1487629069003329</v>
      </c>
      <c r="W447" s="304">
        <f t="shared" ca="1" si="178"/>
        <v>190.58472080827681</v>
      </c>
      <c r="Y447" s="314" t="str">
        <f t="shared" ca="1" si="196"/>
        <v/>
      </c>
      <c r="Z447" s="315" t="str">
        <f t="shared" ca="1" si="197"/>
        <v/>
      </c>
      <c r="AA447" s="316" t="str">
        <f t="shared" ca="1" si="198"/>
        <v/>
      </c>
      <c r="AC447" s="310" t="e">
        <f t="shared" ca="1" si="199"/>
        <v>#N/A</v>
      </c>
      <c r="AD447" s="323" t="e">
        <f t="shared" ca="1" si="200"/>
        <v>#N/A</v>
      </c>
      <c r="AE447" s="324">
        <f t="shared" ca="1" si="179"/>
        <v>642.33115175953048</v>
      </c>
      <c r="AG447" s="306">
        <f t="shared" ca="1" si="201"/>
        <v>-3.5357952238913208</v>
      </c>
      <c r="AH447" s="304">
        <f t="shared" ca="1" si="202"/>
        <v>5.979493020594373</v>
      </c>
    </row>
    <row r="448" spans="1:34" x14ac:dyDescent="0.2">
      <c r="A448" s="347">
        <f t="shared" ca="1" si="180"/>
        <v>0.01</v>
      </c>
      <c r="B448" s="304">
        <f t="shared" ca="1" si="181"/>
        <v>4.4399999999999498</v>
      </c>
      <c r="D448" s="306">
        <f t="shared" ca="1" si="182"/>
        <v>1.1793547155995352</v>
      </c>
      <c r="E448" s="307">
        <f t="shared" ca="1" si="183"/>
        <v>-5.1096468122074459</v>
      </c>
      <c r="F448" s="304">
        <f t="shared" ca="1" si="184"/>
        <v>5.2439839903177212</v>
      </c>
      <c r="G448" s="306">
        <f t="shared" ca="1" si="185"/>
        <v>61.369724430812973</v>
      </c>
      <c r="H448" s="307">
        <f t="shared" ca="1" si="186"/>
        <v>244.49275637833861</v>
      </c>
      <c r="I448" s="304">
        <f t="shared" ca="1" si="187"/>
        <v>252.07727187946074</v>
      </c>
      <c r="J448" s="306">
        <f t="shared" ca="1" si="188"/>
        <v>149.70398707974505</v>
      </c>
      <c r="K448" s="307">
        <f t="shared" ca="1" si="189"/>
        <v>644.77633480565453</v>
      </c>
      <c r="L448" s="304">
        <f t="shared" ca="1" si="174"/>
        <v>661.9273416871265</v>
      </c>
      <c r="M448" s="306">
        <f t="shared" ca="1" si="190"/>
        <v>1.3248688496731589</v>
      </c>
      <c r="N448" s="304">
        <f t="shared" ca="1" si="191"/>
        <v>75.909393494624325</v>
      </c>
      <c r="P448" s="310">
        <f t="shared" ca="1" si="192"/>
        <v>18</v>
      </c>
      <c r="Q448" s="304">
        <f t="shared" ca="1" si="193"/>
        <v>240.65454545460472</v>
      </c>
      <c r="R448" s="306">
        <f t="shared" ca="1" si="194"/>
        <v>0.12055162554563965</v>
      </c>
      <c r="S448" s="307">
        <f t="shared" ca="1" si="195"/>
        <v>10.332090632487684</v>
      </c>
      <c r="T448" s="304">
        <f t="shared" ca="1" si="175"/>
        <v>101.35780910470419</v>
      </c>
      <c r="U448" s="311">
        <f t="shared" ca="1" si="176"/>
        <v>0</v>
      </c>
      <c r="V448" s="306">
        <f t="shared" ca="1" si="177"/>
        <v>1.1484817566121759</v>
      </c>
      <c r="W448" s="304">
        <f t="shared" ca="1" si="178"/>
        <v>190.46751458628094</v>
      </c>
      <c r="Y448" s="314" t="str">
        <f t="shared" ca="1" si="196"/>
        <v/>
      </c>
      <c r="Z448" s="315" t="str">
        <f t="shared" ca="1" si="197"/>
        <v/>
      </c>
      <c r="AA448" s="316" t="str">
        <f t="shared" ca="1" si="198"/>
        <v/>
      </c>
      <c r="AC448" s="310" t="e">
        <f t="shared" ca="1" si="199"/>
        <v>#N/A</v>
      </c>
      <c r="AD448" s="323" t="e">
        <f t="shared" ca="1" si="200"/>
        <v>#N/A</v>
      </c>
      <c r="AE448" s="324">
        <f t="shared" ca="1" si="179"/>
        <v>644.77633480565453</v>
      </c>
      <c r="AG448" s="306">
        <f t="shared" ca="1" si="201"/>
        <v>-4.66901261161071</v>
      </c>
      <c r="AH448" s="304">
        <f t="shared" ca="1" si="202"/>
        <v>4.8460496938432742</v>
      </c>
    </row>
    <row r="449" spans="1:34" x14ac:dyDescent="0.2">
      <c r="A449" s="347">
        <f t="shared" ca="1" si="180"/>
        <v>0.01</v>
      </c>
      <c r="B449" s="304">
        <f t="shared" ca="1" si="181"/>
        <v>4.4499999999999496</v>
      </c>
      <c r="D449" s="306">
        <f t="shared" ca="1" si="182"/>
        <v>0.90418903121908323</v>
      </c>
      <c r="E449" s="307">
        <f t="shared" ca="1" si="183"/>
        <v>-6.2077731596458356</v>
      </c>
      <c r="F449" s="304">
        <f t="shared" ca="1" si="184"/>
        <v>6.2732770866426861</v>
      </c>
      <c r="G449" s="306">
        <f t="shared" ca="1" si="185"/>
        <v>61.378766321125163</v>
      </c>
      <c r="H449" s="307">
        <f t="shared" ca="1" si="186"/>
        <v>244.43067864674217</v>
      </c>
      <c r="I449" s="304">
        <f t="shared" ca="1" si="187"/>
        <v>252.01926438034499</v>
      </c>
      <c r="J449" s="306">
        <f t="shared" ca="1" si="188"/>
        <v>150.31772953350475</v>
      </c>
      <c r="K449" s="307">
        <f t="shared" ca="1" si="189"/>
        <v>647.22095198077989</v>
      </c>
      <c r="L449" s="304">
        <f t="shared" ca="1" si="174"/>
        <v>664.44742492917737</v>
      </c>
      <c r="M449" s="306">
        <f t="shared" ca="1" si="190"/>
        <v>1.3247740829744927</v>
      </c>
      <c r="N449" s="304">
        <f t="shared" ca="1" si="191"/>
        <v>75.903963762752355</v>
      </c>
      <c r="P449" s="310">
        <f t="shared" ca="1" si="192"/>
        <v>18</v>
      </c>
      <c r="Q449" s="304">
        <f t="shared" ca="1" si="193"/>
        <v>228.83636363642307</v>
      </c>
      <c r="R449" s="306">
        <f t="shared" ca="1" si="194"/>
        <v>0.11463151700796624</v>
      </c>
      <c r="S449" s="307">
        <f t="shared" ca="1" si="195"/>
        <v>10.330944317317606</v>
      </c>
      <c r="T449" s="304">
        <f t="shared" ca="1" si="175"/>
        <v>101.34656375288571</v>
      </c>
      <c r="U449" s="311">
        <f t="shared" ca="1" si="176"/>
        <v>0</v>
      </c>
      <c r="V449" s="306">
        <f t="shared" ca="1" si="177"/>
        <v>1.1482007379569024</v>
      </c>
      <c r="W449" s="304">
        <f t="shared" ca="1" si="178"/>
        <v>190.33328119883529</v>
      </c>
      <c r="Y449" s="314" t="str">
        <f t="shared" ca="1" si="196"/>
        <v/>
      </c>
      <c r="Z449" s="315" t="str">
        <f t="shared" ca="1" si="197"/>
        <v/>
      </c>
      <c r="AA449" s="316" t="str">
        <f t="shared" ca="1" si="198"/>
        <v/>
      </c>
      <c r="AC449" s="310" t="e">
        <f t="shared" ca="1" si="199"/>
        <v>#N/A</v>
      </c>
      <c r="AD449" s="323" t="e">
        <f t="shared" ca="1" si="200"/>
        <v>#N/A</v>
      </c>
      <c r="AE449" s="324">
        <f t="shared" ca="1" si="179"/>
        <v>647.22095198077989</v>
      </c>
      <c r="AG449" s="306">
        <f t="shared" ca="1" si="201"/>
        <v>-5.8008630773869676</v>
      </c>
      <c r="AH449" s="304">
        <f t="shared" ca="1" si="202"/>
        <v>3.7139730765778118</v>
      </c>
    </row>
    <row r="450" spans="1:34" x14ac:dyDescent="0.2">
      <c r="A450" s="347">
        <f t="shared" ca="1" si="180"/>
        <v>0.01</v>
      </c>
      <c r="B450" s="304">
        <f t="shared" ca="1" si="181"/>
        <v>4.4599999999999493</v>
      </c>
      <c r="D450" s="306">
        <f t="shared" ca="1" si="182"/>
        <v>0.62915215319781481</v>
      </c>
      <c r="E450" s="307">
        <f t="shared" ca="1" si="183"/>
        <v>-7.3045067000267814</v>
      </c>
      <c r="F450" s="304">
        <f t="shared" ca="1" si="184"/>
        <v>7.3315517158790868</v>
      </c>
      <c r="G450" s="306">
        <f t="shared" ca="1" si="185"/>
        <v>61.38505784265714</v>
      </c>
      <c r="H450" s="307">
        <f t="shared" ca="1" si="186"/>
        <v>244.3576335797419</v>
      </c>
      <c r="I450" s="304">
        <f t="shared" ca="1" si="187"/>
        <v>251.94995220288845</v>
      </c>
      <c r="J450" s="306">
        <f t="shared" ca="1" si="188"/>
        <v>150.93154865432365</v>
      </c>
      <c r="K450" s="307">
        <f t="shared" ca="1" si="189"/>
        <v>649.66489354191231</v>
      </c>
      <c r="L450" s="304">
        <f t="shared" ca="1" si="174"/>
        <v>666.9668704516115</v>
      </c>
      <c r="M450" s="306">
        <f t="shared" ca="1" si="190"/>
        <v>1.3246792544172115</v>
      </c>
      <c r="N450" s="304">
        <f t="shared" ca="1" si="191"/>
        <v>75.898530486642827</v>
      </c>
      <c r="P450" s="310">
        <f t="shared" ca="1" si="192"/>
        <v>18</v>
      </c>
      <c r="Q450" s="304">
        <f t="shared" ca="1" si="193"/>
        <v>217.01818181824146</v>
      </c>
      <c r="R450" s="306">
        <f t="shared" ca="1" si="194"/>
        <v>0.10871140847029283</v>
      </c>
      <c r="S450" s="307">
        <f t="shared" ca="1" si="195"/>
        <v>10.329857203232903</v>
      </c>
      <c r="T450" s="304">
        <f t="shared" ca="1" si="175"/>
        <v>101.33589916371479</v>
      </c>
      <c r="U450" s="311">
        <f t="shared" ca="1" si="176"/>
        <v>0</v>
      </c>
      <c r="V450" s="306">
        <f t="shared" ca="1" si="177"/>
        <v>1.1479198634755825</v>
      </c>
      <c r="W450" s="304">
        <f t="shared" ca="1" si="178"/>
        <v>190.18206791089514</v>
      </c>
      <c r="Y450" s="314" t="str">
        <f t="shared" ca="1" si="196"/>
        <v/>
      </c>
      <c r="Z450" s="315" t="str">
        <f t="shared" ca="1" si="197"/>
        <v/>
      </c>
      <c r="AA450" s="316" t="str">
        <f t="shared" ca="1" si="198"/>
        <v/>
      </c>
      <c r="AC450" s="310" t="e">
        <f t="shared" ca="1" si="199"/>
        <v>#N/A</v>
      </c>
      <c r="AD450" s="323" t="e">
        <f t="shared" ca="1" si="200"/>
        <v>#N/A</v>
      </c>
      <c r="AE450" s="324">
        <f t="shared" ca="1" si="179"/>
        <v>649.66489354191231</v>
      </c>
      <c r="AG450" s="306">
        <f t="shared" ca="1" si="201"/>
        <v>-6.9313310280890388</v>
      </c>
      <c r="AH450" s="304">
        <f t="shared" ca="1" si="202"/>
        <v>2.5832787515256914</v>
      </c>
    </row>
    <row r="451" spans="1:34" x14ac:dyDescent="0.2">
      <c r="A451" s="347">
        <f t="shared" ca="1" si="180"/>
        <v>0.01</v>
      </c>
      <c r="B451" s="304">
        <f t="shared" ca="1" si="181"/>
        <v>4.4699999999999491</v>
      </c>
      <c r="D451" s="306">
        <f t="shared" ca="1" si="182"/>
        <v>0.3542480151309394</v>
      </c>
      <c r="E451" s="307">
        <f t="shared" ca="1" si="183"/>
        <v>-8.3998326120405924</v>
      </c>
      <c r="F451" s="304">
        <f t="shared" ca="1" si="184"/>
        <v>8.4072991838357272</v>
      </c>
      <c r="G451" s="306">
        <f t="shared" ca="1" si="185"/>
        <v>61.38860032280845</v>
      </c>
      <c r="H451" s="307">
        <f t="shared" ca="1" si="186"/>
        <v>244.27363525362151</v>
      </c>
      <c r="I451" s="304">
        <f t="shared" ca="1" si="187"/>
        <v>251.86934932542474</v>
      </c>
      <c r="J451" s="306">
        <f t="shared" ca="1" si="188"/>
        <v>151.54541694515098</v>
      </c>
      <c r="K451" s="307">
        <f t="shared" ca="1" si="189"/>
        <v>652.10804988607913</v>
      </c>
      <c r="L451" s="304">
        <f t="shared" ca="1" si="174"/>
        <v>669.48556528375184</v>
      </c>
      <c r="M451" s="306">
        <f t="shared" ca="1" si="190"/>
        <v>1.3245843596910434</v>
      </c>
      <c r="N451" s="304">
        <f t="shared" ca="1" si="191"/>
        <v>75.893093419335344</v>
      </c>
      <c r="P451" s="310">
        <f t="shared" ca="1" si="192"/>
        <v>18</v>
      </c>
      <c r="Q451" s="304">
        <f t="shared" ca="1" si="193"/>
        <v>205.20000000005982</v>
      </c>
      <c r="R451" s="306">
        <f t="shared" ca="1" si="194"/>
        <v>0.10279129993261941</v>
      </c>
      <c r="S451" s="307">
        <f t="shared" ca="1" si="195"/>
        <v>10.328829290233577</v>
      </c>
      <c r="T451" s="304">
        <f t="shared" ca="1" si="175"/>
        <v>101.32581533719139</v>
      </c>
      <c r="U451" s="311">
        <f t="shared" ca="1" si="176"/>
        <v>0</v>
      </c>
      <c r="V451" s="306">
        <f t="shared" ca="1" si="177"/>
        <v>1.1476391456813191</v>
      </c>
      <c r="W451" s="304">
        <f t="shared" ca="1" si="178"/>
        <v>190.01392444040246</v>
      </c>
      <c r="Y451" s="314" t="str">
        <f t="shared" ca="1" si="196"/>
        <v/>
      </c>
      <c r="Z451" s="315" t="str">
        <f t="shared" ca="1" si="197"/>
        <v/>
      </c>
      <c r="AA451" s="316" t="str">
        <f t="shared" ca="1" si="198"/>
        <v/>
      </c>
      <c r="AC451" s="310" t="e">
        <f t="shared" ca="1" si="199"/>
        <v>#N/A</v>
      </c>
      <c r="AD451" s="323" t="e">
        <f t="shared" ca="1" si="200"/>
        <v>#N/A</v>
      </c>
      <c r="AE451" s="324">
        <f t="shared" ca="1" si="179"/>
        <v>652.10804988607913</v>
      </c>
      <c r="AG451" s="306">
        <f t="shared" ca="1" si="201"/>
        <v>-8.0604011506593185</v>
      </c>
      <c r="AH451" s="304">
        <f t="shared" ca="1" si="202"/>
        <v>1.4539820213085406</v>
      </c>
    </row>
    <row r="452" spans="1:34" x14ac:dyDescent="0.2">
      <c r="A452" s="347">
        <f t="shared" ca="1" si="180"/>
        <v>0.01</v>
      </c>
      <c r="B452" s="304">
        <f t="shared" ca="1" si="181"/>
        <v>4.4799999999999489</v>
      </c>
      <c r="D452" s="306">
        <f t="shared" ca="1" si="182"/>
        <v>7.9480469814355692E-2</v>
      </c>
      <c r="E452" s="307">
        <f t="shared" ca="1" si="183"/>
        <v>-9.4937363420712355</v>
      </c>
      <c r="F452" s="304">
        <f t="shared" ca="1" si="184"/>
        <v>9.4940690369222622</v>
      </c>
      <c r="G452" s="306">
        <f t="shared" ca="1" si="185"/>
        <v>61.389395127506596</v>
      </c>
      <c r="H452" s="307">
        <f t="shared" ca="1" si="186"/>
        <v>244.17869789020079</v>
      </c>
      <c r="I452" s="304">
        <f t="shared" ca="1" si="187"/>
        <v>251.77746987662553</v>
      </c>
      <c r="J452" s="306">
        <f t="shared" ca="1" si="188"/>
        <v>152.15930692240255</v>
      </c>
      <c r="K452" s="307">
        <f t="shared" ca="1" si="189"/>
        <v>654.55031155179825</v>
      </c>
      <c r="L452" s="304">
        <f t="shared" ref="L452:L515" ca="1" si="203">SQRT(pos_x^2+pos_z^2)</f>
        <v>672.00339659533131</v>
      </c>
      <c r="M452" s="306">
        <f t="shared" ca="1" si="190"/>
        <v>1.3244893944763785</v>
      </c>
      <c r="N452" s="304">
        <f t="shared" ca="1" si="191"/>
        <v>75.887652313334499</v>
      </c>
      <c r="P452" s="310">
        <f t="shared" ca="1" si="192"/>
        <v>18</v>
      </c>
      <c r="Q452" s="304">
        <f t="shared" ca="1" si="193"/>
        <v>193.3818181818782</v>
      </c>
      <c r="R452" s="306">
        <f t="shared" ca="1" si="194"/>
        <v>9.6871191394946016E-2</v>
      </c>
      <c r="S452" s="307">
        <f t="shared" ca="1" si="195"/>
        <v>10.327860578319626</v>
      </c>
      <c r="T452" s="304">
        <f t="shared" ref="T452:T515" ca="1" si="204">m*g</f>
        <v>101.31631227331553</v>
      </c>
      <c r="U452" s="311">
        <f t="shared" ref="U452:U515" ca="1" si="205">IF(pos_xz&lt;L_rampe,Poids*COS(Beta),0)</f>
        <v>0</v>
      </c>
      <c r="V452" s="306">
        <f t="shared" ref="V452:V515" ca="1" si="206">Rho_moyen*(20000-Alt_rampe-pos_z)/(20000+Alt_rampe+pos_z)</f>
        <v>1.1473585970591187</v>
      </c>
      <c r="W452" s="304">
        <f t="shared" ref="W452:W515" ca="1" si="207">1/2*Rho*Sref*Cx*vit_xz^2</f>
        <v>189.82890293941293</v>
      </c>
      <c r="Y452" s="314" t="str">
        <f t="shared" ca="1" si="196"/>
        <v/>
      </c>
      <c r="Z452" s="315" t="str">
        <f t="shared" ca="1" si="197"/>
        <v/>
      </c>
      <c r="AA452" s="316" t="str">
        <f t="shared" ca="1" si="198"/>
        <v/>
      </c>
      <c r="AC452" s="310" t="e">
        <f t="shared" ca="1" si="199"/>
        <v>#N/A</v>
      </c>
      <c r="AD452" s="323" t="e">
        <f t="shared" ca="1" si="200"/>
        <v>#N/A</v>
      </c>
      <c r="AE452" s="324">
        <f t="shared" ref="AE452:AE515" ca="1" si="208">IF(t&lt;T_para, pos_z, NA())</f>
        <v>654.55031155179825</v>
      </c>
      <c r="AG452" s="306">
        <f t="shared" ca="1" si="201"/>
        <v>-9.1880584113163994</v>
      </c>
      <c r="AH452" s="304">
        <f t="shared" ca="1" si="202"/>
        <v>0.32609790923646514</v>
      </c>
    </row>
    <row r="453" spans="1:34" x14ac:dyDescent="0.2">
      <c r="A453" s="347">
        <f t="shared" ref="A453:A516" ca="1" si="209">IF(B452+0.01&lt;=T_ini+ROUNDUP(Temps_fin_propu,0), 0.01, IF(K452&gt;0, 0.1, 0.0001))</f>
        <v>0.01</v>
      </c>
      <c r="B453" s="304">
        <f t="shared" ref="B453:B516" ca="1" si="210">B452+pas</f>
        <v>4.4899999999999487</v>
      </c>
      <c r="D453" s="306">
        <f t="shared" ref="D453:D516" ca="1" si="211">IF(AND(L452&lt;L_rampe,Poussee&lt;Poids*SIN(M452)),0,(-W452+Poussee)/m*COS(M452)-U452/m*SIN(M452))</f>
        <v>-0.19514671065811093</v>
      </c>
      <c r="E453" s="307">
        <f t="shared" ref="E453:E516" ca="1" si="212">IF(AND(L452&lt;L_rampe,Poussee&lt;Poids*SIN(M452)),0,(-W452+Poussee)/m*SIN(M452)+U452/m*COS(M452)-Poids/m)</f>
        <v>-10.586203603359868</v>
      </c>
      <c r="F453" s="304">
        <f t="shared" ref="F453:F516" ca="1" si="213">SQRT(acc_x^2+acc_z^2)</f>
        <v>10.588002123652513</v>
      </c>
      <c r="G453" s="306">
        <f t="shared" ref="G453:G516" ca="1" si="214">G452+acc_x*pas</f>
        <v>61.387443660400017</v>
      </c>
      <c r="H453" s="307">
        <f t="shared" ref="H453:H516" ca="1" si="215">H452+acc_z*pas</f>
        <v>244.07283585416721</v>
      </c>
      <c r="I453" s="304">
        <f t="shared" ref="I453:I516" ca="1" si="216">SQRT(vit_x^2+vit_z^2)</f>
        <v>251.67432813271606</v>
      </c>
      <c r="J453" s="306">
        <f t="shared" ref="J453:J516" ca="1" si="217">J452+0.5*(vit_x+G452)*pas*(K452&gt;=0)</f>
        <v>152.77319111634208</v>
      </c>
      <c r="K453" s="307">
        <f t="shared" ref="K453:K516" ca="1" si="218">K452+0.5*(vit_z+H452)*pas</f>
        <v>656.99156922052009</v>
      </c>
      <c r="L453" s="304">
        <f t="shared" ca="1" si="203"/>
        <v>674.52025169798412</v>
      </c>
      <c r="M453" s="306">
        <f t="shared" ref="M453:M516" ca="1" si="219">IF(AND(L452&gt;L_rampe,G453&gt;0),ATAN2(G453,H453),$M$4)</f>
        <v>1.3243943544431607</v>
      </c>
      <c r="N453" s="304">
        <f t="shared" ref="N453:N516" ca="1" si="220">DEGREES(Beta)</f>
        <v>75.882206920546338</v>
      </c>
      <c r="P453" s="310">
        <f t="shared" ref="P453:P516" ca="1" si="221">MATCH(t-pas/2-T_ini,CdP_t)</f>
        <v>18</v>
      </c>
      <c r="Q453" s="304">
        <f t="shared" ref="Q453:Q516" ca="1" si="222">(INDEX(CdP,2,i_P+1)-INDEX(CdP,2,i_P+0))/(INDEX(CdP,1,i_P+1)-INDEX(CdP,1,i_P+0))*(t-pas/2-T_ini-INDEX(CdP,1,i_P+0))+INDEX(CdP,2,i_P+0)</f>
        <v>181.56363636369656</v>
      </c>
      <c r="R453" s="306">
        <f t="shared" ref="R453:R516" ca="1" si="223">Poussee/(g*ISP)</f>
        <v>9.0951082857272603E-2</v>
      </c>
      <c r="S453" s="307">
        <f t="shared" ref="S453:S516" ca="1" si="224">S452-Débit*pas</f>
        <v>10.326951067491054</v>
      </c>
      <c r="T453" s="304">
        <f t="shared" ca="1" si="204"/>
        <v>101.30738997208725</v>
      </c>
      <c r="U453" s="311">
        <f t="shared" ca="1" si="205"/>
        <v>0</v>
      </c>
      <c r="V453" s="306">
        <f t="shared" ca="1" si="206"/>
        <v>1.1470782300657629</v>
      </c>
      <c r="W453" s="304">
        <f t="shared" ca="1" si="207"/>
        <v>189.62705797514212</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f t="shared" ca="1" si="208"/>
        <v>656.99156922052009</v>
      </c>
      <c r="AG453" s="306">
        <f t="shared" ref="AG453:AG516" ca="1" si="230">IF(AND(L452&lt;L_rampe,Poussee&lt;Poids*SIN(M452)),0,(-W452+Poussee)/m-Poids*SIN(M452)/m)</f>
        <v>-10.314288054725102</v>
      </c>
      <c r="AH453" s="304">
        <f t="shared" ref="AH453:AH516" ca="1" si="231">IF(AND(L452&lt;L_rampe,Poussee&lt;Poids*SIN(M452)), g*SIN(M452), (-W452+Poussee)/m)</f>
        <v>-0.80035883986467116</v>
      </c>
    </row>
    <row r="454" spans="1:34" x14ac:dyDescent="0.2">
      <c r="A454" s="347">
        <f t="shared" ca="1" si="209"/>
        <v>0.01</v>
      </c>
      <c r="B454" s="304">
        <f t="shared" ca="1" si="210"/>
        <v>4.4999999999999485</v>
      </c>
      <c r="D454" s="306">
        <f t="shared" ca="1" si="211"/>
        <v>-0.46962983479519482</v>
      </c>
      <c r="E454" s="307">
        <f t="shared" ca="1" si="212"/>
        <v>-11.677220375135596</v>
      </c>
      <c r="F454" s="304">
        <f t="shared" ca="1" si="213"/>
        <v>11.686660253092484</v>
      </c>
      <c r="G454" s="306">
        <f t="shared" ca="1" si="214"/>
        <v>61.382747362052065</v>
      </c>
      <c r="H454" s="307">
        <f t="shared" ca="1" si="215"/>
        <v>243.95606365041584</v>
      </c>
      <c r="I454" s="304">
        <f t="shared" ca="1" si="216"/>
        <v>251.55993851469924</v>
      </c>
      <c r="J454" s="306">
        <f t="shared" ca="1" si="217"/>
        <v>153.38704207145435</v>
      </c>
      <c r="K454" s="307">
        <f t="shared" ca="1" si="218"/>
        <v>659.43171371804306</v>
      </c>
      <c r="L454" s="304">
        <f t="shared" ca="1" si="203"/>
        <v>677.03601804671007</v>
      </c>
      <c r="M454" s="306">
        <f t="shared" ca="1" si="219"/>
        <v>1.324299235249776</v>
      </c>
      <c r="N454" s="304">
        <f t="shared" ca="1" si="220"/>
        <v>75.876756992214709</v>
      </c>
      <c r="P454" s="310">
        <f t="shared" ca="1" si="221"/>
        <v>18</v>
      </c>
      <c r="Q454" s="304">
        <f t="shared" ca="1" si="222"/>
        <v>169.74545454551495</v>
      </c>
      <c r="R454" s="306">
        <f t="shared" ca="1" si="223"/>
        <v>8.5030974319599203E-2</v>
      </c>
      <c r="S454" s="307">
        <f t="shared" ca="1" si="224"/>
        <v>10.326100757747858</v>
      </c>
      <c r="T454" s="304">
        <f t="shared" ca="1" si="204"/>
        <v>101.29904843350648</v>
      </c>
      <c r="U454" s="311">
        <f t="shared" ca="1" si="205"/>
        <v>0</v>
      </c>
      <c r="V454" s="306">
        <f t="shared" ca="1" si="206"/>
        <v>1.1467980571296921</v>
      </c>
      <c r="W454" s="304">
        <f t="shared" ca="1" si="207"/>
        <v>189.40844651093889</v>
      </c>
      <c r="Y454" s="314" t="str">
        <f t="shared" ca="1" si="225"/>
        <v/>
      </c>
      <c r="Z454" s="315" t="str">
        <f t="shared" ca="1" si="226"/>
        <v/>
      </c>
      <c r="AA454" s="316" t="str">
        <f t="shared" ca="1" si="227"/>
        <v/>
      </c>
      <c r="AC454" s="310" t="e">
        <f t="shared" ca="1" si="228"/>
        <v>#N/A</v>
      </c>
      <c r="AD454" s="323" t="e">
        <f t="shared" ca="1" si="229"/>
        <v>#N/A</v>
      </c>
      <c r="AE454" s="324">
        <f t="shared" ca="1" si="208"/>
        <v>659.43171371804306</v>
      </c>
      <c r="AG454" s="306">
        <f t="shared" ca="1" si="230"/>
        <v>-11.439075603134187</v>
      </c>
      <c r="AH454" s="304">
        <f t="shared" ca="1" si="231"/>
        <v>-1.9253737587936719</v>
      </c>
    </row>
    <row r="455" spans="1:34" x14ac:dyDescent="0.2">
      <c r="A455" s="347">
        <f t="shared" ca="1" si="209"/>
        <v>0.01</v>
      </c>
      <c r="B455" s="304">
        <f t="shared" ca="1" si="210"/>
        <v>4.5099999999999483</v>
      </c>
      <c r="D455" s="306">
        <f t="shared" ca="1" si="211"/>
        <v>-0.7439652916066547</v>
      </c>
      <c r="E455" s="307">
        <f t="shared" ca="1" si="212"/>
        <v>-12.766772901714344</v>
      </c>
      <c r="F455" s="304">
        <f t="shared" ca="1" si="213"/>
        <v>12.788431282962859</v>
      </c>
      <c r="G455" s="306">
        <f t="shared" ca="1" si="214"/>
        <v>61.375307709135996</v>
      </c>
      <c r="H455" s="307">
        <f t="shared" ca="1" si="215"/>
        <v>243.82839592139871</v>
      </c>
      <c r="I455" s="304">
        <f t="shared" ca="1" si="216"/>
        <v>251.43431558558885</v>
      </c>
      <c r="J455" s="306">
        <f t="shared" ca="1" si="217"/>
        <v>154.00083234681028</v>
      </c>
      <c r="K455" s="307">
        <f t="shared" ca="1" si="218"/>
        <v>661.87063601590216</v>
      </c>
      <c r="L455" s="304">
        <f t="shared" ca="1" si="203"/>
        <v>679.55058324131051</v>
      </c>
      <c r="M455" s="306">
        <f t="shared" ca="1" si="219"/>
        <v>1.3242040325419362</v>
      </c>
      <c r="N455" s="304">
        <f t="shared" ca="1" si="220"/>
        <v>75.871302278857272</v>
      </c>
      <c r="P455" s="310">
        <f t="shared" ca="1" si="221"/>
        <v>18</v>
      </c>
      <c r="Q455" s="304">
        <f t="shared" ca="1" si="222"/>
        <v>157.92727272733333</v>
      </c>
      <c r="R455" s="306">
        <f t="shared" ca="1" si="223"/>
        <v>7.9110865781925804E-2</v>
      </c>
      <c r="S455" s="307">
        <f t="shared" ca="1" si="224"/>
        <v>10.325309649090038</v>
      </c>
      <c r="T455" s="304">
        <f t="shared" ca="1" si="204"/>
        <v>101.29128765757328</v>
      </c>
      <c r="U455" s="311">
        <f t="shared" ca="1" si="205"/>
        <v>0</v>
      </c>
      <c r="V455" s="306">
        <f t="shared" ca="1" si="206"/>
        <v>1.1465180906508843</v>
      </c>
      <c r="W455" s="304">
        <f t="shared" ca="1" si="207"/>
        <v>189.17312788718939</v>
      </c>
      <c r="Y455" s="314" t="str">
        <f t="shared" ca="1" si="225"/>
        <v/>
      </c>
      <c r="Z455" s="315" t="str">
        <f t="shared" ca="1" si="226"/>
        <v/>
      </c>
      <c r="AA455" s="316" t="str">
        <f t="shared" ca="1" si="227"/>
        <v/>
      </c>
      <c r="AC455" s="310" t="e">
        <f t="shared" ca="1" si="228"/>
        <v>#N/A</v>
      </c>
      <c r="AD455" s="323" t="e">
        <f t="shared" ca="1" si="229"/>
        <v>#N/A</v>
      </c>
      <c r="AE455" s="324">
        <f t="shared" ca="1" si="208"/>
        <v>661.87063601590216</v>
      </c>
      <c r="AG455" s="306">
        <f t="shared" ca="1" si="230"/>
        <v>-12.562406855482667</v>
      </c>
      <c r="AH455" s="304">
        <f t="shared" ca="1" si="231"/>
        <v>-3.0489326570830708</v>
      </c>
    </row>
    <row r="456" spans="1:34" x14ac:dyDescent="0.2">
      <c r="A456" s="347">
        <f t="shared" ca="1" si="209"/>
        <v>0.01</v>
      </c>
      <c r="B456" s="304">
        <f t="shared" ca="1" si="210"/>
        <v>4.5199999999999481</v>
      </c>
      <c r="D456" s="306">
        <f t="shared" ca="1" si="211"/>
        <v>-1.0181495504998193</v>
      </c>
      <c r="E456" s="307">
        <f t="shared" ca="1" si="212"/>
        <v>-13.854847691566203</v>
      </c>
      <c r="F456" s="304">
        <f t="shared" ca="1" si="213"/>
        <v>13.892207638229438</v>
      </c>
      <c r="G456" s="306">
        <f t="shared" ca="1" si="214"/>
        <v>61.365126213630994</v>
      </c>
      <c r="H456" s="307">
        <f t="shared" ca="1" si="215"/>
        <v>243.68984744448304</v>
      </c>
      <c r="I456" s="304">
        <f t="shared" ca="1" si="216"/>
        <v>251.29747404765189</v>
      </c>
      <c r="J456" s="306">
        <f t="shared" ca="1" si="217"/>
        <v>154.61453451642413</v>
      </c>
      <c r="K456" s="307">
        <f t="shared" ca="1" si="218"/>
        <v>664.30822723273161</v>
      </c>
      <c r="L456" s="304">
        <f t="shared" ca="1" si="203"/>
        <v>682.06383502779636</v>
      </c>
      <c r="M456" s="306">
        <f t="shared" ca="1" si="219"/>
        <v>1.3241087419515511</v>
      </c>
      <c r="N456" s="304">
        <f t="shared" ca="1" si="220"/>
        <v>75.865842530200894</v>
      </c>
      <c r="P456" s="310">
        <f t="shared" ca="1" si="221"/>
        <v>18</v>
      </c>
      <c r="Q456" s="304">
        <f t="shared" ca="1" si="222"/>
        <v>146.10909090915169</v>
      </c>
      <c r="R456" s="306">
        <f t="shared" ca="1" si="223"/>
        <v>7.3190757244252391E-2</v>
      </c>
      <c r="S456" s="307">
        <f t="shared" ca="1" si="224"/>
        <v>10.324577741517595</v>
      </c>
      <c r="T456" s="304">
        <f t="shared" ca="1" si="204"/>
        <v>101.28410764428762</v>
      </c>
      <c r="U456" s="311">
        <f t="shared" ca="1" si="205"/>
        <v>0</v>
      </c>
      <c r="V456" s="306">
        <f t="shared" ca="1" si="206"/>
        <v>1.146238343000745</v>
      </c>
      <c r="W456" s="304">
        <f t="shared" ca="1" si="207"/>
        <v>188.92116380216001</v>
      </c>
      <c r="Y456" s="314" t="str">
        <f t="shared" ca="1" si="225"/>
        <v/>
      </c>
      <c r="Z456" s="315" t="str">
        <f t="shared" ca="1" si="226"/>
        <v/>
      </c>
      <c r="AA456" s="316" t="str">
        <f t="shared" ca="1" si="227"/>
        <v/>
      </c>
      <c r="AC456" s="310" t="e">
        <f t="shared" ca="1" si="228"/>
        <v>#N/A</v>
      </c>
      <c r="AD456" s="323" t="e">
        <f t="shared" ca="1" si="229"/>
        <v>#N/A</v>
      </c>
      <c r="AE456" s="324">
        <f t="shared" ca="1" si="208"/>
        <v>664.30822723273161</v>
      </c>
      <c r="AG456" s="306">
        <f t="shared" ca="1" si="230"/>
        <v>-13.684267886475126</v>
      </c>
      <c r="AH456" s="304">
        <f t="shared" ca="1" si="231"/>
        <v>-4.171021620077199</v>
      </c>
    </row>
    <row r="457" spans="1:34" x14ac:dyDescent="0.2">
      <c r="A457" s="347">
        <f t="shared" ca="1" si="209"/>
        <v>0.01</v>
      </c>
      <c r="B457" s="304">
        <f t="shared" ca="1" si="210"/>
        <v>4.5299999999999478</v>
      </c>
      <c r="D457" s="306">
        <f t="shared" ca="1" si="211"/>
        <v>-1.2459894473857756</v>
      </c>
      <c r="E457" s="307">
        <f t="shared" ca="1" si="212"/>
        <v>-14.758005440318467</v>
      </c>
      <c r="F457" s="304">
        <f t="shared" ca="1" si="213"/>
        <v>14.810510263980312</v>
      </c>
      <c r="G457" s="306">
        <f t="shared" ca="1" si="214"/>
        <v>61.352666319157137</v>
      </c>
      <c r="H457" s="307">
        <f t="shared" ca="1" si="215"/>
        <v>243.54226739007984</v>
      </c>
      <c r="I457" s="304">
        <f t="shared" ca="1" si="216"/>
        <v>251.15132026324486</v>
      </c>
      <c r="J457" s="306">
        <f t="shared" ca="1" si="217"/>
        <v>155.22812347908808</v>
      </c>
      <c r="K457" s="307">
        <f t="shared" ca="1" si="218"/>
        <v>666.74438780690446</v>
      </c>
      <c r="L457" s="304">
        <f t="shared" ca="1" si="203"/>
        <v>684.5756707558653</v>
      </c>
      <c r="M457" s="306">
        <f t="shared" ca="1" si="219"/>
        <v>1.3240133598139654</v>
      </c>
      <c r="N457" s="304">
        <f t="shared" ca="1" si="220"/>
        <v>75.860377536276289</v>
      </c>
      <c r="P457" s="310">
        <f t="shared" ca="1" si="221"/>
        <v>19</v>
      </c>
      <c r="Q457" s="304">
        <f t="shared" ca="1" si="222"/>
        <v>136.24375000004085</v>
      </c>
      <c r="R457" s="306">
        <f t="shared" ca="1" si="223"/>
        <v>6.82488897182989E-2</v>
      </c>
      <c r="S457" s="307">
        <f t="shared" ca="1" si="224"/>
        <v>10.323895252620412</v>
      </c>
      <c r="T457" s="304">
        <f t="shared" ca="1" si="204"/>
        <v>101.27741242820625</v>
      </c>
      <c r="U457" s="311">
        <f t="shared" ca="1" si="205"/>
        <v>0</v>
      </c>
      <c r="V457" s="306">
        <f t="shared" ca="1" si="206"/>
        <v>1.1459588254698367</v>
      </c>
      <c r="W457" s="304">
        <f t="shared" ca="1" si="207"/>
        <v>188.65545979213238</v>
      </c>
      <c r="Y457" s="314" t="str">
        <f t="shared" ca="1" si="225"/>
        <v/>
      </c>
      <c r="Z457" s="315" t="str">
        <f t="shared" ca="1" si="226"/>
        <v/>
      </c>
      <c r="AA457" s="316" t="str">
        <f t="shared" ca="1" si="227"/>
        <v/>
      </c>
      <c r="AC457" s="310" t="e">
        <f t="shared" ca="1" si="228"/>
        <v>#N/A</v>
      </c>
      <c r="AD457" s="323" t="e">
        <f t="shared" ca="1" si="229"/>
        <v>#N/A</v>
      </c>
      <c r="AE457" s="324">
        <f t="shared" ca="1" si="208"/>
        <v>666.74438780690446</v>
      </c>
      <c r="AG457" s="306">
        <f t="shared" ca="1" si="230"/>
        <v>-14.615492686326334</v>
      </c>
      <c r="AH457" s="304">
        <f t="shared" ca="1" si="231"/>
        <v>-5.1024746486795838</v>
      </c>
    </row>
    <row r="458" spans="1:34" x14ac:dyDescent="0.2">
      <c r="A458" s="347">
        <f t="shared" ca="1" si="209"/>
        <v>0.01</v>
      </c>
      <c r="B458" s="304">
        <f t="shared" ca="1" si="210"/>
        <v>4.5399999999999476</v>
      </c>
      <c r="D458" s="306">
        <f t="shared" ca="1" si="211"/>
        <v>-1.4274899906949996</v>
      </c>
      <c r="E458" s="307">
        <f t="shared" ca="1" si="212"/>
        <v>-15.476488025182213</v>
      </c>
      <c r="F458" s="304">
        <f t="shared" ca="1" si="213"/>
        <v>15.542181612217215</v>
      </c>
      <c r="G458" s="306">
        <f t="shared" ca="1" si="214"/>
        <v>61.338391419250186</v>
      </c>
      <c r="H458" s="307">
        <f t="shared" ca="1" si="215"/>
        <v>243.38750250982801</v>
      </c>
      <c r="I458" s="304">
        <f t="shared" ca="1" si="216"/>
        <v>250.99775823674736</v>
      </c>
      <c r="J458" s="306">
        <f t="shared" ca="1" si="217"/>
        <v>155.84157876778011</v>
      </c>
      <c r="K458" s="307">
        <f t="shared" ca="1" si="218"/>
        <v>669.17903665640404</v>
      </c>
      <c r="L458" s="304">
        <f t="shared" ca="1" si="203"/>
        <v>687.08600682391079</v>
      </c>
      <c r="M458" s="306">
        <f t="shared" ca="1" si="219"/>
        <v>1.3239178831708132</v>
      </c>
      <c r="N458" s="304">
        <f t="shared" ca="1" si="220"/>
        <v>75.854907127581598</v>
      </c>
      <c r="P458" s="310">
        <f t="shared" ca="1" si="221"/>
        <v>19</v>
      </c>
      <c r="Q458" s="304">
        <f t="shared" ca="1" si="222"/>
        <v>128.33125000004102</v>
      </c>
      <c r="R458" s="306">
        <f t="shared" ca="1" si="223"/>
        <v>6.4285263204085466E-2</v>
      </c>
      <c r="S458" s="307">
        <f t="shared" ca="1" si="224"/>
        <v>10.323252399988371</v>
      </c>
      <c r="T458" s="304">
        <f t="shared" ca="1" si="204"/>
        <v>101.27110604388592</v>
      </c>
      <c r="U458" s="311">
        <f t="shared" ca="1" si="205"/>
        <v>0</v>
      </c>
      <c r="V458" s="306">
        <f t="shared" ca="1" si="206"/>
        <v>1.1456795472185621</v>
      </c>
      <c r="W458" s="304">
        <f t="shared" ca="1" si="207"/>
        <v>188.37890978125651</v>
      </c>
      <c r="Y458" s="314" t="str">
        <f t="shared" ca="1" si="225"/>
        <v/>
      </c>
      <c r="Z458" s="315" t="str">
        <f t="shared" ca="1" si="226"/>
        <v/>
      </c>
      <c r="AA458" s="316" t="str">
        <f t="shared" ca="1" si="227"/>
        <v/>
      </c>
      <c r="AC458" s="310" t="e">
        <f t="shared" ca="1" si="228"/>
        <v>#N/A</v>
      </c>
      <c r="AD458" s="323" t="e">
        <f t="shared" ca="1" si="229"/>
        <v>#N/A</v>
      </c>
      <c r="AE458" s="324">
        <f t="shared" ca="1" si="208"/>
        <v>669.17903665640404</v>
      </c>
      <c r="AG458" s="306">
        <f t="shared" ca="1" si="230"/>
        <v>-15.35631705188279</v>
      </c>
      <c r="AH458" s="304">
        <f t="shared" ca="1" si="231"/>
        <v>-5.8435275487557883</v>
      </c>
    </row>
    <row r="459" spans="1:34" x14ac:dyDescent="0.2">
      <c r="A459" s="347">
        <f t="shared" ca="1" si="209"/>
        <v>0.01</v>
      </c>
      <c r="B459" s="304">
        <f t="shared" ca="1" si="210"/>
        <v>4.5499999999999474</v>
      </c>
      <c r="D459" s="306">
        <f t="shared" ca="1" si="211"/>
        <v>-1.6088878172162349</v>
      </c>
      <c r="E459" s="307">
        <f t="shared" ca="1" si="212"/>
        <v>-16.193982015019962</v>
      </c>
      <c r="F459" s="304">
        <f t="shared" ca="1" si="213"/>
        <v>16.273708044301912</v>
      </c>
      <c r="G459" s="306">
        <f t="shared" ca="1" si="214"/>
        <v>61.322302541078024</v>
      </c>
      <c r="H459" s="307">
        <f t="shared" ca="1" si="215"/>
        <v>243.22556268967782</v>
      </c>
      <c r="I459" s="304">
        <f t="shared" ca="1" si="216"/>
        <v>250.83679780815632</v>
      </c>
      <c r="J459" s="306">
        <f t="shared" ca="1" si="217"/>
        <v>156.45488223758176</v>
      </c>
      <c r="K459" s="307">
        <f t="shared" ca="1" si="218"/>
        <v>671.61210198240155</v>
      </c>
      <c r="L459" s="304">
        <f t="shared" ca="1" si="203"/>
        <v>689.59476919796555</v>
      </c>
      <c r="M459" s="306">
        <f t="shared" ca="1" si="219"/>
        <v>1.3238223090525514</v>
      </c>
      <c r="N459" s="304">
        <f t="shared" ca="1" si="220"/>
        <v>75.849431133974505</v>
      </c>
      <c r="P459" s="310">
        <f t="shared" ca="1" si="221"/>
        <v>19</v>
      </c>
      <c r="Q459" s="304">
        <f t="shared" ca="1" si="222"/>
        <v>120.4187500000412</v>
      </c>
      <c r="R459" s="306">
        <f t="shared" ca="1" si="223"/>
        <v>6.0321636689872032E-2</v>
      </c>
      <c r="S459" s="307">
        <f t="shared" ca="1" si="224"/>
        <v>10.322649183621472</v>
      </c>
      <c r="T459" s="304">
        <f t="shared" ca="1" si="204"/>
        <v>101.26518849132664</v>
      </c>
      <c r="U459" s="311">
        <f t="shared" ca="1" si="205"/>
        <v>0</v>
      </c>
      <c r="V459" s="306">
        <f t="shared" ca="1" si="206"/>
        <v>1.1454005163342298</v>
      </c>
      <c r="W459" s="304">
        <f t="shared" ca="1" si="207"/>
        <v>188.09155815410961</v>
      </c>
      <c r="Y459" s="314" t="str">
        <f t="shared" ca="1" si="225"/>
        <v/>
      </c>
      <c r="Z459" s="315" t="str">
        <f t="shared" ca="1" si="226"/>
        <v/>
      </c>
      <c r="AA459" s="316" t="str">
        <f t="shared" ca="1" si="227"/>
        <v/>
      </c>
      <c r="AC459" s="310" t="e">
        <f t="shared" ca="1" si="228"/>
        <v>#N/A</v>
      </c>
      <c r="AD459" s="323" t="e">
        <f t="shared" ca="1" si="229"/>
        <v>#N/A</v>
      </c>
      <c r="AE459" s="324">
        <f t="shared" ca="1" si="208"/>
        <v>671.61210198240155</v>
      </c>
      <c r="AG459" s="306">
        <f t="shared" ca="1" si="230"/>
        <v>-16.096157421438523</v>
      </c>
      <c r="AH459" s="304">
        <f t="shared" ca="1" si="231"/>
        <v>-6.5835967659392063</v>
      </c>
    </row>
    <row r="460" spans="1:34" x14ac:dyDescent="0.2">
      <c r="A460" s="347">
        <f t="shared" ca="1" si="209"/>
        <v>0.01</v>
      </c>
      <c r="B460" s="304">
        <f t="shared" ca="1" si="210"/>
        <v>4.5599999999999472</v>
      </c>
      <c r="D460" s="306">
        <f t="shared" ca="1" si="211"/>
        <v>-1.7901817981121051</v>
      </c>
      <c r="E460" s="307">
        <f t="shared" ca="1" si="212"/>
        <v>-16.910483137777845</v>
      </c>
      <c r="F460" s="304">
        <f t="shared" ca="1" si="213"/>
        <v>17.004975472589212</v>
      </c>
      <c r="G460" s="306">
        <f t="shared" ca="1" si="214"/>
        <v>61.304400723096904</v>
      </c>
      <c r="H460" s="307">
        <f t="shared" ca="1" si="215"/>
        <v>243.05645785830004</v>
      </c>
      <c r="I460" s="304">
        <f t="shared" ca="1" si="216"/>
        <v>250.66844886152231</v>
      </c>
      <c r="J460" s="306">
        <f t="shared" ca="1" si="217"/>
        <v>157.06801575390264</v>
      </c>
      <c r="K460" s="307">
        <f t="shared" ca="1" si="218"/>
        <v>674.0435120851414</v>
      </c>
      <c r="L460" s="304">
        <f t="shared" ca="1" si="203"/>
        <v>692.10188394263196</v>
      </c>
      <c r="M460" s="306">
        <f t="shared" ca="1" si="219"/>
        <v>1.3237266344779344</v>
      </c>
      <c r="N460" s="304">
        <f t="shared" ca="1" si="220"/>
        <v>75.843949384642244</v>
      </c>
      <c r="P460" s="310">
        <f t="shared" ca="1" si="221"/>
        <v>19</v>
      </c>
      <c r="Q460" s="304">
        <f t="shared" ca="1" si="222"/>
        <v>112.50625000004138</v>
      </c>
      <c r="R460" s="306">
        <f t="shared" ca="1" si="223"/>
        <v>5.6358010175658606E-2</v>
      </c>
      <c r="S460" s="307">
        <f t="shared" ca="1" si="224"/>
        <v>10.322085603519715</v>
      </c>
      <c r="T460" s="304">
        <f t="shared" ca="1" si="204"/>
        <v>101.25965977052842</v>
      </c>
      <c r="U460" s="311">
        <f t="shared" ca="1" si="205"/>
        <v>0</v>
      </c>
      <c r="V460" s="306">
        <f t="shared" ca="1" si="206"/>
        <v>1.1451217408852192</v>
      </c>
      <c r="W460" s="304">
        <f t="shared" ca="1" si="207"/>
        <v>187.79345024757623</v>
      </c>
      <c r="Y460" s="314" t="str">
        <f t="shared" ca="1" si="225"/>
        <v/>
      </c>
      <c r="Z460" s="315" t="str">
        <f t="shared" ca="1" si="226"/>
        <v/>
      </c>
      <c r="AA460" s="316" t="str">
        <f t="shared" ca="1" si="227"/>
        <v/>
      </c>
      <c r="AC460" s="310" t="e">
        <f t="shared" ca="1" si="228"/>
        <v>#N/A</v>
      </c>
      <c r="AD460" s="323" t="e">
        <f t="shared" ca="1" si="229"/>
        <v>#N/A</v>
      </c>
      <c r="AE460" s="324">
        <f t="shared" ca="1" si="208"/>
        <v>674.0435120851414</v>
      </c>
      <c r="AG460" s="306">
        <f t="shared" ca="1" si="230"/>
        <v>-16.835009389640579</v>
      </c>
      <c r="AH460" s="304">
        <f t="shared" ca="1" si="231"/>
        <v>-7.3226779022540258</v>
      </c>
    </row>
    <row r="461" spans="1:34" x14ac:dyDescent="0.2">
      <c r="A461" s="347">
        <f t="shared" ca="1" si="209"/>
        <v>0.01</v>
      </c>
      <c r="B461" s="304">
        <f t="shared" ca="1" si="210"/>
        <v>4.569999999999947</v>
      </c>
      <c r="D461" s="306">
        <f t="shared" ca="1" si="211"/>
        <v>-1.9713708388428732</v>
      </c>
      <c r="E461" s="307">
        <f t="shared" ca="1" si="212"/>
        <v>-17.625987230322426</v>
      </c>
      <c r="F461" s="304">
        <f t="shared" ca="1" si="213"/>
        <v>17.735888160104338</v>
      </c>
      <c r="G461" s="306">
        <f t="shared" ca="1" si="214"/>
        <v>61.284687014708474</v>
      </c>
      <c r="H461" s="307">
        <f t="shared" ca="1" si="215"/>
        <v>242.8801979859968</v>
      </c>
      <c r="I461" s="304">
        <f t="shared" ca="1" si="216"/>
        <v>250.49272132380969</v>
      </c>
      <c r="J461" s="306">
        <f t="shared" ca="1" si="217"/>
        <v>157.68096119259167</v>
      </c>
      <c r="K461" s="307">
        <f t="shared" ca="1" si="218"/>
        <v>676.47319536436294</v>
      </c>
      <c r="L461" s="304">
        <f t="shared" ca="1" si="203"/>
        <v>694.6072772215183</v>
      </c>
      <c r="M461" s="306">
        <f t="shared" ca="1" si="219"/>
        <v>1.3236308564534836</v>
      </c>
      <c r="N461" s="304">
        <f t="shared" ca="1" si="220"/>
        <v>75.838461708071108</v>
      </c>
      <c r="P461" s="310">
        <f t="shared" ca="1" si="221"/>
        <v>19</v>
      </c>
      <c r="Q461" s="304">
        <f t="shared" ca="1" si="222"/>
        <v>104.59375000004155</v>
      </c>
      <c r="R461" s="306">
        <f t="shared" ca="1" si="223"/>
        <v>5.2394383661445172E-2</v>
      </c>
      <c r="S461" s="307">
        <f t="shared" ca="1" si="224"/>
        <v>10.321561659683102</v>
      </c>
      <c r="T461" s="304">
        <f t="shared" ca="1" si="204"/>
        <v>101.25451988149123</v>
      </c>
      <c r="U461" s="311">
        <f t="shared" ca="1" si="205"/>
        <v>0</v>
      </c>
      <c r="V461" s="306">
        <f t="shared" ca="1" si="206"/>
        <v>1.1448432289209618</v>
      </c>
      <c r="W461" s="304">
        <f t="shared" ca="1" si="207"/>
        <v>187.48463234265768</v>
      </c>
      <c r="Y461" s="314" t="str">
        <f t="shared" ca="1" si="225"/>
        <v/>
      </c>
      <c r="Z461" s="315" t="str">
        <f t="shared" ca="1" si="226"/>
        <v/>
      </c>
      <c r="AA461" s="316" t="str">
        <f t="shared" ca="1" si="227"/>
        <v/>
      </c>
      <c r="AC461" s="310" t="e">
        <f t="shared" ca="1" si="228"/>
        <v>#N/A</v>
      </c>
      <c r="AD461" s="323" t="e">
        <f t="shared" ca="1" si="229"/>
        <v>#N/A</v>
      </c>
      <c r="AE461" s="324">
        <f t="shared" ca="1" si="208"/>
        <v>676.47319536436294</v>
      </c>
      <c r="AG461" s="306">
        <f t="shared" ca="1" si="230"/>
        <v>-17.572868665132638</v>
      </c>
      <c r="AH461" s="304">
        <f t="shared" ca="1" si="231"/>
        <v>-8.0607666737602113</v>
      </c>
    </row>
    <row r="462" spans="1:34" x14ac:dyDescent="0.2">
      <c r="A462" s="347">
        <f t="shared" ca="1" si="209"/>
        <v>0.01</v>
      </c>
      <c r="B462" s="304">
        <f t="shared" ca="1" si="210"/>
        <v>4.5799999999999468</v>
      </c>
      <c r="D462" s="306">
        <f t="shared" ca="1" si="211"/>
        <v>-2.1524538790857966</v>
      </c>
      <c r="E462" s="307">
        <f t="shared" ca="1" si="212"/>
        <v>-18.340490237840562</v>
      </c>
      <c r="F462" s="304">
        <f t="shared" ca="1" si="213"/>
        <v>18.466365096193577</v>
      </c>
      <c r="G462" s="306">
        <f t="shared" ca="1" si="214"/>
        <v>61.263162475917618</v>
      </c>
      <c r="H462" s="307">
        <f t="shared" ca="1" si="215"/>
        <v>242.69679308361839</v>
      </c>
      <c r="I462" s="304">
        <f t="shared" ca="1" si="216"/>
        <v>250.30962516376263</v>
      </c>
      <c r="J462" s="306">
        <f t="shared" ca="1" si="217"/>
        <v>158.2937004400448</v>
      </c>
      <c r="K462" s="307">
        <f t="shared" ca="1" si="218"/>
        <v>678.90108031971101</v>
      </c>
      <c r="L462" s="304">
        <f t="shared" ca="1" si="203"/>
        <v>697.11087529766269</v>
      </c>
      <c r="M462" s="306">
        <f t="shared" ca="1" si="219"/>
        <v>1.3235349719729512</v>
      </c>
      <c r="N462" s="304">
        <f t="shared" ca="1" si="220"/>
        <v>75.832967932015805</v>
      </c>
      <c r="P462" s="310">
        <f t="shared" ca="1" si="221"/>
        <v>19</v>
      </c>
      <c r="Q462" s="304">
        <f t="shared" ca="1" si="222"/>
        <v>96.681250000041729</v>
      </c>
      <c r="R462" s="306">
        <f t="shared" ca="1" si="223"/>
        <v>4.8430757147231746E-2</v>
      </c>
      <c r="S462" s="307">
        <f t="shared" ca="1" si="224"/>
        <v>10.321077352111629</v>
      </c>
      <c r="T462" s="304">
        <f t="shared" ca="1" si="204"/>
        <v>101.2497688242151</v>
      </c>
      <c r="U462" s="311">
        <f t="shared" ca="1" si="205"/>
        <v>0</v>
      </c>
      <c r="V462" s="306">
        <f t="shared" ca="1" si="206"/>
        <v>1.144564988471932</v>
      </c>
      <c r="W462" s="304">
        <f t="shared" ca="1" si="207"/>
        <v>187.16515165629616</v>
      </c>
      <c r="Y462" s="314" t="str">
        <f t="shared" ca="1" si="225"/>
        <v/>
      </c>
      <c r="Z462" s="315" t="str">
        <f t="shared" ca="1" si="226"/>
        <v/>
      </c>
      <c r="AA462" s="316" t="str">
        <f t="shared" ca="1" si="227"/>
        <v/>
      </c>
      <c r="AC462" s="310" t="e">
        <f t="shared" ca="1" si="228"/>
        <v>#N/A</v>
      </c>
      <c r="AD462" s="323" t="e">
        <f t="shared" ca="1" si="229"/>
        <v>#N/A</v>
      </c>
      <c r="AE462" s="324">
        <f t="shared" ca="1" si="208"/>
        <v>678.90108031971101</v>
      </c>
      <c r="AG462" s="306">
        <f t="shared" ca="1" si="230"/>
        <v>-18.309731069955753</v>
      </c>
      <c r="AH462" s="304">
        <f t="shared" ca="1" si="231"/>
        <v>-8.7978589099555702</v>
      </c>
    </row>
    <row r="463" spans="1:34" x14ac:dyDescent="0.2">
      <c r="A463" s="347">
        <f t="shared" ca="1" si="209"/>
        <v>0.01</v>
      </c>
      <c r="B463" s="304">
        <f t="shared" ca="1" si="210"/>
        <v>4.5899999999999466</v>
      </c>
      <c r="D463" s="306">
        <f t="shared" ca="1" si="211"/>
        <v>-2.3334298926549271</v>
      </c>
      <c r="E463" s="307">
        <f t="shared" ca="1" si="212"/>
        <v>-19.053988213233687</v>
      </c>
      <c r="F463" s="304">
        <f t="shared" ca="1" si="213"/>
        <v>19.196337199944782</v>
      </c>
      <c r="G463" s="306">
        <f t="shared" ca="1" si="214"/>
        <v>61.239828176991068</v>
      </c>
      <c r="H463" s="307">
        <f t="shared" ca="1" si="215"/>
        <v>242.50625320148606</v>
      </c>
      <c r="I463" s="304">
        <f t="shared" ca="1" si="216"/>
        <v>250.11917039077724</v>
      </c>
      <c r="J463" s="306">
        <f t="shared" ca="1" si="217"/>
        <v>158.90621539330934</v>
      </c>
      <c r="K463" s="307">
        <f t="shared" ca="1" si="218"/>
        <v>681.32709555113649</v>
      </c>
      <c r="L463" s="304">
        <f t="shared" ca="1" si="203"/>
        <v>699.61260453394652</v>
      </c>
      <c r="M463" s="306">
        <f t="shared" ca="1" si="219"/>
        <v>1.3234389780167799</v>
      </c>
      <c r="N463" s="304">
        <f t="shared" ca="1" si="220"/>
        <v>75.827467883468429</v>
      </c>
      <c r="P463" s="310">
        <f t="shared" ca="1" si="221"/>
        <v>19</v>
      </c>
      <c r="Q463" s="304">
        <f t="shared" ca="1" si="222"/>
        <v>88.768750000041905</v>
      </c>
      <c r="R463" s="306">
        <f t="shared" ca="1" si="223"/>
        <v>4.4467130633018312E-2</v>
      </c>
      <c r="S463" s="307">
        <f t="shared" ca="1" si="224"/>
        <v>10.3206326808053</v>
      </c>
      <c r="T463" s="304">
        <f t="shared" ca="1" si="204"/>
        <v>101.2454065987</v>
      </c>
      <c r="U463" s="311">
        <f t="shared" ca="1" si="205"/>
        <v>0</v>
      </c>
      <c r="V463" s="306">
        <f t="shared" ca="1" si="206"/>
        <v>1.1442870275496313</v>
      </c>
      <c r="W463" s="304">
        <f t="shared" ca="1" si="207"/>
        <v>186.83505633321377</v>
      </c>
      <c r="Y463" s="314" t="str">
        <f t="shared" ca="1" si="225"/>
        <v/>
      </c>
      <c r="Z463" s="315" t="str">
        <f t="shared" ca="1" si="226"/>
        <v/>
      </c>
      <c r="AA463" s="316" t="str">
        <f t="shared" ca="1" si="227"/>
        <v/>
      </c>
      <c r="AC463" s="310" t="e">
        <f t="shared" ca="1" si="228"/>
        <v>#N/A</v>
      </c>
      <c r="AD463" s="323" t="e">
        <f t="shared" ca="1" si="229"/>
        <v>#N/A</v>
      </c>
      <c r="AE463" s="324">
        <f t="shared" ca="1" si="208"/>
        <v>681.32709555113649</v>
      </c>
      <c r="AG463" s="306">
        <f t="shared" ca="1" si="230"/>
        <v>-19.04559253894374</v>
      </c>
      <c r="AH463" s="304">
        <f t="shared" ca="1" si="231"/>
        <v>-9.5339505531725379</v>
      </c>
    </row>
    <row r="464" spans="1:34" x14ac:dyDescent="0.2">
      <c r="A464" s="347">
        <f t="shared" ca="1" si="209"/>
        <v>0.01</v>
      </c>
      <c r="B464" s="304">
        <f t="shared" ca="1" si="210"/>
        <v>4.5999999999999464</v>
      </c>
      <c r="D464" s="306">
        <f t="shared" ca="1" si="211"/>
        <v>-2.5142978874213648</v>
      </c>
      <c r="E464" s="307">
        <f t="shared" ca="1" si="212"/>
        <v>-19.766477316506496</v>
      </c>
      <c r="F464" s="304">
        <f t="shared" ca="1" si="213"/>
        <v>19.92574513965933</v>
      </c>
      <c r="G464" s="306">
        <f t="shared" ca="1" si="214"/>
        <v>61.214685198116854</v>
      </c>
      <c r="H464" s="307">
        <f t="shared" ca="1" si="215"/>
        <v>242.308588428321</v>
      </c>
      <c r="I464" s="304">
        <f t="shared" ca="1" si="216"/>
        <v>249.92136705377953</v>
      </c>
      <c r="J464" s="306">
        <f t="shared" ca="1" si="217"/>
        <v>159.51848796018487</v>
      </c>
      <c r="K464" s="307">
        <f t="shared" ca="1" si="218"/>
        <v>683.75116975928552</v>
      </c>
      <c r="L464" s="304">
        <f t="shared" ca="1" si="203"/>
        <v>702.11239139349686</v>
      </c>
      <c r="M464" s="306">
        <f t="shared" ca="1" si="219"/>
        <v>1.3233428715515581</v>
      </c>
      <c r="N464" s="304">
        <f t="shared" ca="1" si="220"/>
        <v>75.821961388627287</v>
      </c>
      <c r="P464" s="310">
        <f t="shared" ca="1" si="221"/>
        <v>19</v>
      </c>
      <c r="Q464" s="304">
        <f t="shared" ca="1" si="222"/>
        <v>80.856250000042081</v>
      </c>
      <c r="R464" s="306">
        <f t="shared" ca="1" si="223"/>
        <v>4.0503504118804885E-2</v>
      </c>
      <c r="S464" s="307">
        <f t="shared" ca="1" si="224"/>
        <v>10.320227645764112</v>
      </c>
      <c r="T464" s="304">
        <f t="shared" ca="1" si="204"/>
        <v>101.24143320494593</v>
      </c>
      <c r="U464" s="311">
        <f t="shared" ca="1" si="205"/>
        <v>0</v>
      </c>
      <c r="V464" s="306">
        <f t="shared" ca="1" si="206"/>
        <v>1.1440093541465794</v>
      </c>
      <c r="W464" s="304">
        <f t="shared" ca="1" si="207"/>
        <v>186.49439543776768</v>
      </c>
      <c r="Y464" s="314" t="str">
        <f t="shared" ca="1" si="225"/>
        <v/>
      </c>
      <c r="Z464" s="315" t="str">
        <f t="shared" ca="1" si="226"/>
        <v/>
      </c>
      <c r="AA464" s="316" t="str">
        <f t="shared" ca="1" si="227"/>
        <v/>
      </c>
      <c r="AC464" s="310" t="e">
        <f t="shared" ca="1" si="228"/>
        <v>#N/A</v>
      </c>
      <c r="AD464" s="323" t="e">
        <f t="shared" ca="1" si="229"/>
        <v>#N/A</v>
      </c>
      <c r="AE464" s="324">
        <f t="shared" ca="1" si="208"/>
        <v>683.75116975928552</v>
      </c>
      <c r="AG464" s="306">
        <f t="shared" ca="1" si="230"/>
        <v>-19.780449119113346</v>
      </c>
      <c r="AH464" s="304">
        <f t="shared" ca="1" si="231"/>
        <v>-10.269037657969704</v>
      </c>
    </row>
    <row r="465" spans="1:34" x14ac:dyDescent="0.2">
      <c r="A465" s="347">
        <f t="shared" ca="1" si="209"/>
        <v>0.01</v>
      </c>
      <c r="B465" s="304">
        <f t="shared" ca="1" si="210"/>
        <v>4.6099999999999461</v>
      </c>
      <c r="D465" s="306">
        <f t="shared" ca="1" si="211"/>
        <v>-2.6533756200119405</v>
      </c>
      <c r="E465" s="307">
        <f t="shared" ca="1" si="212"/>
        <v>-20.312965080591368</v>
      </c>
      <c r="F465" s="304">
        <f t="shared" ca="1" si="213"/>
        <v>20.485530321331641</v>
      </c>
      <c r="G465" s="306">
        <f t="shared" ca="1" si="214"/>
        <v>61.188151441916737</v>
      </c>
      <c r="H465" s="307">
        <f t="shared" ca="1" si="215"/>
        <v>242.10545877751508</v>
      </c>
      <c r="I465" s="304">
        <f t="shared" ca="1" si="216"/>
        <v>249.71792696310368</v>
      </c>
      <c r="J465" s="306">
        <f t="shared" ca="1" si="217"/>
        <v>160.13050214338503</v>
      </c>
      <c r="K465" s="307">
        <f t="shared" ca="1" si="218"/>
        <v>686.1732399953147</v>
      </c>
      <c r="L465" s="304">
        <f t="shared" ca="1" si="203"/>
        <v>704.61017094728368</v>
      </c>
      <c r="M465" s="306">
        <f t="shared" ca="1" si="219"/>
        <v>1.3232466501851798</v>
      </c>
      <c r="N465" s="304">
        <f t="shared" ca="1" si="220"/>
        <v>75.816448310434836</v>
      </c>
      <c r="P465" s="310">
        <f t="shared" ca="1" si="221"/>
        <v>20</v>
      </c>
      <c r="Q465" s="304">
        <f t="shared" ca="1" si="222"/>
        <v>74.700000000023536</v>
      </c>
      <c r="R465" s="306">
        <f t="shared" ca="1" si="223"/>
        <v>3.7419639887752688E-2</v>
      </c>
      <c r="S465" s="307">
        <f t="shared" ca="1" si="224"/>
        <v>10.319853449365233</v>
      </c>
      <c r="T465" s="304">
        <f t="shared" ca="1" si="204"/>
        <v>101.23776233827294</v>
      </c>
      <c r="U465" s="311">
        <f t="shared" ca="1" si="205"/>
        <v>0</v>
      </c>
      <c r="V465" s="306">
        <f t="shared" ca="1" si="206"/>
        <v>1.1437319752916804</v>
      </c>
      <c r="W465" s="304">
        <f t="shared" ca="1" si="207"/>
        <v>186.14575579403291</v>
      </c>
      <c r="Y465" s="314" t="str">
        <f t="shared" ca="1" si="225"/>
        <v/>
      </c>
      <c r="Z465" s="315" t="str">
        <f t="shared" ca="1" si="226"/>
        <v/>
      </c>
      <c r="AA465" s="316" t="str">
        <f t="shared" ca="1" si="227"/>
        <v/>
      </c>
      <c r="AC465" s="310" t="e">
        <f t="shared" ca="1" si="228"/>
        <v>#N/A</v>
      </c>
      <c r="AD465" s="323" t="e">
        <f t="shared" ca="1" si="229"/>
        <v>#N/A</v>
      </c>
      <c r="AE465" s="324">
        <f t="shared" ca="1" si="208"/>
        <v>686.1732399953147</v>
      </c>
      <c r="AG465" s="306">
        <f t="shared" ca="1" si="230"/>
        <v>-20.344124668897003</v>
      </c>
      <c r="AH465" s="304">
        <f t="shared" ca="1" si="231"/>
        <v>-10.832944090365986</v>
      </c>
    </row>
    <row r="466" spans="1:34" x14ac:dyDescent="0.2">
      <c r="A466" s="347">
        <f t="shared" ca="1" si="209"/>
        <v>0.01</v>
      </c>
      <c r="B466" s="304">
        <f t="shared" ca="1" si="210"/>
        <v>4.6199999999999459</v>
      </c>
      <c r="D466" s="306">
        <f t="shared" ca="1" si="211"/>
        <v>-2.7506734108181288</v>
      </c>
      <c r="E466" s="307">
        <f t="shared" ca="1" si="212"/>
        <v>-20.693692878112117</v>
      </c>
      <c r="F466" s="304">
        <f t="shared" ca="1" si="213"/>
        <v>20.875706674184947</v>
      </c>
      <c r="G466" s="306">
        <f t="shared" ca="1" si="214"/>
        <v>61.160644707808558</v>
      </c>
      <c r="H466" s="307">
        <f t="shared" ca="1" si="215"/>
        <v>241.89852184873396</v>
      </c>
      <c r="I466" s="304">
        <f t="shared" ca="1" si="216"/>
        <v>249.51055956347261</v>
      </c>
      <c r="J466" s="306">
        <f t="shared" ca="1" si="217"/>
        <v>160.74224612413366</v>
      </c>
      <c r="K466" s="307">
        <f t="shared" ca="1" si="218"/>
        <v>688.59325989844592</v>
      </c>
      <c r="L466" s="304">
        <f t="shared" ca="1" si="203"/>
        <v>707.10589536971065</v>
      </c>
      <c r="M466" s="306">
        <f t="shared" ca="1" si="219"/>
        <v>1.3231503121710282</v>
      </c>
      <c r="N466" s="304">
        <f t="shared" ca="1" si="220"/>
        <v>75.810928548817273</v>
      </c>
      <c r="P466" s="310">
        <f t="shared" ca="1" si="221"/>
        <v>20</v>
      </c>
      <c r="Q466" s="304">
        <f t="shared" ca="1" si="222"/>
        <v>70.300000000023687</v>
      </c>
      <c r="R466" s="306">
        <f t="shared" ca="1" si="223"/>
        <v>3.5215537939880477E-2</v>
      </c>
      <c r="S466" s="307">
        <f t="shared" ca="1" si="224"/>
        <v>10.319501293985834</v>
      </c>
      <c r="T466" s="304">
        <f t="shared" ca="1" si="204"/>
        <v>101.23430769400103</v>
      </c>
      <c r="U466" s="311">
        <f t="shared" ca="1" si="205"/>
        <v>0</v>
      </c>
      <c r="V466" s="306">
        <f t="shared" ca="1" si="206"/>
        <v>1.1434548961083169</v>
      </c>
      <c r="W466" s="304">
        <f t="shared" ca="1" si="207"/>
        <v>185.79171025846728</v>
      </c>
      <c r="Y466" s="314" t="str">
        <f t="shared" ca="1" si="225"/>
        <v/>
      </c>
      <c r="Z466" s="315" t="str">
        <f t="shared" ca="1" si="226"/>
        <v/>
      </c>
      <c r="AA466" s="316" t="str">
        <f t="shared" ca="1" si="227"/>
        <v/>
      </c>
      <c r="AC466" s="310" t="e">
        <f t="shared" ca="1" si="228"/>
        <v>#N/A</v>
      </c>
      <c r="AD466" s="323" t="e">
        <f t="shared" ca="1" si="229"/>
        <v>#N/A</v>
      </c>
      <c r="AE466" s="324">
        <f t="shared" ca="1" si="208"/>
        <v>688.59325989844592</v>
      </c>
      <c r="AG466" s="306">
        <f t="shared" ca="1" si="230"/>
        <v>-20.736855748645702</v>
      </c>
      <c r="AH466" s="304">
        <f t="shared" ca="1" si="231"/>
        <v>-11.225906416768773</v>
      </c>
    </row>
    <row r="467" spans="1:34" x14ac:dyDescent="0.2">
      <c r="A467" s="347">
        <f t="shared" ca="1" si="209"/>
        <v>0.01</v>
      </c>
      <c r="B467" s="304">
        <f t="shared" ca="1" si="210"/>
        <v>4.6299999999999457</v>
      </c>
      <c r="D467" s="306">
        <f t="shared" ca="1" si="211"/>
        <v>-2.8479178866864672</v>
      </c>
      <c r="E467" s="307">
        <f t="shared" ca="1" si="212"/>
        <v>-21.07389576871272</v>
      </c>
      <c r="F467" s="304">
        <f t="shared" ca="1" si="213"/>
        <v>21.265458357624851</v>
      </c>
      <c r="G467" s="306">
        <f t="shared" ca="1" si="214"/>
        <v>61.132165528941691</v>
      </c>
      <c r="H467" s="307">
        <f t="shared" ca="1" si="215"/>
        <v>241.68778289104682</v>
      </c>
      <c r="I467" s="304">
        <f t="shared" ca="1" si="216"/>
        <v>249.29927007724615</v>
      </c>
      <c r="J467" s="306">
        <f t="shared" ca="1" si="217"/>
        <v>161.35371017531742</v>
      </c>
      <c r="K467" s="307">
        <f t="shared" ca="1" si="218"/>
        <v>691.01119142214486</v>
      </c>
      <c r="L467" s="304">
        <f t="shared" ca="1" si="203"/>
        <v>709.59952540710765</v>
      </c>
      <c r="M467" s="306">
        <f t="shared" ca="1" si="219"/>
        <v>1.3230538557539713</v>
      </c>
      <c r="N467" s="304">
        <f t="shared" ca="1" si="220"/>
        <v>75.805402003212961</v>
      </c>
      <c r="P467" s="310">
        <f t="shared" ca="1" si="221"/>
        <v>20</v>
      </c>
      <c r="Q467" s="304">
        <f t="shared" ca="1" si="222"/>
        <v>65.900000000023837</v>
      </c>
      <c r="R467" s="306">
        <f t="shared" ca="1" si="223"/>
        <v>3.3011435992008266E-2</v>
      </c>
      <c r="S467" s="307">
        <f t="shared" ca="1" si="224"/>
        <v>10.319171179625913</v>
      </c>
      <c r="T467" s="304">
        <f t="shared" ca="1" si="204"/>
        <v>101.23106927213021</v>
      </c>
      <c r="U467" s="311">
        <f t="shared" ca="1" si="205"/>
        <v>0</v>
      </c>
      <c r="V467" s="306">
        <f t="shared" ca="1" si="206"/>
        <v>1.1431781207635656</v>
      </c>
      <c r="W467" s="304">
        <f t="shared" ca="1" si="207"/>
        <v>185.43228568431903</v>
      </c>
      <c r="Y467" s="314" t="str">
        <f t="shared" ca="1" si="225"/>
        <v/>
      </c>
      <c r="Z467" s="315" t="str">
        <f t="shared" ca="1" si="226"/>
        <v/>
      </c>
      <c r="AA467" s="316" t="str">
        <f t="shared" ca="1" si="227"/>
        <v/>
      </c>
      <c r="AC467" s="310" t="e">
        <f t="shared" ca="1" si="228"/>
        <v>#N/A</v>
      </c>
      <c r="AD467" s="323" t="e">
        <f t="shared" ca="1" si="229"/>
        <v>#N/A</v>
      </c>
      <c r="AE467" s="324">
        <f t="shared" ca="1" si="208"/>
        <v>691.01119142214486</v>
      </c>
      <c r="AG467" s="306">
        <f t="shared" ca="1" si="230"/>
        <v>-21.129064594676699</v>
      </c>
      <c r="AH467" s="304">
        <f t="shared" ca="1" si="231"/>
        <v>-11.618346878008637</v>
      </c>
    </row>
    <row r="468" spans="1:34" x14ac:dyDescent="0.2">
      <c r="A468" s="347">
        <f t="shared" ca="1" si="209"/>
        <v>0.01</v>
      </c>
      <c r="B468" s="304">
        <f t="shared" ca="1" si="210"/>
        <v>4.6399999999999455</v>
      </c>
      <c r="D468" s="306">
        <f t="shared" ca="1" si="211"/>
        <v>-2.9451090613859172</v>
      </c>
      <c r="E468" s="307">
        <f t="shared" ca="1" si="212"/>
        <v>-21.453573775931581</v>
      </c>
      <c r="F468" s="304">
        <f t="shared" ca="1" si="213"/>
        <v>21.654779960618317</v>
      </c>
      <c r="G468" s="306">
        <f t="shared" ca="1" si="214"/>
        <v>61.10271443832783</v>
      </c>
      <c r="H468" s="307">
        <f t="shared" ca="1" si="215"/>
        <v>241.4732471532875</v>
      </c>
      <c r="I468" s="304">
        <f t="shared" ca="1" si="216"/>
        <v>249.08406372645462</v>
      </c>
      <c r="J468" s="306">
        <f t="shared" ca="1" si="217"/>
        <v>161.96488457515377</v>
      </c>
      <c r="K468" s="307">
        <f t="shared" ca="1" si="218"/>
        <v>693.42699657236653</v>
      </c>
      <c r="L468" s="304">
        <f t="shared" ca="1" si="203"/>
        <v>712.0910218580317</v>
      </c>
      <c r="M468" s="306">
        <f t="shared" ca="1" si="219"/>
        <v>1.3229572791701771</v>
      </c>
      <c r="N468" s="304">
        <f t="shared" ca="1" si="220"/>
        <v>75.799868572561763</v>
      </c>
      <c r="P468" s="310">
        <f t="shared" ca="1" si="221"/>
        <v>20</v>
      </c>
      <c r="Q468" s="304">
        <f t="shared" ca="1" si="222"/>
        <v>61.500000000023995</v>
      </c>
      <c r="R468" s="306">
        <f t="shared" ca="1" si="223"/>
        <v>3.0807334044136055E-2</v>
      </c>
      <c r="S468" s="307">
        <f t="shared" ca="1" si="224"/>
        <v>10.318863106285471</v>
      </c>
      <c r="T468" s="304">
        <f t="shared" ca="1" si="204"/>
        <v>101.22804707266047</v>
      </c>
      <c r="U468" s="311">
        <f t="shared" ca="1" si="205"/>
        <v>0</v>
      </c>
      <c r="V468" s="306">
        <f t="shared" ca="1" si="206"/>
        <v>1.1429016534146956</v>
      </c>
      <c r="W468" s="304">
        <f t="shared" ca="1" si="207"/>
        <v>185.06750913688887</v>
      </c>
      <c r="Y468" s="314" t="str">
        <f t="shared" ca="1" si="225"/>
        <v/>
      </c>
      <c r="Z468" s="315" t="str">
        <f t="shared" ca="1" si="226"/>
        <v/>
      </c>
      <c r="AA468" s="316" t="str">
        <f t="shared" ca="1" si="227"/>
        <v/>
      </c>
      <c r="AC468" s="310" t="e">
        <f t="shared" ca="1" si="228"/>
        <v>#N/A</v>
      </c>
      <c r="AD468" s="323" t="e">
        <f t="shared" ca="1" si="229"/>
        <v>#N/A</v>
      </c>
      <c r="AE468" s="324">
        <f t="shared" ca="1" si="208"/>
        <v>693.42699657236653</v>
      </c>
      <c r="AG468" s="306">
        <f t="shared" ca="1" si="230"/>
        <v>-21.520751239959274</v>
      </c>
      <c r="AH468" s="304">
        <f t="shared" ca="1" si="231"/>
        <v>-12.010265511595446</v>
      </c>
    </row>
    <row r="469" spans="1:34" x14ac:dyDescent="0.2">
      <c r="A469" s="347">
        <f t="shared" ca="1" si="209"/>
        <v>0.01</v>
      </c>
      <c r="B469" s="304">
        <f t="shared" ca="1" si="210"/>
        <v>4.6499999999999453</v>
      </c>
      <c r="D469" s="306">
        <f t="shared" ca="1" si="211"/>
        <v>-3.0422469577874383</v>
      </c>
      <c r="E469" s="307">
        <f t="shared" ca="1" si="212"/>
        <v>-21.832726949072136</v>
      </c>
      <c r="F469" s="304">
        <f t="shared" ca="1" si="213"/>
        <v>22.043666495955424</v>
      </c>
      <c r="G469" s="306">
        <f t="shared" ca="1" si="214"/>
        <v>61.072291968749958</v>
      </c>
      <c r="H469" s="307">
        <f t="shared" ca="1" si="215"/>
        <v>241.25491988379679</v>
      </c>
      <c r="I469" s="304">
        <f t="shared" ca="1" si="216"/>
        <v>248.86494573252668</v>
      </c>
      <c r="J469" s="306">
        <f t="shared" ca="1" si="217"/>
        <v>162.57575960718916</v>
      </c>
      <c r="K469" s="307">
        <f t="shared" ca="1" si="218"/>
        <v>695.84063740755198</v>
      </c>
      <c r="L469" s="304">
        <f t="shared" ca="1" si="203"/>
        <v>714.58034557326221</v>
      </c>
      <c r="M469" s="306">
        <f t="shared" ca="1" si="219"/>
        <v>1.3228605806469216</v>
      </c>
      <c r="N469" s="304">
        <f t="shared" ca="1" si="220"/>
        <v>75.794328155294082</v>
      </c>
      <c r="P469" s="310">
        <f t="shared" ca="1" si="221"/>
        <v>20</v>
      </c>
      <c r="Q469" s="304">
        <f t="shared" ca="1" si="222"/>
        <v>57.100000000024153</v>
      </c>
      <c r="R469" s="306">
        <f t="shared" ca="1" si="223"/>
        <v>2.8603232096263843E-2</v>
      </c>
      <c r="S469" s="307">
        <f t="shared" ca="1" si="224"/>
        <v>10.318577073964509</v>
      </c>
      <c r="T469" s="304">
        <f t="shared" ca="1" si="204"/>
        <v>101.22524109559184</v>
      </c>
      <c r="U469" s="311">
        <f t="shared" ca="1" si="205"/>
        <v>0</v>
      </c>
      <c r="V469" s="306">
        <f t="shared" ca="1" si="206"/>
        <v>1.1426254982091872</v>
      </c>
      <c r="W469" s="304">
        <f t="shared" ca="1" si="207"/>
        <v>184.69740789148108</v>
      </c>
      <c r="Y469" s="314" t="str">
        <f t="shared" ca="1" si="225"/>
        <v/>
      </c>
      <c r="Z469" s="315" t="str">
        <f t="shared" ca="1" si="226"/>
        <v/>
      </c>
      <c r="AA469" s="316" t="str">
        <f t="shared" ca="1" si="227"/>
        <v/>
      </c>
      <c r="AC469" s="310" t="e">
        <f t="shared" ca="1" si="228"/>
        <v>#N/A</v>
      </c>
      <c r="AD469" s="323" t="e">
        <f t="shared" ca="1" si="229"/>
        <v>#N/A</v>
      </c>
      <c r="AE469" s="324">
        <f t="shared" ca="1" si="208"/>
        <v>695.84063740755198</v>
      </c>
      <c r="AG469" s="306">
        <f t="shared" ca="1" si="230"/>
        <v>-21.911915744678062</v>
      </c>
      <c r="AH469" s="304">
        <f t="shared" ca="1" si="231"/>
        <v>-12.401662382282156</v>
      </c>
    </row>
    <row r="470" spans="1:34" x14ac:dyDescent="0.2">
      <c r="A470" s="347">
        <f t="shared" ca="1" si="209"/>
        <v>0.01</v>
      </c>
      <c r="B470" s="304">
        <f t="shared" ca="1" si="210"/>
        <v>4.6599999999999451</v>
      </c>
      <c r="D470" s="306">
        <f t="shared" ca="1" si="211"/>
        <v>-3.1744096760179175</v>
      </c>
      <c r="E470" s="307">
        <f t="shared" ca="1" si="212"/>
        <v>-22.349924855905613</v>
      </c>
      <c r="F470" s="304">
        <f t="shared" ca="1" si="213"/>
        <v>22.574233494314345</v>
      </c>
      <c r="G470" s="306">
        <f t="shared" ca="1" si="214"/>
        <v>61.04054787198978</v>
      </c>
      <c r="H470" s="307">
        <f t="shared" ca="1" si="215"/>
        <v>241.03142063523774</v>
      </c>
      <c r="I470" s="304">
        <f t="shared" ca="1" si="216"/>
        <v>248.64049191142135</v>
      </c>
      <c r="J470" s="306">
        <f t="shared" ca="1" si="217"/>
        <v>163.18632380639286</v>
      </c>
      <c r="K470" s="307">
        <f t="shared" ca="1" si="218"/>
        <v>698.2520691101472</v>
      </c>
      <c r="L470" s="304">
        <f t="shared" ca="1" si="203"/>
        <v>717.06745030997376</v>
      </c>
      <c r="M470" s="306">
        <f t="shared" ca="1" si="219"/>
        <v>1.322763757845778</v>
      </c>
      <c r="N470" s="304">
        <f t="shared" ca="1" si="220"/>
        <v>75.788780617427918</v>
      </c>
      <c r="P470" s="310">
        <f t="shared" ca="1" si="221"/>
        <v>21</v>
      </c>
      <c r="Q470" s="304">
        <f t="shared" ca="1" si="222"/>
        <v>51.225000000040474</v>
      </c>
      <c r="R470" s="306">
        <f t="shared" ca="1" si="223"/>
        <v>2.5660255063601634E-2</v>
      </c>
      <c r="S470" s="307">
        <f t="shared" ca="1" si="224"/>
        <v>10.318320471413873</v>
      </c>
      <c r="T470" s="304">
        <f t="shared" ca="1" si="204"/>
        <v>101.2227238245701</v>
      </c>
      <c r="U470" s="311">
        <f t="shared" ca="1" si="205"/>
        <v>0</v>
      </c>
      <c r="V470" s="306">
        <f t="shared" ca="1" si="206"/>
        <v>1.1423496600771952</v>
      </c>
      <c r="W470" s="304">
        <f t="shared" ca="1" si="207"/>
        <v>184.31989028691075</v>
      </c>
      <c r="Y470" s="314" t="str">
        <f t="shared" ca="1" si="225"/>
        <v/>
      </c>
      <c r="Z470" s="315" t="str">
        <f t="shared" ca="1" si="226"/>
        <v/>
      </c>
      <c r="AA470" s="316" t="str">
        <f t="shared" ca="1" si="227"/>
        <v/>
      </c>
      <c r="AC470" s="310" t="e">
        <f t="shared" ca="1" si="228"/>
        <v>#N/A</v>
      </c>
      <c r="AD470" s="323" t="e">
        <f t="shared" ca="1" si="229"/>
        <v>#N/A</v>
      </c>
      <c r="AE470" s="324">
        <f t="shared" ca="1" si="208"/>
        <v>698.2520691101472</v>
      </c>
      <c r="AG470" s="306">
        <f t="shared" ca="1" si="230"/>
        <v>-22.445498656472694</v>
      </c>
      <c r="AH470" s="304">
        <f t="shared" ca="1" si="231"/>
        <v>-12.935478042305027</v>
      </c>
    </row>
    <row r="471" spans="1:34" x14ac:dyDescent="0.2">
      <c r="A471" s="347">
        <f t="shared" ca="1" si="209"/>
        <v>0.01</v>
      </c>
      <c r="B471" s="304">
        <f t="shared" ca="1" si="210"/>
        <v>4.6699999999999449</v>
      </c>
      <c r="D471" s="306">
        <f t="shared" ca="1" si="211"/>
        <v>-3.3415868122442158</v>
      </c>
      <c r="E471" s="307">
        <f t="shared" ca="1" si="212"/>
        <v>-23.004957198291997</v>
      </c>
      <c r="F471" s="304">
        <f t="shared" ca="1" si="213"/>
        <v>23.246381613468607</v>
      </c>
      <c r="G471" s="306">
        <f t="shared" ca="1" si="214"/>
        <v>61.007132003867341</v>
      </c>
      <c r="H471" s="307">
        <f t="shared" ca="1" si="215"/>
        <v>240.80137106325481</v>
      </c>
      <c r="I471" s="304">
        <f t="shared" ca="1" si="216"/>
        <v>248.40928014323586</v>
      </c>
      <c r="J471" s="306">
        <f t="shared" ca="1" si="217"/>
        <v>163.79656220577215</v>
      </c>
      <c r="K471" s="307">
        <f t="shared" ca="1" si="218"/>
        <v>700.66123306863972</v>
      </c>
      <c r="L471" s="304">
        <f t="shared" ca="1" si="203"/>
        <v>719.55227559621824</v>
      </c>
      <c r="M471" s="306">
        <f t="shared" ca="1" si="219"/>
        <v>1.322666807858055</v>
      </c>
      <c r="N471" s="304">
        <f t="shared" ca="1" si="220"/>
        <v>75.783225792307547</v>
      </c>
      <c r="P471" s="310">
        <f t="shared" ca="1" si="221"/>
        <v>21</v>
      </c>
      <c r="Q471" s="304">
        <f t="shared" ca="1" si="222"/>
        <v>43.875000000040473</v>
      </c>
      <c r="R471" s="306">
        <f t="shared" ca="1" si="223"/>
        <v>2.1978402946133152E-2</v>
      </c>
      <c r="S471" s="307">
        <f t="shared" ca="1" si="224"/>
        <v>10.318100687384412</v>
      </c>
      <c r="T471" s="304">
        <f t="shared" ca="1" si="204"/>
        <v>101.22056774324109</v>
      </c>
      <c r="U471" s="311">
        <f t="shared" ca="1" si="205"/>
        <v>0</v>
      </c>
      <c r="V471" s="306">
        <f t="shared" ca="1" si="206"/>
        <v>1.1420741455216938</v>
      </c>
      <c r="W471" s="304">
        <f t="shared" ca="1" si="207"/>
        <v>183.93287803279722</v>
      </c>
      <c r="Y471" s="314" t="str">
        <f t="shared" ca="1" si="225"/>
        <v/>
      </c>
      <c r="Z471" s="315" t="str">
        <f t="shared" ca="1" si="226"/>
        <v/>
      </c>
      <c r="AA471" s="316" t="str">
        <f t="shared" ca="1" si="227"/>
        <v/>
      </c>
      <c r="AC471" s="310" t="e">
        <f t="shared" ca="1" si="228"/>
        <v>#N/A</v>
      </c>
      <c r="AD471" s="323" t="e">
        <f t="shared" ca="1" si="229"/>
        <v>#N/A</v>
      </c>
      <c r="AE471" s="324">
        <f t="shared" ca="1" si="208"/>
        <v>700.66123306863972</v>
      </c>
      <c r="AG471" s="306">
        <f t="shared" ca="1" si="230"/>
        <v>-23.121293562218398</v>
      </c>
      <c r="AH471" s="304">
        <f t="shared" ca="1" si="231"/>
        <v>-13.611506084505207</v>
      </c>
    </row>
    <row r="472" spans="1:34" x14ac:dyDescent="0.2">
      <c r="A472" s="347">
        <f t="shared" ca="1" si="209"/>
        <v>0.01</v>
      </c>
      <c r="B472" s="304">
        <f t="shared" ca="1" si="210"/>
        <v>4.6799999999999446</v>
      </c>
      <c r="D472" s="306">
        <f t="shared" ca="1" si="211"/>
        <v>-3.8995844471402283</v>
      </c>
      <c r="E472" s="307">
        <f t="shared" ca="1" si="212"/>
        <v>-25.202057462868197</v>
      </c>
      <c r="F472" s="304">
        <f t="shared" ca="1" si="213"/>
        <v>25.501969712594526</v>
      </c>
      <c r="G472" s="306">
        <f t="shared" ca="1" si="214"/>
        <v>60.968136159395939</v>
      </c>
      <c r="H472" s="307">
        <f t="shared" ca="1" si="215"/>
        <v>240.54935048862612</v>
      </c>
      <c r="I472" s="304">
        <f t="shared" ca="1" si="216"/>
        <v>248.15540221250581</v>
      </c>
      <c r="J472" s="306">
        <f t="shared" ca="1" si="217"/>
        <v>164.40643854658848</v>
      </c>
      <c r="K472" s="307">
        <f t="shared" ca="1" si="218"/>
        <v>703.06798667639907</v>
      </c>
      <c r="L472" s="304">
        <f t="shared" ca="1" si="203"/>
        <v>722.03467432304001</v>
      </c>
      <c r="M472" s="306">
        <f t="shared" ca="1" si="219"/>
        <v>1.3225697215320267</v>
      </c>
      <c r="N472" s="304">
        <f t="shared" ca="1" si="220"/>
        <v>75.777663155577685</v>
      </c>
      <c r="P472" s="310">
        <f t="shared" ca="1" si="221"/>
        <v>22</v>
      </c>
      <c r="Q472" s="304">
        <f t="shared" ca="1" si="222"/>
        <v>20.100000000221371</v>
      </c>
      <c r="R472" s="306">
        <f t="shared" ca="1" si="223"/>
        <v>1.0068738443800211E-2</v>
      </c>
      <c r="S472" s="307">
        <f t="shared" ca="1" si="224"/>
        <v>10.317999999999975</v>
      </c>
      <c r="T472" s="304">
        <f t="shared" ca="1" si="204"/>
        <v>101.21957999999975</v>
      </c>
      <c r="U472" s="311">
        <f t="shared" ca="1" si="205"/>
        <v>0</v>
      </c>
      <c r="V472" s="306">
        <f t="shared" ca="1" si="206"/>
        <v>1.1417989706421428</v>
      </c>
      <c r="W472" s="304">
        <f t="shared" ca="1" si="207"/>
        <v>183.51287913337771</v>
      </c>
      <c r="Y472" s="314" t="str">
        <f t="shared" ca="1" si="225"/>
        <v/>
      </c>
      <c r="Z472" s="315" t="str">
        <f t="shared" ca="1" si="226"/>
        <v/>
      </c>
      <c r="AA472" s="316" t="str">
        <f t="shared" ca="1" si="227"/>
        <v/>
      </c>
      <c r="AC472" s="310" t="e">
        <f t="shared" ca="1" si="228"/>
        <v>#N/A</v>
      </c>
      <c r="AD472" s="323" t="e">
        <f t="shared" ca="1" si="229"/>
        <v>#N/A</v>
      </c>
      <c r="AE472" s="324">
        <f t="shared" ca="1" si="208"/>
        <v>703.06798667639907</v>
      </c>
      <c r="AG472" s="306">
        <f t="shared" ca="1" si="230"/>
        <v>-25.387910025599879</v>
      </c>
      <c r="AH472" s="304">
        <f t="shared" ca="1" si="231"/>
        <v>-15.878356079916287</v>
      </c>
    </row>
    <row r="473" spans="1:34" x14ac:dyDescent="0.2">
      <c r="A473" s="347">
        <f t="shared" ca="1" si="209"/>
        <v>0.01</v>
      </c>
      <c r="B473" s="304">
        <f t="shared" ca="1" si="210"/>
        <v>4.6899999999999444</v>
      </c>
      <c r="D473" s="306">
        <f t="shared" ca="1" si="211"/>
        <v>-4.3696857952942549</v>
      </c>
      <c r="E473" s="307">
        <f t="shared" ca="1" si="212"/>
        <v>-27.050564434335548</v>
      </c>
      <c r="F473" s="304">
        <f t="shared" ca="1" si="213"/>
        <v>27.401226070483336</v>
      </c>
      <c r="G473" s="306">
        <f t="shared" ca="1" si="214"/>
        <v>60.924439301442995</v>
      </c>
      <c r="H473" s="307">
        <f t="shared" ca="1" si="215"/>
        <v>240.27884484428276</v>
      </c>
      <c r="I473" s="304">
        <f t="shared" ca="1" si="216"/>
        <v>247.88245315854473</v>
      </c>
      <c r="J473" s="306">
        <f t="shared" ca="1" si="217"/>
        <v>165.01590142389267</v>
      </c>
      <c r="K473" s="307">
        <f t="shared" ca="1" si="218"/>
        <v>705.47212765306358</v>
      </c>
      <c r="L473" s="304">
        <f t="shared" ca="1" si="203"/>
        <v>724.51443782583124</v>
      </c>
      <c r="M473" s="306">
        <f t="shared" ca="1" si="219"/>
        <v>1.3224724910570944</v>
      </c>
      <c r="N473" s="304">
        <f t="shared" ca="1" si="220"/>
        <v>75.772092259724019</v>
      </c>
      <c r="P473" s="310">
        <f t="shared" ca="1" si="221"/>
        <v>23</v>
      </c>
      <c r="Q473" s="304">
        <f t="shared" ca="1" si="222"/>
        <v>0</v>
      </c>
      <c r="R473" s="306">
        <f t="shared" ca="1" si="223"/>
        <v>0</v>
      </c>
      <c r="S473" s="307">
        <f t="shared" ca="1" si="224"/>
        <v>10.317999999999975</v>
      </c>
      <c r="T473" s="304">
        <f t="shared" ca="1" si="204"/>
        <v>101.21957999999975</v>
      </c>
      <c r="U473" s="311">
        <f t="shared" ca="1" si="205"/>
        <v>0</v>
      </c>
      <c r="V473" s="306">
        <f t="shared" ca="1" si="206"/>
        <v>1.1415241583435505</v>
      </c>
      <c r="W473" s="304">
        <f t="shared" ca="1" si="207"/>
        <v>183.06533375491873</v>
      </c>
      <c r="Y473" s="314" t="str">
        <f t="shared" ca="1" si="225"/>
        <v>Fin de propulsion</v>
      </c>
      <c r="Z473" s="315" t="str">
        <f t="shared" ca="1" si="226"/>
        <v/>
      </c>
      <c r="AA473" s="316" t="str">
        <f t="shared" ca="1" si="227"/>
        <v/>
      </c>
      <c r="AC473" s="310" t="e">
        <f t="shared" ca="1" si="228"/>
        <v>#N/A</v>
      </c>
      <c r="AD473" s="323" t="e">
        <f t="shared" ca="1" si="229"/>
        <v>#N/A</v>
      </c>
      <c r="AE473" s="324">
        <f t="shared" ca="1" si="208"/>
        <v>705.47212765306358</v>
      </c>
      <c r="AG473" s="306">
        <f t="shared" ca="1" si="230"/>
        <v>-27.295022567234192</v>
      </c>
      <c r="AH473" s="304">
        <f t="shared" ca="1" si="231"/>
        <v>-17.78570257156214</v>
      </c>
    </row>
    <row r="474" spans="1:34" x14ac:dyDescent="0.2">
      <c r="A474" s="347">
        <f t="shared" ca="1" si="209"/>
        <v>0.01</v>
      </c>
      <c r="B474" s="304">
        <f t="shared" ca="1" si="210"/>
        <v>4.6999999999999442</v>
      </c>
      <c r="D474" s="306">
        <f t="shared" ca="1" si="211"/>
        <v>-4.3607013439580999</v>
      </c>
      <c r="E474" s="307">
        <f t="shared" ca="1" si="212"/>
        <v>-27.00809478184803</v>
      </c>
      <c r="F474" s="304">
        <f t="shared" ca="1" si="213"/>
        <v>27.357867240640026</v>
      </c>
      <c r="G474" s="306">
        <f t="shared" ca="1" si="214"/>
        <v>60.880832288003411</v>
      </c>
      <c r="H474" s="307">
        <f t="shared" ca="1" si="215"/>
        <v>240.00876389646427</v>
      </c>
      <c r="I474" s="304">
        <f t="shared" ca="1" si="216"/>
        <v>247.6099402027082</v>
      </c>
      <c r="J474" s="306">
        <f t="shared" ca="1" si="217"/>
        <v>165.62492778183992</v>
      </c>
      <c r="K474" s="307">
        <f t="shared" ca="1" si="218"/>
        <v>707.87356569676729</v>
      </c>
      <c r="L474" s="304">
        <f t="shared" ca="1" si="203"/>
        <v>726.99147293141971</v>
      </c>
      <c r="M474" s="306">
        <f t="shared" ca="1" si="219"/>
        <v>1.3223751162325157</v>
      </c>
      <c r="N474" s="304">
        <f t="shared" ca="1" si="220"/>
        <v>75.766513093244825</v>
      </c>
      <c r="P474" s="310">
        <f t="shared" ca="1" si="221"/>
        <v>23</v>
      </c>
      <c r="Q474" s="304">
        <f t="shared" ca="1" si="222"/>
        <v>0</v>
      </c>
      <c r="R474" s="306">
        <f t="shared" ca="1" si="223"/>
        <v>0</v>
      </c>
      <c r="S474" s="307">
        <f t="shared" ca="1" si="224"/>
        <v>10.317999999999975</v>
      </c>
      <c r="T474" s="304">
        <f t="shared" ca="1" si="204"/>
        <v>101.21957999999975</v>
      </c>
      <c r="U474" s="311">
        <f t="shared" ca="1" si="205"/>
        <v>0</v>
      </c>
      <c r="V474" s="306">
        <f t="shared" ca="1" si="206"/>
        <v>1.1412497187142392</v>
      </c>
      <c r="W474" s="304">
        <f t="shared" ca="1" si="207"/>
        <v>182.61912931304965</v>
      </c>
      <c r="Y474" s="314" t="str">
        <f t="shared" ca="1" si="225"/>
        <v/>
      </c>
      <c r="Z474" s="315" t="str">
        <f t="shared" ca="1" si="226"/>
        <v/>
      </c>
      <c r="AA474" s="316" t="str">
        <f t="shared" ca="1" si="227"/>
        <v>Satellite</v>
      </c>
      <c r="AC474" s="310" t="e">
        <f t="shared" ca="1" si="228"/>
        <v>#N/A</v>
      </c>
      <c r="AD474" s="323" t="e">
        <f t="shared" ca="1" si="229"/>
        <v>#N/A</v>
      </c>
      <c r="AE474" s="324">
        <f t="shared" ca="1" si="208"/>
        <v>707.87356569676729</v>
      </c>
      <c r="AG474" s="306">
        <f t="shared" ca="1" si="230"/>
        <v>-27.251412973747172</v>
      </c>
      <c r="AH474" s="304">
        <f t="shared" ca="1" si="231"/>
        <v>-17.742327365276136</v>
      </c>
    </row>
    <row r="475" spans="1:34" x14ac:dyDescent="0.2">
      <c r="A475" s="347">
        <f t="shared" ca="1" si="209"/>
        <v>0.01</v>
      </c>
      <c r="B475" s="304">
        <f t="shared" ca="1" si="210"/>
        <v>4.709999999999944</v>
      </c>
      <c r="D475" s="306">
        <f t="shared" ca="1" si="211"/>
        <v>-4.3517431057518809</v>
      </c>
      <c r="E475" s="307">
        <f t="shared" ca="1" si="212"/>
        <v>-26.965752383041583</v>
      </c>
      <c r="F475" s="304">
        <f t="shared" ca="1" si="213"/>
        <v>27.314638376555013</v>
      </c>
      <c r="G475" s="306">
        <f t="shared" ca="1" si="214"/>
        <v>60.837314856945895</v>
      </c>
      <c r="H475" s="307">
        <f t="shared" ca="1" si="215"/>
        <v>239.73910637263387</v>
      </c>
      <c r="I475" s="304">
        <f t="shared" ca="1" si="216"/>
        <v>247.33786204977235</v>
      </c>
      <c r="J475" s="306">
        <f t="shared" ca="1" si="217"/>
        <v>166.23351851756468</v>
      </c>
      <c r="K475" s="307">
        <f t="shared" ca="1" si="218"/>
        <v>710.2723050481128</v>
      </c>
      <c r="L475" s="304">
        <f t="shared" ca="1" si="203"/>
        <v>729.46578397967983</v>
      </c>
      <c r="M475" s="306">
        <f t="shared" ca="1" si="219"/>
        <v>1.322277596857065</v>
      </c>
      <c r="N475" s="304">
        <f t="shared" ca="1" si="220"/>
        <v>75.760925644610751</v>
      </c>
      <c r="P475" s="310">
        <f t="shared" ca="1" si="221"/>
        <v>23</v>
      </c>
      <c r="Q475" s="304">
        <f t="shared" ca="1" si="222"/>
        <v>0</v>
      </c>
      <c r="R475" s="306">
        <f t="shared" ca="1" si="223"/>
        <v>0</v>
      </c>
      <c r="S475" s="307">
        <f t="shared" ca="1" si="224"/>
        <v>10.317999999999975</v>
      </c>
      <c r="T475" s="304">
        <f t="shared" ca="1" si="204"/>
        <v>101.21957999999975</v>
      </c>
      <c r="U475" s="311">
        <f t="shared" ca="1" si="205"/>
        <v>0</v>
      </c>
      <c r="V475" s="306">
        <f t="shared" ca="1" si="206"/>
        <v>1.1409756510326658</v>
      </c>
      <c r="W475" s="304">
        <f t="shared" ca="1" si="207"/>
        <v>182.17426048296781</v>
      </c>
      <c r="Y475" s="314" t="str">
        <f t="shared" ca="1" si="225"/>
        <v/>
      </c>
      <c r="Z475" s="315" t="str">
        <f t="shared" ca="1" si="226"/>
        <v/>
      </c>
      <c r="AA475" s="316" t="str">
        <f t="shared" ca="1" si="227"/>
        <v/>
      </c>
      <c r="AC475" s="310" t="e">
        <f t="shared" ca="1" si="228"/>
        <v>#N/A</v>
      </c>
      <c r="AD475" s="323" t="e">
        <f t="shared" ca="1" si="229"/>
        <v>#N/A</v>
      </c>
      <c r="AE475" s="324">
        <f t="shared" ca="1" si="208"/>
        <v>710.2723050481128</v>
      </c>
      <c r="AG475" s="306">
        <f t="shared" ca="1" si="230"/>
        <v>-27.207932903091169</v>
      </c>
      <c r="AH475" s="304">
        <f t="shared" ca="1" si="231"/>
        <v>-17.699082119892431</v>
      </c>
    </row>
    <row r="476" spans="1:34" x14ac:dyDescent="0.2">
      <c r="A476" s="347">
        <f t="shared" ca="1" si="209"/>
        <v>0.01</v>
      </c>
      <c r="B476" s="304">
        <f t="shared" ca="1" si="210"/>
        <v>4.7199999999999438</v>
      </c>
      <c r="D476" s="306">
        <f t="shared" ca="1" si="211"/>
        <v>-4.3428109759324851</v>
      </c>
      <c r="E476" s="307">
        <f t="shared" ca="1" si="212"/>
        <v>-26.923536732570824</v>
      </c>
      <c r="F476" s="304">
        <f t="shared" ca="1" si="213"/>
        <v>27.27153896212625</v>
      </c>
      <c r="G476" s="306">
        <f t="shared" ca="1" si="214"/>
        <v>60.793886747186569</v>
      </c>
      <c r="H476" s="307">
        <f t="shared" ca="1" si="215"/>
        <v>239.46987100530816</v>
      </c>
      <c r="I476" s="304">
        <f t="shared" ca="1" si="216"/>
        <v>247.06621740968285</v>
      </c>
      <c r="J476" s="306">
        <f t="shared" ca="1" si="217"/>
        <v>166.84167452558535</v>
      </c>
      <c r="K476" s="307">
        <f t="shared" ca="1" si="218"/>
        <v>712.66834993500254</v>
      </c>
      <c r="L476" s="304">
        <f t="shared" ca="1" si="203"/>
        <v>731.93737529762791</v>
      </c>
      <c r="M476" s="306">
        <f t="shared" ca="1" si="219"/>
        <v>1.322179932729032</v>
      </c>
      <c r="N476" s="304">
        <f t="shared" ca="1" si="220"/>
        <v>75.755329902264634</v>
      </c>
      <c r="P476" s="310">
        <f t="shared" ca="1" si="221"/>
        <v>23</v>
      </c>
      <c r="Q476" s="304">
        <f t="shared" ca="1" si="222"/>
        <v>0</v>
      </c>
      <c r="R476" s="306">
        <f t="shared" ca="1" si="223"/>
        <v>0</v>
      </c>
      <c r="S476" s="307">
        <f t="shared" ca="1" si="224"/>
        <v>10.317999999999975</v>
      </c>
      <c r="T476" s="304">
        <f t="shared" ca="1" si="204"/>
        <v>101.21957999999975</v>
      </c>
      <c r="U476" s="311">
        <f t="shared" ca="1" si="205"/>
        <v>0</v>
      </c>
      <c r="V476" s="306">
        <f t="shared" ca="1" si="206"/>
        <v>1.1407019545795878</v>
      </c>
      <c r="W476" s="304">
        <f t="shared" ca="1" si="207"/>
        <v>181.73072196662864</v>
      </c>
      <c r="Y476" s="314" t="str">
        <f t="shared" ca="1" si="225"/>
        <v/>
      </c>
      <c r="Z476" s="315" t="str">
        <f t="shared" ca="1" si="226"/>
        <v/>
      </c>
      <c r="AA476" s="316" t="str">
        <f t="shared" ca="1" si="227"/>
        <v/>
      </c>
      <c r="AC476" s="310" t="e">
        <f t="shared" ca="1" si="228"/>
        <v>#N/A</v>
      </c>
      <c r="AD476" s="323" t="e">
        <f t="shared" ca="1" si="229"/>
        <v>#N/A</v>
      </c>
      <c r="AE476" s="324">
        <f t="shared" ca="1" si="208"/>
        <v>712.66834993500254</v>
      </c>
      <c r="AG476" s="306">
        <f t="shared" ca="1" si="230"/>
        <v>-27.164581838312614</v>
      </c>
      <c r="AH476" s="304">
        <f t="shared" ca="1" si="231"/>
        <v>-17.655966319341758</v>
      </c>
    </row>
    <row r="477" spans="1:34" x14ac:dyDescent="0.2">
      <c r="A477" s="347">
        <f t="shared" ca="1" si="209"/>
        <v>0.01</v>
      </c>
      <c r="B477" s="304">
        <f t="shared" ca="1" si="210"/>
        <v>4.7299999999999436</v>
      </c>
      <c r="D477" s="306">
        <f t="shared" ca="1" si="211"/>
        <v>-4.3339048502827362</v>
      </c>
      <c r="E477" s="307">
        <f t="shared" ca="1" si="212"/>
        <v>-26.881447327629793</v>
      </c>
      <c r="F477" s="304">
        <f t="shared" ca="1" si="213"/>
        <v>27.228568483845038</v>
      </c>
      <c r="G477" s="306">
        <f t="shared" ca="1" si="214"/>
        <v>60.750547698683739</v>
      </c>
      <c r="H477" s="307">
        <f t="shared" ca="1" si="215"/>
        <v>239.20105653203186</v>
      </c>
      <c r="I477" s="304">
        <f t="shared" ca="1" si="216"/>
        <v>246.79500499752896</v>
      </c>
      <c r="J477" s="306">
        <f t="shared" ca="1" si="217"/>
        <v>167.44939669781471</v>
      </c>
      <c r="K477" s="307">
        <f t="shared" ca="1" si="218"/>
        <v>715.06170457268922</v>
      </c>
      <c r="L477" s="304">
        <f t="shared" ca="1" si="203"/>
        <v>734.40625119947197</v>
      </c>
      <c r="M477" s="306">
        <f t="shared" ca="1" si="219"/>
        <v>1.3220821236462208</v>
      </c>
      <c r="N477" s="304">
        <f t="shared" ca="1" si="220"/>
        <v>75.749725854621502</v>
      </c>
      <c r="P477" s="310">
        <f t="shared" ca="1" si="221"/>
        <v>23</v>
      </c>
      <c r="Q477" s="304">
        <f t="shared" ca="1" si="222"/>
        <v>0</v>
      </c>
      <c r="R477" s="306">
        <f t="shared" ca="1" si="223"/>
        <v>0</v>
      </c>
      <c r="S477" s="307">
        <f t="shared" ca="1" si="224"/>
        <v>10.317999999999975</v>
      </c>
      <c r="T477" s="304">
        <f t="shared" ca="1" si="204"/>
        <v>101.21957999999975</v>
      </c>
      <c r="U477" s="311">
        <f t="shared" ca="1" si="205"/>
        <v>0</v>
      </c>
      <c r="V477" s="306">
        <f t="shared" ca="1" si="206"/>
        <v>1.1404286286380518</v>
      </c>
      <c r="W477" s="304">
        <f t="shared" ca="1" si="207"/>
        <v>181.28850849258345</v>
      </c>
      <c r="Y477" s="314" t="str">
        <f t="shared" ca="1" si="225"/>
        <v/>
      </c>
      <c r="Z477" s="315" t="str">
        <f t="shared" ca="1" si="226"/>
        <v/>
      </c>
      <c r="AA477" s="316" t="str">
        <f t="shared" ca="1" si="227"/>
        <v/>
      </c>
      <c r="AC477" s="310" t="e">
        <f t="shared" ca="1" si="228"/>
        <v>#N/A</v>
      </c>
      <c r="AD477" s="323" t="e">
        <f t="shared" ca="1" si="229"/>
        <v>#N/A</v>
      </c>
      <c r="AE477" s="324">
        <f t="shared" ca="1" si="208"/>
        <v>715.06170457268922</v>
      </c>
      <c r="AG477" s="306">
        <f t="shared" ca="1" si="230"/>
        <v>-27.121359265048802</v>
      </c>
      <c r="AH477" s="304">
        <f t="shared" ca="1" si="231"/>
        <v>-17.612979450148195</v>
      </c>
    </row>
    <row r="478" spans="1:34" x14ac:dyDescent="0.2">
      <c r="A478" s="347">
        <f t="shared" ca="1" si="209"/>
        <v>0.01</v>
      </c>
      <c r="B478" s="304">
        <f t="shared" ca="1" si="210"/>
        <v>4.7399999999999434</v>
      </c>
      <c r="D478" s="306">
        <f t="shared" ca="1" si="211"/>
        <v>-4.325024625108191</v>
      </c>
      <c r="E478" s="307">
        <f t="shared" ca="1" si="212"/>
        <v>-26.839483667936541</v>
      </c>
      <c r="F478" s="304">
        <f t="shared" ca="1" si="213"/>
        <v>27.185726430780264</v>
      </c>
      <c r="G478" s="306">
        <f t="shared" ca="1" si="214"/>
        <v>60.707297452432655</v>
      </c>
      <c r="H478" s="307">
        <f t="shared" ca="1" si="215"/>
        <v>238.93266169535249</v>
      </c>
      <c r="I478" s="304">
        <f t="shared" ca="1" si="216"/>
        <v>246.5242235335179</v>
      </c>
      <c r="J478" s="306">
        <f t="shared" ca="1" si="217"/>
        <v>168.05668592357029</v>
      </c>
      <c r="K478" s="307">
        <f t="shared" ca="1" si="218"/>
        <v>717.45237316382611</v>
      </c>
      <c r="L478" s="304">
        <f t="shared" ca="1" si="203"/>
        <v>736.87241598666151</v>
      </c>
      <c r="M478" s="306">
        <f t="shared" ca="1" si="219"/>
        <v>1.3219841694059484</v>
      </c>
      <c r="N478" s="304">
        <f t="shared" ca="1" si="220"/>
        <v>75.744113490068486</v>
      </c>
      <c r="P478" s="310">
        <f t="shared" ca="1" si="221"/>
        <v>23</v>
      </c>
      <c r="Q478" s="304">
        <f t="shared" ca="1" si="222"/>
        <v>0</v>
      </c>
      <c r="R478" s="306">
        <f t="shared" ca="1" si="223"/>
        <v>0</v>
      </c>
      <c r="S478" s="307">
        <f t="shared" ca="1" si="224"/>
        <v>10.317999999999975</v>
      </c>
      <c r="T478" s="304">
        <f t="shared" ca="1" si="204"/>
        <v>101.21957999999975</v>
      </c>
      <c r="U478" s="311">
        <f t="shared" ca="1" si="205"/>
        <v>0</v>
      </c>
      <c r="V478" s="306">
        <f t="shared" ca="1" si="206"/>
        <v>1.1401556724933868</v>
      </c>
      <c r="W478" s="304">
        <f t="shared" ca="1" si="207"/>
        <v>180.8476148158191</v>
      </c>
      <c r="Y478" s="314" t="str">
        <f t="shared" ca="1" si="225"/>
        <v/>
      </c>
      <c r="Z478" s="315" t="str">
        <f t="shared" ca="1" si="226"/>
        <v/>
      </c>
      <c r="AA478" s="316" t="str">
        <f t="shared" ca="1" si="227"/>
        <v/>
      </c>
      <c r="AC478" s="310" t="e">
        <f t="shared" ca="1" si="228"/>
        <v>#N/A</v>
      </c>
      <c r="AD478" s="323" t="e">
        <f t="shared" ca="1" si="229"/>
        <v>#N/A</v>
      </c>
      <c r="AE478" s="324">
        <f t="shared" ca="1" si="208"/>
        <v>717.45237316382611</v>
      </c>
      <c r="AG478" s="306">
        <f t="shared" ca="1" si="230"/>
        <v>-27.078264671512141</v>
      </c>
      <c r="AH478" s="304">
        <f t="shared" ca="1" si="231"/>
        <v>-17.57012100141344</v>
      </c>
    </row>
    <row r="479" spans="1:34" x14ac:dyDescent="0.2">
      <c r="A479" s="347">
        <f t="shared" ca="1" si="209"/>
        <v>0.01</v>
      </c>
      <c r="B479" s="304">
        <f t="shared" ca="1" si="210"/>
        <v>4.7499999999999432</v>
      </c>
      <c r="D479" s="306">
        <f t="shared" ca="1" si="211"/>
        <v>-4.3161701972340012</v>
      </c>
      <c r="E479" s="307">
        <f t="shared" ca="1" si="212"/>
        <v>-26.797645255717924</v>
      </c>
      <c r="F479" s="304">
        <f t="shared" ca="1" si="213"/>
        <v>27.143012294562894</v>
      </c>
      <c r="G479" s="306">
        <f t="shared" ca="1" si="214"/>
        <v>60.664135750460318</v>
      </c>
      <c r="H479" s="307">
        <f t="shared" ca="1" si="215"/>
        <v>238.66468524279531</v>
      </c>
      <c r="I479" s="304">
        <f t="shared" ca="1" si="216"/>
        <v>246.25387174294912</v>
      </c>
      <c r="J479" s="306">
        <f t="shared" ca="1" si="217"/>
        <v>168.66354308958475</v>
      </c>
      <c r="K479" s="307">
        <f t="shared" ca="1" si="218"/>
        <v>719.84035989851679</v>
      </c>
      <c r="L479" s="304">
        <f t="shared" ca="1" si="203"/>
        <v>739.33587394793608</v>
      </c>
      <c r="M479" s="306">
        <f t="shared" ca="1" si="219"/>
        <v>1.3218860698050443</v>
      </c>
      <c r="N479" s="304">
        <f t="shared" ca="1" si="220"/>
        <v>75.738492796964763</v>
      </c>
      <c r="P479" s="310">
        <f t="shared" ca="1" si="221"/>
        <v>23</v>
      </c>
      <c r="Q479" s="304">
        <f t="shared" ca="1" si="222"/>
        <v>0</v>
      </c>
      <c r="R479" s="306">
        <f t="shared" ca="1" si="223"/>
        <v>0</v>
      </c>
      <c r="S479" s="307">
        <f t="shared" ca="1" si="224"/>
        <v>10.317999999999975</v>
      </c>
      <c r="T479" s="304">
        <f t="shared" ca="1" si="204"/>
        <v>101.21957999999975</v>
      </c>
      <c r="U479" s="311">
        <f t="shared" ca="1" si="205"/>
        <v>0</v>
      </c>
      <c r="V479" s="306">
        <f t="shared" ca="1" si="206"/>
        <v>1.1398830854331927</v>
      </c>
      <c r="W479" s="304">
        <f t="shared" ca="1" si="207"/>
        <v>180.40803571759793</v>
      </c>
      <c r="Y479" s="314" t="str">
        <f t="shared" ca="1" si="225"/>
        <v/>
      </c>
      <c r="Z479" s="315" t="str">
        <f t="shared" ca="1" si="226"/>
        <v/>
      </c>
      <c r="AA479" s="316" t="str">
        <f t="shared" ca="1" si="227"/>
        <v/>
      </c>
      <c r="AC479" s="310" t="e">
        <f t="shared" ca="1" si="228"/>
        <v>#N/A</v>
      </c>
      <c r="AD479" s="323" t="e">
        <f t="shared" ca="1" si="229"/>
        <v>#N/A</v>
      </c>
      <c r="AE479" s="324">
        <f t="shared" ca="1" si="208"/>
        <v>719.84035989851679</v>
      </c>
      <c r="AG479" s="306">
        <f t="shared" ca="1" si="230"/>
        <v>-27.035297548474631</v>
      </c>
      <c r="AH479" s="304">
        <f t="shared" ca="1" si="231"/>
        <v>-17.527390464801275</v>
      </c>
    </row>
    <row r="480" spans="1:34" x14ac:dyDescent="0.2">
      <c r="A480" s="347">
        <f t="shared" ca="1" si="209"/>
        <v>0.01</v>
      </c>
      <c r="B480" s="304">
        <f t="shared" ca="1" si="210"/>
        <v>4.7599999999999429</v>
      </c>
      <c r="D480" s="306">
        <f t="shared" ca="1" si="211"/>
        <v>-4.30734146400175</v>
      </c>
      <c r="E480" s="307">
        <f t="shared" ca="1" si="212"/>
        <v>-26.755931595694392</v>
      </c>
      <c r="F480" s="304">
        <f t="shared" ca="1" si="213"/>
        <v>27.100425569370422</v>
      </c>
      <c r="G480" s="306">
        <f t="shared" ca="1" si="214"/>
        <v>60.621062335820298</v>
      </c>
      <c r="H480" s="307">
        <f t="shared" ca="1" si="215"/>
        <v>238.39712592683838</v>
      </c>
      <c r="I480" s="304">
        <f t="shared" ca="1" si="216"/>
        <v>245.98394835618899</v>
      </c>
      <c r="J480" s="306">
        <f t="shared" ca="1" si="217"/>
        <v>169.26996908001615</v>
      </c>
      <c r="K480" s="307">
        <f t="shared" ca="1" si="218"/>
        <v>722.22566895436501</v>
      </c>
      <c r="L480" s="304">
        <f t="shared" ca="1" si="203"/>
        <v>741.79662935937483</v>
      </c>
      <c r="M480" s="306">
        <f t="shared" ca="1" si="219"/>
        <v>1.321787824639848</v>
      </c>
      <c r="N480" s="304">
        <f t="shared" ca="1" si="220"/>
        <v>75.732863763641447</v>
      </c>
      <c r="P480" s="310">
        <f t="shared" ca="1" si="221"/>
        <v>23</v>
      </c>
      <c r="Q480" s="304">
        <f t="shared" ca="1" si="222"/>
        <v>0</v>
      </c>
      <c r="R480" s="306">
        <f t="shared" ca="1" si="223"/>
        <v>0</v>
      </c>
      <c r="S480" s="307">
        <f t="shared" ca="1" si="224"/>
        <v>10.317999999999975</v>
      </c>
      <c r="T480" s="304">
        <f t="shared" ca="1" si="204"/>
        <v>101.21957999999975</v>
      </c>
      <c r="U480" s="311">
        <f t="shared" ca="1" si="205"/>
        <v>0</v>
      </c>
      <c r="V480" s="306">
        <f t="shared" ca="1" si="206"/>
        <v>1.1396108667473324</v>
      </c>
      <c r="W480" s="304">
        <f t="shared" ca="1" si="207"/>
        <v>179.96976600529925</v>
      </c>
      <c r="Y480" s="314" t="str">
        <f t="shared" ca="1" si="225"/>
        <v/>
      </c>
      <c r="Z480" s="315" t="str">
        <f t="shared" ca="1" si="226"/>
        <v/>
      </c>
      <c r="AA480" s="316" t="str">
        <f t="shared" ca="1" si="227"/>
        <v/>
      </c>
      <c r="AC480" s="310" t="e">
        <f t="shared" ca="1" si="228"/>
        <v>#N/A</v>
      </c>
      <c r="AD480" s="323" t="e">
        <f t="shared" ca="1" si="229"/>
        <v>#N/A</v>
      </c>
      <c r="AE480" s="324">
        <f t="shared" ca="1" si="208"/>
        <v>722.22566895436501</v>
      </c>
      <c r="AG480" s="306">
        <f t="shared" ca="1" si="230"/>
        <v>-26.992457389252287</v>
      </c>
      <c r="AH480" s="304">
        <f t="shared" ca="1" si="231"/>
        <v>-17.484787334522036</v>
      </c>
    </row>
    <row r="481" spans="1:34" x14ac:dyDescent="0.2">
      <c r="A481" s="347">
        <f t="shared" ca="1" si="209"/>
        <v>0.01</v>
      </c>
      <c r="B481" s="304">
        <f t="shared" ca="1" si="210"/>
        <v>4.7699999999999427</v>
      </c>
      <c r="D481" s="306">
        <f t="shared" ca="1" si="211"/>
        <v>-4.2985383232663601</v>
      </c>
      <c r="E481" s="307">
        <f t="shared" ca="1" si="212"/>
        <v>-26.71434219506498</v>
      </c>
      <c r="F481" s="304">
        <f t="shared" ca="1" si="213"/>
        <v>27.057965751911556</v>
      </c>
      <c r="G481" s="306">
        <f t="shared" ca="1" si="214"/>
        <v>60.578076952587637</v>
      </c>
      <c r="H481" s="307">
        <f t="shared" ca="1" si="215"/>
        <v>238.12998250488772</v>
      </c>
      <c r="I481" s="304">
        <f t="shared" ca="1" si="216"/>
        <v>245.71445210864533</v>
      </c>
      <c r="J481" s="306">
        <f t="shared" ca="1" si="217"/>
        <v>169.8759647764582</v>
      </c>
      <c r="K481" s="307">
        <f t="shared" ca="1" si="218"/>
        <v>724.6083044965236</v>
      </c>
      <c r="L481" s="304">
        <f t="shared" ca="1" si="203"/>
        <v>744.25468648444473</v>
      </c>
      <c r="M481" s="306">
        <f t="shared" ca="1" si="219"/>
        <v>1.3216894337062091</v>
      </c>
      <c r="N481" s="304">
        <f t="shared" ca="1" si="220"/>
        <v>75.727226378401596</v>
      </c>
      <c r="P481" s="310">
        <f t="shared" ca="1" si="221"/>
        <v>23</v>
      </c>
      <c r="Q481" s="304">
        <f t="shared" ca="1" si="222"/>
        <v>0</v>
      </c>
      <c r="R481" s="306">
        <f t="shared" ca="1" si="223"/>
        <v>0</v>
      </c>
      <c r="S481" s="307">
        <f t="shared" ca="1" si="224"/>
        <v>10.317999999999975</v>
      </c>
      <c r="T481" s="304">
        <f t="shared" ca="1" si="204"/>
        <v>101.21957999999975</v>
      </c>
      <c r="U481" s="311">
        <f t="shared" ca="1" si="205"/>
        <v>0</v>
      </c>
      <c r="V481" s="306">
        <f t="shared" ca="1" si="206"/>
        <v>1.1393390157279206</v>
      </c>
      <c r="W481" s="304">
        <f t="shared" ca="1" si="207"/>
        <v>179.53280051226184</v>
      </c>
      <c r="Y481" s="314" t="str">
        <f t="shared" ca="1" si="225"/>
        <v/>
      </c>
      <c r="Z481" s="315" t="str">
        <f t="shared" ca="1" si="226"/>
        <v/>
      </c>
      <c r="AA481" s="316" t="str">
        <f t="shared" ca="1" si="227"/>
        <v/>
      </c>
      <c r="AC481" s="310" t="e">
        <f t="shared" ca="1" si="228"/>
        <v>#N/A</v>
      </c>
      <c r="AD481" s="323" t="e">
        <f t="shared" ca="1" si="229"/>
        <v>#N/A</v>
      </c>
      <c r="AE481" s="324">
        <f t="shared" ca="1" si="208"/>
        <v>724.6083044965236</v>
      </c>
      <c r="AG481" s="306">
        <f t="shared" ca="1" si="230"/>
        <v>-26.949743689689861</v>
      </c>
      <c r="AH481" s="304">
        <f t="shared" ca="1" si="231"/>
        <v>-17.442311107317281</v>
      </c>
    </row>
    <row r="482" spans="1:34" x14ac:dyDescent="0.2">
      <c r="A482" s="347">
        <f t="shared" ca="1" si="209"/>
        <v>0.01</v>
      </c>
      <c r="B482" s="304">
        <f t="shared" ca="1" si="210"/>
        <v>4.7799999999999425</v>
      </c>
      <c r="D482" s="306">
        <f t="shared" ca="1" si="211"/>
        <v>-4.2897606733929754</v>
      </c>
      <c r="E482" s="307">
        <f t="shared" ca="1" si="212"/>
        <v>-26.672876563492316</v>
      </c>
      <c r="F482" s="304">
        <f t="shared" ca="1" si="213"/>
        <v>27.015632341410903</v>
      </c>
      <c r="G482" s="306">
        <f t="shared" ca="1" si="214"/>
        <v>60.535179345853706</v>
      </c>
      <c r="H482" s="307">
        <f t="shared" ca="1" si="215"/>
        <v>237.8632537392528</v>
      </c>
      <c r="I482" s="304">
        <f t="shared" ca="1" si="216"/>
        <v>245.44538174074253</v>
      </c>
      <c r="J482" s="306">
        <f t="shared" ca="1" si="217"/>
        <v>170.48153105795041</v>
      </c>
      <c r="K482" s="307">
        <f t="shared" ca="1" si="218"/>
        <v>726.98827067774425</v>
      </c>
      <c r="L482" s="304">
        <f t="shared" ca="1" si="203"/>
        <v>746.71004957404989</v>
      </c>
      <c r="M482" s="306">
        <f t="shared" ca="1" si="219"/>
        <v>1.3215908967994856</v>
      </c>
      <c r="N482" s="304">
        <f t="shared" ca="1" si="220"/>
        <v>75.721580629520062</v>
      </c>
      <c r="P482" s="310">
        <f t="shared" ca="1" si="221"/>
        <v>23</v>
      </c>
      <c r="Q482" s="304">
        <f t="shared" ca="1" si="222"/>
        <v>0</v>
      </c>
      <c r="R482" s="306">
        <f t="shared" ca="1" si="223"/>
        <v>0</v>
      </c>
      <c r="S482" s="307">
        <f t="shared" ca="1" si="224"/>
        <v>10.317999999999975</v>
      </c>
      <c r="T482" s="304">
        <f t="shared" ca="1" si="204"/>
        <v>101.21957999999975</v>
      </c>
      <c r="U482" s="311">
        <f t="shared" ca="1" si="205"/>
        <v>0</v>
      </c>
      <c r="V482" s="306">
        <f t="shared" ca="1" si="206"/>
        <v>1.1390675316693164</v>
      </c>
      <c r="W482" s="304">
        <f t="shared" ca="1" si="207"/>
        <v>179.09713409762776</v>
      </c>
      <c r="Y482" s="314" t="str">
        <f t="shared" ca="1" si="225"/>
        <v/>
      </c>
      <c r="Z482" s="315" t="str">
        <f t="shared" ca="1" si="226"/>
        <v/>
      </c>
      <c r="AA482" s="316" t="str">
        <f t="shared" ca="1" si="227"/>
        <v/>
      </c>
      <c r="AC482" s="310" t="e">
        <f t="shared" ca="1" si="228"/>
        <v>#N/A</v>
      </c>
      <c r="AD482" s="323" t="e">
        <f t="shared" ca="1" si="229"/>
        <v>#N/A</v>
      </c>
      <c r="AE482" s="324">
        <f t="shared" ca="1" si="208"/>
        <v>726.98827067774425</v>
      </c>
      <c r="AG482" s="306">
        <f t="shared" ca="1" si="230"/>
        <v>-26.907155948145459</v>
      </c>
      <c r="AH482" s="304">
        <f t="shared" ca="1" si="231"/>
        <v>-17.399961282444494</v>
      </c>
    </row>
    <row r="483" spans="1:34" x14ac:dyDescent="0.2">
      <c r="A483" s="347">
        <f t="shared" ca="1" si="209"/>
        <v>0.01</v>
      </c>
      <c r="B483" s="304">
        <f t="shared" ca="1" si="210"/>
        <v>4.7899999999999423</v>
      </c>
      <c r="D483" s="306">
        <f t="shared" ca="1" si="211"/>
        <v>-4.2810084132538959</v>
      </c>
      <c r="E483" s="307">
        <f t="shared" ca="1" si="212"/>
        <v>-26.631534213087853</v>
      </c>
      <c r="F483" s="304">
        <f t="shared" ca="1" si="213"/>
        <v>26.973424839593868</v>
      </c>
      <c r="G483" s="306">
        <f t="shared" ca="1" si="214"/>
        <v>60.492369261721166</v>
      </c>
      <c r="H483" s="307">
        <f t="shared" ca="1" si="215"/>
        <v>237.59693839712193</v>
      </c>
      <c r="I483" s="304">
        <f t="shared" ca="1" si="216"/>
        <v>245.1767359978964</v>
      </c>
      <c r="J483" s="306">
        <f t="shared" ca="1" si="217"/>
        <v>171.08666880098829</v>
      </c>
      <c r="K483" s="307">
        <f t="shared" ca="1" si="218"/>
        <v>729.3655716384261</v>
      </c>
      <c r="L483" s="304">
        <f t="shared" ca="1" si="203"/>
        <v>749.16272286657932</v>
      </c>
      <c r="M483" s="306">
        <f t="shared" ca="1" si="219"/>
        <v>1.3214922137145426</v>
      </c>
      <c r="N483" s="304">
        <f t="shared" ca="1" si="220"/>
        <v>75.715926505243502</v>
      </c>
      <c r="P483" s="310">
        <f t="shared" ca="1" si="221"/>
        <v>23</v>
      </c>
      <c r="Q483" s="304">
        <f t="shared" ca="1" si="222"/>
        <v>0</v>
      </c>
      <c r="R483" s="306">
        <f t="shared" ca="1" si="223"/>
        <v>0</v>
      </c>
      <c r="S483" s="307">
        <f t="shared" ca="1" si="224"/>
        <v>10.317999999999975</v>
      </c>
      <c r="T483" s="304">
        <f t="shared" ca="1" si="204"/>
        <v>101.21957999999975</v>
      </c>
      <c r="U483" s="311">
        <f t="shared" ca="1" si="205"/>
        <v>0</v>
      </c>
      <c r="V483" s="306">
        <f t="shared" ca="1" si="206"/>
        <v>1.138796413868111</v>
      </c>
      <c r="W483" s="304">
        <f t="shared" ca="1" si="207"/>
        <v>178.66276164618674</v>
      </c>
      <c r="Y483" s="314" t="str">
        <f t="shared" ca="1" si="225"/>
        <v/>
      </c>
      <c r="Z483" s="315" t="str">
        <f t="shared" ca="1" si="226"/>
        <v/>
      </c>
      <c r="AA483" s="316" t="str">
        <f t="shared" ca="1" si="227"/>
        <v/>
      </c>
      <c r="AC483" s="310" t="e">
        <f t="shared" ca="1" si="228"/>
        <v>#N/A</v>
      </c>
      <c r="AD483" s="323" t="e">
        <f t="shared" ca="1" si="229"/>
        <v>#N/A</v>
      </c>
      <c r="AE483" s="324">
        <f t="shared" ca="1" si="208"/>
        <v>729.3655716384261</v>
      </c>
      <c r="AG483" s="306">
        <f t="shared" ca="1" si="230"/>
        <v>-26.864693665475492</v>
      </c>
      <c r="AH483" s="304">
        <f t="shared" ca="1" si="231"/>
        <v>-17.357737361661968</v>
      </c>
    </row>
    <row r="484" spans="1:34" x14ac:dyDescent="0.2">
      <c r="A484" s="347">
        <f t="shared" ca="1" si="209"/>
        <v>0.01</v>
      </c>
      <c r="B484" s="304">
        <f t="shared" ca="1" si="210"/>
        <v>4.7999999999999421</v>
      </c>
      <c r="D484" s="306">
        <f t="shared" ca="1" si="211"/>
        <v>-4.2722814422255304</v>
      </c>
      <c r="E484" s="307">
        <f t="shared" ca="1" si="212"/>
        <v>-26.590314658397048</v>
      </c>
      <c r="F484" s="304">
        <f t="shared" ca="1" si="213"/>
        <v>26.931342750671561</v>
      </c>
      <c r="G484" s="306">
        <f t="shared" ca="1" si="214"/>
        <v>60.44964644729891</v>
      </c>
      <c r="H484" s="307">
        <f t="shared" ca="1" si="215"/>
        <v>237.33103525053795</v>
      </c>
      <c r="I484" s="304">
        <f t="shared" ca="1" si="216"/>
        <v>244.90851363048921</v>
      </c>
      <c r="J484" s="306">
        <f t="shared" ca="1" si="217"/>
        <v>171.6913788795334</v>
      </c>
      <c r="K484" s="307">
        <f t="shared" ca="1" si="218"/>
        <v>731.74021150666442</v>
      </c>
      <c r="L484" s="304">
        <f t="shared" ca="1" si="203"/>
        <v>751.61271058795535</v>
      </c>
      <c r="M484" s="306">
        <f t="shared" ca="1" si="219"/>
        <v>1.3213933842457513</v>
      </c>
      <c r="N484" s="304">
        <f t="shared" ca="1" si="220"/>
        <v>75.710263993790235</v>
      </c>
      <c r="P484" s="310">
        <f t="shared" ca="1" si="221"/>
        <v>23</v>
      </c>
      <c r="Q484" s="304">
        <f t="shared" ca="1" si="222"/>
        <v>0</v>
      </c>
      <c r="R484" s="306">
        <f t="shared" ca="1" si="223"/>
        <v>0</v>
      </c>
      <c r="S484" s="307">
        <f t="shared" ca="1" si="224"/>
        <v>10.317999999999975</v>
      </c>
      <c r="T484" s="304">
        <f t="shared" ca="1" si="204"/>
        <v>101.21957999999975</v>
      </c>
      <c r="U484" s="311">
        <f t="shared" ca="1" si="205"/>
        <v>0</v>
      </c>
      <c r="V484" s="306">
        <f t="shared" ca="1" si="206"/>
        <v>1.1385256616231232</v>
      </c>
      <c r="W484" s="304">
        <f t="shared" ca="1" si="207"/>
        <v>178.22967806822246</v>
      </c>
      <c r="Y484" s="314" t="str">
        <f t="shared" ca="1" si="225"/>
        <v/>
      </c>
      <c r="Z484" s="315" t="str">
        <f t="shared" ca="1" si="226"/>
        <v/>
      </c>
      <c r="AA484" s="316" t="str">
        <f t="shared" ca="1" si="227"/>
        <v/>
      </c>
      <c r="AC484" s="310" t="e">
        <f t="shared" ca="1" si="228"/>
        <v>#N/A</v>
      </c>
      <c r="AD484" s="323" t="e">
        <f t="shared" ca="1" si="229"/>
        <v>#N/A</v>
      </c>
      <c r="AE484" s="324">
        <f t="shared" ca="1" si="208"/>
        <v>731.74021150666442</v>
      </c>
      <c r="AG484" s="306">
        <f t="shared" ca="1" si="230"/>
        <v>-26.822356345019539</v>
      </c>
      <c r="AH484" s="304">
        <f t="shared" ca="1" si="231"/>
        <v>-17.31563884921372</v>
      </c>
    </row>
    <row r="485" spans="1:34" x14ac:dyDescent="0.2">
      <c r="A485" s="347">
        <f t="shared" ca="1" si="209"/>
        <v>0.01</v>
      </c>
      <c r="B485" s="304">
        <f t="shared" ca="1" si="210"/>
        <v>4.8099999999999419</v>
      </c>
      <c r="D485" s="306">
        <f t="shared" ca="1" si="211"/>
        <v>-4.2635796601853642</v>
      </c>
      <c r="E485" s="307">
        <f t="shared" ca="1" si="212"/>
        <v>-26.549217416384806</v>
      </c>
      <c r="F485" s="304">
        <f t="shared" ca="1" si="213"/>
        <v>26.88938558132589</v>
      </c>
      <c r="G485" s="306">
        <f t="shared" ca="1" si="214"/>
        <v>60.407010650697053</v>
      </c>
      <c r="H485" s="307">
        <f t="shared" ca="1" si="215"/>
        <v>237.0655430763741</v>
      </c>
      <c r="I485" s="304">
        <f t="shared" ca="1" si="216"/>
        <v>244.64071339384543</v>
      </c>
      <c r="J485" s="306">
        <f t="shared" ca="1" si="217"/>
        <v>172.29566216502337</v>
      </c>
      <c r="K485" s="307">
        <f t="shared" ca="1" si="218"/>
        <v>734.11219439829904</v>
      </c>
      <c r="L485" s="304">
        <f t="shared" ca="1" si="203"/>
        <v>754.06001695168129</v>
      </c>
      <c r="M485" s="306">
        <f t="shared" ca="1" si="219"/>
        <v>1.3212944081869873</v>
      </c>
      <c r="N485" s="304">
        <f t="shared" ca="1" si="220"/>
        <v>75.704593083350218</v>
      </c>
      <c r="P485" s="310">
        <f t="shared" ca="1" si="221"/>
        <v>23</v>
      </c>
      <c r="Q485" s="304">
        <f t="shared" ca="1" si="222"/>
        <v>0</v>
      </c>
      <c r="R485" s="306">
        <f t="shared" ca="1" si="223"/>
        <v>0</v>
      </c>
      <c r="S485" s="307">
        <f t="shared" ca="1" si="224"/>
        <v>10.317999999999975</v>
      </c>
      <c r="T485" s="304">
        <f t="shared" ca="1" si="204"/>
        <v>101.21957999999975</v>
      </c>
      <c r="U485" s="311">
        <f t="shared" ca="1" si="205"/>
        <v>0</v>
      </c>
      <c r="V485" s="306">
        <f t="shared" ca="1" si="206"/>
        <v>1.1382552742353855</v>
      </c>
      <c r="W485" s="304">
        <f t="shared" ca="1" si="207"/>
        <v>177.79787829935935</v>
      </c>
      <c r="Y485" s="314" t="str">
        <f t="shared" ca="1" si="225"/>
        <v/>
      </c>
      <c r="Z485" s="315" t="str">
        <f t="shared" ca="1" si="226"/>
        <v/>
      </c>
      <c r="AA485" s="316" t="str">
        <f t="shared" ca="1" si="227"/>
        <v/>
      </c>
      <c r="AC485" s="310" t="e">
        <f t="shared" ca="1" si="228"/>
        <v>#N/A</v>
      </c>
      <c r="AD485" s="323" t="e">
        <f t="shared" ca="1" si="229"/>
        <v>#N/A</v>
      </c>
      <c r="AE485" s="324">
        <f t="shared" ca="1" si="208"/>
        <v>734.11219439829904</v>
      </c>
      <c r="AG485" s="306">
        <f t="shared" ca="1" si="230"/>
        <v>-26.780143492585438</v>
      </c>
      <c r="AH485" s="304">
        <f t="shared" ca="1" si="231"/>
        <v>-17.273665251814585</v>
      </c>
    </row>
    <row r="486" spans="1:34" x14ac:dyDescent="0.2">
      <c r="A486" s="347">
        <f t="shared" ca="1" si="209"/>
        <v>0.01</v>
      </c>
      <c r="B486" s="304">
        <f t="shared" ca="1" si="210"/>
        <v>4.8199999999999417</v>
      </c>
      <c r="D486" s="306">
        <f t="shared" ca="1" si="211"/>
        <v>-4.2549029675089507</v>
      </c>
      <c r="E486" s="307">
        <f t="shared" ca="1" si="212"/>
        <v>-26.508242006420922</v>
      </c>
      <c r="F486" s="304">
        <f t="shared" ca="1" si="213"/>
        <v>26.847552840694721</v>
      </c>
      <c r="G486" s="306">
        <f t="shared" ca="1" si="214"/>
        <v>60.364461621021967</v>
      </c>
      <c r="H486" s="307">
        <f t="shared" ca="1" si="215"/>
        <v>236.80046065630989</v>
      </c>
      <c r="I486" s="304">
        <f t="shared" ca="1" si="216"/>
        <v>244.37333404820666</v>
      </c>
      <c r="J486" s="306">
        <f t="shared" ca="1" si="217"/>
        <v>172.89951952638197</v>
      </c>
      <c r="K486" s="307">
        <f t="shared" ca="1" si="218"/>
        <v>736.48152441696243</v>
      </c>
      <c r="L486" s="304">
        <f t="shared" ca="1" si="203"/>
        <v>756.5046461588895</v>
      </c>
      <c r="M486" s="306">
        <f t="shared" ca="1" si="219"/>
        <v>1.3211952853316304</v>
      </c>
      <c r="N486" s="304">
        <f t="shared" ca="1" si="220"/>
        <v>75.698913762084985</v>
      </c>
      <c r="P486" s="310">
        <f t="shared" ca="1" si="221"/>
        <v>23</v>
      </c>
      <c r="Q486" s="304">
        <f t="shared" ca="1" si="222"/>
        <v>0</v>
      </c>
      <c r="R486" s="306">
        <f t="shared" ca="1" si="223"/>
        <v>0</v>
      </c>
      <c r="S486" s="307">
        <f t="shared" ca="1" si="224"/>
        <v>10.317999999999975</v>
      </c>
      <c r="T486" s="304">
        <f t="shared" ca="1" si="204"/>
        <v>101.21957999999975</v>
      </c>
      <c r="U486" s="311">
        <f t="shared" ca="1" si="205"/>
        <v>0</v>
      </c>
      <c r="V486" s="306">
        <f t="shared" ca="1" si="206"/>
        <v>1.1379852510081365</v>
      </c>
      <c r="W486" s="304">
        <f t="shared" ca="1" si="207"/>
        <v>177.36735730041013</v>
      </c>
      <c r="Y486" s="314" t="str">
        <f t="shared" ca="1" si="225"/>
        <v/>
      </c>
      <c r="Z486" s="315" t="str">
        <f t="shared" ca="1" si="226"/>
        <v/>
      </c>
      <c r="AA486" s="316" t="str">
        <f t="shared" ca="1" si="227"/>
        <v/>
      </c>
      <c r="AC486" s="310" t="e">
        <f t="shared" ca="1" si="228"/>
        <v>#N/A</v>
      </c>
      <c r="AD486" s="323" t="e">
        <f t="shared" ca="1" si="229"/>
        <v>#N/A</v>
      </c>
      <c r="AE486" s="324">
        <f t="shared" ca="1" si="208"/>
        <v>736.48152441696243</v>
      </c>
      <c r="AG486" s="306">
        <f t="shared" ca="1" si="230"/>
        <v>-26.738054616434447</v>
      </c>
      <c r="AH486" s="304">
        <f t="shared" ca="1" si="231"/>
        <v>-17.231816078635376</v>
      </c>
    </row>
    <row r="487" spans="1:34" x14ac:dyDescent="0.2">
      <c r="A487" s="347">
        <f t="shared" ca="1" si="209"/>
        <v>0.01</v>
      </c>
      <c r="B487" s="304">
        <f t="shared" ca="1" si="210"/>
        <v>4.8299999999999415</v>
      </c>
      <c r="D487" s="306">
        <f t="shared" ca="1" si="211"/>
        <v>-4.2462512650669106</v>
      </c>
      <c r="E487" s="307">
        <f t="shared" ca="1" si="212"/>
        <v>-26.467387950265632</v>
      </c>
      <c r="F487" s="304">
        <f t="shared" ca="1" si="213"/>
        <v>26.805844040357108</v>
      </c>
      <c r="G487" s="306">
        <f t="shared" ca="1" si="214"/>
        <v>60.321999108371294</v>
      </c>
      <c r="H487" s="307">
        <f t="shared" ca="1" si="215"/>
        <v>236.53578677680724</v>
      </c>
      <c r="I487" s="304">
        <f t="shared" ca="1" si="216"/>
        <v>244.10637435870774</v>
      </c>
      <c r="J487" s="306">
        <f t="shared" ca="1" si="217"/>
        <v>173.50295183002893</v>
      </c>
      <c r="K487" s="307">
        <f t="shared" ca="1" si="218"/>
        <v>738.84820565412804</v>
      </c>
      <c r="L487" s="304">
        <f t="shared" ca="1" si="203"/>
        <v>758.94660239838868</v>
      </c>
      <c r="M487" s="306">
        <f t="shared" ca="1" si="219"/>
        <v>1.3210960154725626</v>
      </c>
      <c r="N487" s="304">
        <f t="shared" ca="1" si="220"/>
        <v>75.693226018127547</v>
      </c>
      <c r="P487" s="310">
        <f t="shared" ca="1" si="221"/>
        <v>23</v>
      </c>
      <c r="Q487" s="304">
        <f t="shared" ca="1" si="222"/>
        <v>0</v>
      </c>
      <c r="R487" s="306">
        <f t="shared" ca="1" si="223"/>
        <v>0</v>
      </c>
      <c r="S487" s="307">
        <f t="shared" ca="1" si="224"/>
        <v>10.317999999999975</v>
      </c>
      <c r="T487" s="304">
        <f t="shared" ca="1" si="204"/>
        <v>101.21957999999975</v>
      </c>
      <c r="U487" s="311">
        <f t="shared" ca="1" si="205"/>
        <v>0</v>
      </c>
      <c r="V487" s="306">
        <f t="shared" ca="1" si="206"/>
        <v>1.1377155912468131</v>
      </c>
      <c r="W487" s="304">
        <f t="shared" ca="1" si="207"/>
        <v>176.93811005722563</v>
      </c>
      <c r="Y487" s="314" t="str">
        <f t="shared" ca="1" si="225"/>
        <v/>
      </c>
      <c r="Z487" s="315" t="str">
        <f t="shared" ca="1" si="226"/>
        <v/>
      </c>
      <c r="AA487" s="316" t="str">
        <f t="shared" ca="1" si="227"/>
        <v/>
      </c>
      <c r="AC487" s="310" t="e">
        <f t="shared" ca="1" si="228"/>
        <v>#N/A</v>
      </c>
      <c r="AD487" s="323" t="e">
        <f t="shared" ca="1" si="229"/>
        <v>#N/A</v>
      </c>
      <c r="AE487" s="324">
        <f t="shared" ca="1" si="208"/>
        <v>738.84820565412804</v>
      </c>
      <c r="AG487" s="306">
        <f t="shared" ca="1" si="230"/>
        <v>-26.696089227266445</v>
      </c>
      <c r="AH487" s="304">
        <f t="shared" ca="1" si="231"/>
        <v>-17.190090841288097</v>
      </c>
    </row>
    <row r="488" spans="1:34" x14ac:dyDescent="0.2">
      <c r="A488" s="347">
        <f t="shared" ca="1" si="209"/>
        <v>0.01</v>
      </c>
      <c r="B488" s="304">
        <f t="shared" ca="1" si="210"/>
        <v>4.8399999999999412</v>
      </c>
      <c r="D488" s="306">
        <f t="shared" ca="1" si="211"/>
        <v>-4.2376244542219856</v>
      </c>
      <c r="E488" s="307">
        <f t="shared" ca="1" si="212"/>
        <v>-26.426654772055336</v>
      </c>
      <c r="F488" s="304">
        <f t="shared" ca="1" si="213"/>
        <v>26.76425869431872</v>
      </c>
      <c r="G488" s="306">
        <f t="shared" ca="1" si="214"/>
        <v>60.279622863829076</v>
      </c>
      <c r="H488" s="307">
        <f t="shared" ca="1" si="215"/>
        <v>236.27152022908669</v>
      </c>
      <c r="I488" s="304">
        <f t="shared" ca="1" si="216"/>
        <v>243.83983309535213</v>
      </c>
      <c r="J488" s="306">
        <f t="shared" ca="1" si="217"/>
        <v>174.10595993988994</v>
      </c>
      <c r="K488" s="307">
        <f t="shared" ca="1" si="218"/>
        <v>741.21224218915745</v>
      </c>
      <c r="L488" s="304">
        <f t="shared" ca="1" si="203"/>
        <v>761.38588984671151</v>
      </c>
      <c r="M488" s="306">
        <f t="shared" ca="1" si="219"/>
        <v>1.3209965984021672</v>
      </c>
      <c r="N488" s="304">
        <f t="shared" ca="1" si="220"/>
        <v>75.687529839582325</v>
      </c>
      <c r="P488" s="310">
        <f t="shared" ca="1" si="221"/>
        <v>23</v>
      </c>
      <c r="Q488" s="304">
        <f t="shared" ca="1" si="222"/>
        <v>0</v>
      </c>
      <c r="R488" s="306">
        <f t="shared" ca="1" si="223"/>
        <v>0</v>
      </c>
      <c r="S488" s="307">
        <f t="shared" ca="1" si="224"/>
        <v>10.317999999999975</v>
      </c>
      <c r="T488" s="304">
        <f t="shared" ca="1" si="204"/>
        <v>101.21957999999975</v>
      </c>
      <c r="U488" s="311">
        <f t="shared" ca="1" si="205"/>
        <v>0</v>
      </c>
      <c r="V488" s="306">
        <f t="shared" ca="1" si="206"/>
        <v>1.1374462942590395</v>
      </c>
      <c r="W488" s="304">
        <f t="shared" ca="1" si="207"/>
        <v>176.51013158054431</v>
      </c>
      <c r="Y488" s="314" t="str">
        <f t="shared" ca="1" si="225"/>
        <v/>
      </c>
      <c r="Z488" s="315" t="str">
        <f t="shared" ca="1" si="226"/>
        <v/>
      </c>
      <c r="AA488" s="316" t="str">
        <f t="shared" ca="1" si="227"/>
        <v/>
      </c>
      <c r="AC488" s="310" t="e">
        <f t="shared" ca="1" si="228"/>
        <v>#N/A</v>
      </c>
      <c r="AD488" s="323" t="e">
        <f t="shared" ca="1" si="229"/>
        <v>#N/A</v>
      </c>
      <c r="AE488" s="324">
        <f t="shared" ca="1" si="208"/>
        <v>741.21224218915745</v>
      </c>
      <c r="AG488" s="306">
        <f t="shared" ca="1" si="230"/>
        <v>-26.654246838205388</v>
      </c>
      <c r="AH488" s="304">
        <f t="shared" ca="1" si="231"/>
        <v>-17.148489053811403</v>
      </c>
    </row>
    <row r="489" spans="1:34" x14ac:dyDescent="0.2">
      <c r="A489" s="347">
        <f t="shared" ca="1" si="209"/>
        <v>0.01</v>
      </c>
      <c r="B489" s="304">
        <f t="shared" ca="1" si="210"/>
        <v>4.849999999999941</v>
      </c>
      <c r="D489" s="306">
        <f t="shared" ca="1" si="211"/>
        <v>-4.2290224368260754</v>
      </c>
      <c r="E489" s="307">
        <f t="shared" ca="1" si="212"/>
        <v>-26.386041998288349</v>
      </c>
      <c r="F489" s="304">
        <f t="shared" ca="1" si="213"/>
        <v>26.722796318997286</v>
      </c>
      <c r="G489" s="306">
        <f t="shared" ca="1" si="214"/>
        <v>60.237332639460817</v>
      </c>
      <c r="H489" s="307">
        <f t="shared" ca="1" si="215"/>
        <v>236.00765980910381</v>
      </c>
      <c r="I489" s="304">
        <f t="shared" ca="1" si="216"/>
        <v>243.57370903298806</v>
      </c>
      <c r="J489" s="306">
        <f t="shared" ca="1" si="217"/>
        <v>174.7085447174064</v>
      </c>
      <c r="K489" s="307">
        <f t="shared" ca="1" si="218"/>
        <v>743.57363808934838</v>
      </c>
      <c r="L489" s="304">
        <f t="shared" ca="1" si="203"/>
        <v>763.82251266816115</v>
      </c>
      <c r="M489" s="306">
        <f t="shared" ca="1" si="219"/>
        <v>1.3208970339123274</v>
      </c>
      <c r="N489" s="304">
        <f t="shared" ca="1" si="220"/>
        <v>75.681825214525134</v>
      </c>
      <c r="P489" s="310">
        <f t="shared" ca="1" si="221"/>
        <v>23</v>
      </c>
      <c r="Q489" s="304">
        <f t="shared" ca="1" si="222"/>
        <v>0</v>
      </c>
      <c r="R489" s="306">
        <f t="shared" ca="1" si="223"/>
        <v>0</v>
      </c>
      <c r="S489" s="307">
        <f t="shared" ca="1" si="224"/>
        <v>10.317999999999975</v>
      </c>
      <c r="T489" s="304">
        <f t="shared" ca="1" si="204"/>
        <v>101.21957999999975</v>
      </c>
      <c r="U489" s="311">
        <f t="shared" ca="1" si="205"/>
        <v>0</v>
      </c>
      <c r="V489" s="306">
        <f t="shared" ca="1" si="206"/>
        <v>1.1371773593546199</v>
      </c>
      <c r="W489" s="304">
        <f t="shared" ca="1" si="207"/>
        <v>176.08341690584382</v>
      </c>
      <c r="Y489" s="314" t="str">
        <f t="shared" ca="1" si="225"/>
        <v/>
      </c>
      <c r="Z489" s="315" t="str">
        <f t="shared" ca="1" si="226"/>
        <v/>
      </c>
      <c r="AA489" s="316" t="str">
        <f t="shared" ca="1" si="227"/>
        <v/>
      </c>
      <c r="AC489" s="310" t="e">
        <f t="shared" ca="1" si="228"/>
        <v>#N/A</v>
      </c>
      <c r="AD489" s="323" t="e">
        <f t="shared" ca="1" si="229"/>
        <v>#N/A</v>
      </c>
      <c r="AE489" s="324">
        <f t="shared" ca="1" si="208"/>
        <v>743.57363808934838</v>
      </c>
      <c r="AG489" s="306">
        <f t="shared" ca="1" si="230"/>
        <v>-26.612526964784717</v>
      </c>
      <c r="AH489" s="304">
        <f t="shared" ca="1" si="231"/>
        <v>-17.107010232656013</v>
      </c>
    </row>
    <row r="490" spans="1:34" x14ac:dyDescent="0.2">
      <c r="A490" s="347">
        <f t="shared" ca="1" si="209"/>
        <v>0.01</v>
      </c>
      <c r="B490" s="304">
        <f t="shared" ca="1" si="210"/>
        <v>4.8599999999999408</v>
      </c>
      <c r="D490" s="306">
        <f t="shared" ca="1" si="211"/>
        <v>-4.2204451152173243</v>
      </c>
      <c r="E490" s="307">
        <f t="shared" ca="1" si="212"/>
        <v>-26.34554915781078</v>
      </c>
      <c r="F490" s="304">
        <f t="shared" ca="1" si="213"/>
        <v>26.681456433208176</v>
      </c>
      <c r="G490" s="306">
        <f t="shared" ca="1" si="214"/>
        <v>60.195128188308644</v>
      </c>
      <c r="H490" s="307">
        <f t="shared" ca="1" si="215"/>
        <v>235.74420431752571</v>
      </c>
      <c r="I490" s="304">
        <f t="shared" ca="1" si="216"/>
        <v>243.30800095128441</v>
      </c>
      <c r="J490" s="306">
        <f t="shared" ca="1" si="217"/>
        <v>175.31070702154526</v>
      </c>
      <c r="K490" s="307">
        <f t="shared" ca="1" si="218"/>
        <v>745.93239740998149</v>
      </c>
      <c r="L490" s="304">
        <f t="shared" ca="1" si="203"/>
        <v>766.25647501485855</v>
      </c>
      <c r="M490" s="306">
        <f t="shared" ca="1" si="219"/>
        <v>1.3207973217944251</v>
      </c>
      <c r="N490" s="304">
        <f t="shared" ca="1" si="220"/>
        <v>75.676112131003023</v>
      </c>
      <c r="P490" s="310">
        <f t="shared" ca="1" si="221"/>
        <v>23</v>
      </c>
      <c r="Q490" s="304">
        <f t="shared" ca="1" si="222"/>
        <v>0</v>
      </c>
      <c r="R490" s="306">
        <f t="shared" ca="1" si="223"/>
        <v>0</v>
      </c>
      <c r="S490" s="307">
        <f t="shared" ca="1" si="224"/>
        <v>10.317999999999975</v>
      </c>
      <c r="T490" s="304">
        <f t="shared" ca="1" si="204"/>
        <v>101.21957999999975</v>
      </c>
      <c r="U490" s="311">
        <f t="shared" ca="1" si="205"/>
        <v>0</v>
      </c>
      <c r="V490" s="306">
        <f t="shared" ca="1" si="206"/>
        <v>1.1369087858455273</v>
      </c>
      <c r="W490" s="304">
        <f t="shared" ca="1" si="207"/>
        <v>175.65796109319288</v>
      </c>
      <c r="Y490" s="314" t="str">
        <f t="shared" ca="1" si="225"/>
        <v/>
      </c>
      <c r="Z490" s="315" t="str">
        <f t="shared" ca="1" si="226"/>
        <v/>
      </c>
      <c r="AA490" s="316" t="str">
        <f t="shared" ca="1" si="227"/>
        <v/>
      </c>
      <c r="AC490" s="310" t="e">
        <f t="shared" ca="1" si="228"/>
        <v>#N/A</v>
      </c>
      <c r="AD490" s="323" t="e">
        <f t="shared" ca="1" si="229"/>
        <v>#N/A</v>
      </c>
      <c r="AE490" s="324">
        <f t="shared" ca="1" si="208"/>
        <v>745.93239740998149</v>
      </c>
      <c r="AG490" s="306">
        <f t="shared" ca="1" si="230"/>
        <v>-26.570929124932928</v>
      </c>
      <c r="AH490" s="304">
        <f t="shared" ca="1" si="231"/>
        <v>-17.065653896670309</v>
      </c>
    </row>
    <row r="491" spans="1:34" x14ac:dyDescent="0.2">
      <c r="A491" s="347">
        <f t="shared" ca="1" si="209"/>
        <v>0.01</v>
      </c>
      <c r="B491" s="304">
        <f t="shared" ca="1" si="210"/>
        <v>4.8699999999999406</v>
      </c>
      <c r="D491" s="306">
        <f t="shared" ca="1" si="211"/>
        <v>-4.211892392217206</v>
      </c>
      <c r="E491" s="307">
        <f t="shared" ca="1" si="212"/>
        <v>-26.30517578180249</v>
      </c>
      <c r="F491" s="304">
        <f t="shared" ca="1" si="213"/>
        <v>26.640238558150063</v>
      </c>
      <c r="G491" s="306">
        <f t="shared" ca="1" si="214"/>
        <v>60.153009264386469</v>
      </c>
      <c r="H491" s="307">
        <f t="shared" ca="1" si="215"/>
        <v>235.48115255970768</v>
      </c>
      <c r="I491" s="304">
        <f t="shared" ca="1" si="216"/>
        <v>243.04270763470706</v>
      </c>
      <c r="J491" s="306">
        <f t="shared" ca="1" si="217"/>
        <v>175.91244770880874</v>
      </c>
      <c r="K491" s="307">
        <f t="shared" ca="1" si="218"/>
        <v>748.28852419436771</v>
      </c>
      <c r="L491" s="304">
        <f t="shared" ca="1" si="203"/>
        <v>768.68778102678937</v>
      </c>
      <c r="M491" s="306">
        <f t="shared" ca="1" si="219"/>
        <v>1.3206974618393399</v>
      </c>
      <c r="N491" s="304">
        <f t="shared" ca="1" si="220"/>
        <v>75.670390577034269</v>
      </c>
      <c r="P491" s="310">
        <f t="shared" ca="1" si="221"/>
        <v>23</v>
      </c>
      <c r="Q491" s="304">
        <f t="shared" ca="1" si="222"/>
        <v>0</v>
      </c>
      <c r="R491" s="306">
        <f t="shared" ca="1" si="223"/>
        <v>0</v>
      </c>
      <c r="S491" s="307">
        <f t="shared" ca="1" si="224"/>
        <v>10.317999999999975</v>
      </c>
      <c r="T491" s="304">
        <f t="shared" ca="1" si="204"/>
        <v>101.21957999999975</v>
      </c>
      <c r="U491" s="311">
        <f t="shared" ca="1" si="205"/>
        <v>0</v>
      </c>
      <c r="V491" s="306">
        <f t="shared" ca="1" si="206"/>
        <v>1.1366405730458975</v>
      </c>
      <c r="W491" s="304">
        <f t="shared" ca="1" si="207"/>
        <v>175.23375922710497</v>
      </c>
      <c r="Y491" s="314" t="str">
        <f t="shared" ca="1" si="225"/>
        <v/>
      </c>
      <c r="Z491" s="315" t="str">
        <f t="shared" ca="1" si="226"/>
        <v/>
      </c>
      <c r="AA491" s="316" t="str">
        <f t="shared" ca="1" si="227"/>
        <v/>
      </c>
      <c r="AC491" s="310" t="e">
        <f t="shared" ca="1" si="228"/>
        <v>#N/A</v>
      </c>
      <c r="AD491" s="323" t="e">
        <f t="shared" ca="1" si="229"/>
        <v>#N/A</v>
      </c>
      <c r="AE491" s="324">
        <f t="shared" ca="1" si="208"/>
        <v>748.28852419436771</v>
      </c>
      <c r="AG491" s="306">
        <f t="shared" ca="1" si="230"/>
        <v>-26.529452838959248</v>
      </c>
      <c r="AH491" s="304">
        <f t="shared" ca="1" si="231"/>
        <v>-17.024419567085996</v>
      </c>
    </row>
    <row r="492" spans="1:34" x14ac:dyDescent="0.2">
      <c r="A492" s="347">
        <f t="shared" ca="1" si="209"/>
        <v>0.01</v>
      </c>
      <c r="B492" s="304">
        <f t="shared" ca="1" si="210"/>
        <v>4.8799999999999404</v>
      </c>
      <c r="D492" s="306">
        <f t="shared" ca="1" si="211"/>
        <v>-4.203364171127653</v>
      </c>
      <c r="E492" s="307">
        <f t="shared" ca="1" si="212"/>
        <v>-26.264921403763211</v>
      </c>
      <c r="F492" s="304">
        <f t="shared" ca="1" si="213"/>
        <v>26.599142217390742</v>
      </c>
      <c r="G492" s="306">
        <f t="shared" ca="1" si="214"/>
        <v>60.110975622675191</v>
      </c>
      <c r="H492" s="307">
        <f t="shared" ca="1" si="215"/>
        <v>235.21850334567006</v>
      </c>
      <c r="I492" s="304">
        <f t="shared" ca="1" si="216"/>
        <v>242.7778278724951</v>
      </c>
      <c r="J492" s="306">
        <f t="shared" ca="1" si="217"/>
        <v>176.51376763324404</v>
      </c>
      <c r="K492" s="307">
        <f t="shared" ca="1" si="218"/>
        <v>750.6420224738946</v>
      </c>
      <c r="L492" s="304">
        <f t="shared" ca="1" si="203"/>
        <v>771.11643483184935</v>
      </c>
      <c r="M492" s="306">
        <f t="shared" ca="1" si="219"/>
        <v>1.3205974538374479</v>
      </c>
      <c r="N492" s="304">
        <f t="shared" ca="1" si="220"/>
        <v>75.664660540608324</v>
      </c>
      <c r="P492" s="310">
        <f t="shared" ca="1" si="221"/>
        <v>23</v>
      </c>
      <c r="Q492" s="304">
        <f t="shared" ca="1" si="222"/>
        <v>0</v>
      </c>
      <c r="R492" s="306">
        <f t="shared" ca="1" si="223"/>
        <v>0</v>
      </c>
      <c r="S492" s="307">
        <f t="shared" ca="1" si="224"/>
        <v>10.317999999999975</v>
      </c>
      <c r="T492" s="304">
        <f t="shared" ca="1" si="204"/>
        <v>101.21957999999975</v>
      </c>
      <c r="U492" s="311">
        <f t="shared" ca="1" si="205"/>
        <v>0</v>
      </c>
      <c r="V492" s="306">
        <f t="shared" ca="1" si="206"/>
        <v>1.1363727202720169</v>
      </c>
      <c r="W492" s="304">
        <f t="shared" ca="1" si="207"/>
        <v>174.8108064163921</v>
      </c>
      <c r="Y492" s="314" t="str">
        <f t="shared" ca="1" si="225"/>
        <v/>
      </c>
      <c r="Z492" s="315" t="str">
        <f t="shared" ca="1" si="226"/>
        <v/>
      </c>
      <c r="AA492" s="316" t="str">
        <f t="shared" ca="1" si="227"/>
        <v/>
      </c>
      <c r="AC492" s="310" t="e">
        <f t="shared" ca="1" si="228"/>
        <v>#N/A</v>
      </c>
      <c r="AD492" s="323" t="e">
        <f t="shared" ca="1" si="229"/>
        <v>#N/A</v>
      </c>
      <c r="AE492" s="324">
        <f t="shared" ca="1" si="208"/>
        <v>750.6420224738946</v>
      </c>
      <c r="AG492" s="306">
        <f t="shared" ca="1" si="230"/>
        <v>-26.488097629539425</v>
      </c>
      <c r="AH492" s="304">
        <f t="shared" ca="1" si="231"/>
        <v>-16.983306767503915</v>
      </c>
    </row>
    <row r="493" spans="1:34" x14ac:dyDescent="0.2">
      <c r="A493" s="347">
        <f t="shared" ca="1" si="209"/>
        <v>0.01</v>
      </c>
      <c r="B493" s="304">
        <f t="shared" ca="1" si="210"/>
        <v>4.8899999999999402</v>
      </c>
      <c r="D493" s="306">
        <f t="shared" ca="1" si="211"/>
        <v>-4.1948603557281672</v>
      </c>
      <c r="E493" s="307">
        <f t="shared" ca="1" si="212"/>
        <v>-26.224785559498663</v>
      </c>
      <c r="F493" s="304">
        <f t="shared" ca="1" si="213"/>
        <v>26.558166936852956</v>
      </c>
      <c r="G493" s="306">
        <f t="shared" ca="1" si="214"/>
        <v>60.069027019117911</v>
      </c>
      <c r="H493" s="307">
        <f t="shared" ca="1" si="215"/>
        <v>234.95625549007508</v>
      </c>
      <c r="I493" s="304">
        <f t="shared" ca="1" si="216"/>
        <v>242.51336045863732</v>
      </c>
      <c r="J493" s="306">
        <f t="shared" ca="1" si="217"/>
        <v>177.114667646453</v>
      </c>
      <c r="K493" s="307">
        <f t="shared" ca="1" si="218"/>
        <v>752.99289626807331</v>
      </c>
      <c r="L493" s="304">
        <f t="shared" ca="1" si="203"/>
        <v>773.54244054589208</v>
      </c>
      <c r="M493" s="306">
        <f t="shared" ca="1" si="219"/>
        <v>1.3204972975786198</v>
      </c>
      <c r="N493" s="304">
        <f t="shared" ca="1" si="220"/>
        <v>75.658922009685654</v>
      </c>
      <c r="P493" s="310">
        <f t="shared" ca="1" si="221"/>
        <v>23</v>
      </c>
      <c r="Q493" s="304">
        <f t="shared" ca="1" si="222"/>
        <v>0</v>
      </c>
      <c r="R493" s="306">
        <f t="shared" ca="1" si="223"/>
        <v>0</v>
      </c>
      <c r="S493" s="307">
        <f t="shared" ca="1" si="224"/>
        <v>10.317999999999975</v>
      </c>
      <c r="T493" s="304">
        <f t="shared" ca="1" si="204"/>
        <v>101.21957999999975</v>
      </c>
      <c r="U493" s="311">
        <f t="shared" ca="1" si="205"/>
        <v>0</v>
      </c>
      <c r="V493" s="306">
        <f t="shared" ca="1" si="206"/>
        <v>1.1361052268423162</v>
      </c>
      <c r="W493" s="304">
        <f t="shared" ca="1" si="207"/>
        <v>174.38909779402042</v>
      </c>
      <c r="Y493" s="314" t="str">
        <f t="shared" ca="1" si="225"/>
        <v/>
      </c>
      <c r="Z493" s="315" t="str">
        <f t="shared" ca="1" si="226"/>
        <v/>
      </c>
      <c r="AA493" s="316" t="str">
        <f t="shared" ca="1" si="227"/>
        <v/>
      </c>
      <c r="AC493" s="310" t="e">
        <f t="shared" ca="1" si="228"/>
        <v>#N/A</v>
      </c>
      <c r="AD493" s="323" t="e">
        <f t="shared" ca="1" si="229"/>
        <v>#N/A</v>
      </c>
      <c r="AE493" s="324">
        <f t="shared" ca="1" si="208"/>
        <v>752.99289626807331</v>
      </c>
      <c r="AG493" s="306">
        <f t="shared" ca="1" si="230"/>
        <v>-26.446863021701567</v>
      </c>
      <c r="AH493" s="304">
        <f t="shared" ca="1" si="231"/>
        <v>-16.942315023879871</v>
      </c>
    </row>
    <row r="494" spans="1:34" x14ac:dyDescent="0.2">
      <c r="A494" s="347">
        <f t="shared" ca="1" si="209"/>
        <v>0.01</v>
      </c>
      <c r="B494" s="304">
        <f t="shared" ca="1" si="210"/>
        <v>4.89999999999994</v>
      </c>
      <c r="D494" s="306">
        <f t="shared" ca="1" si="211"/>
        <v>-4.1863808502730073</v>
      </c>
      <c r="E494" s="307">
        <f t="shared" ca="1" si="212"/>
        <v>-26.18476778710685</v>
      </c>
      <c r="F494" s="304">
        <f t="shared" ca="1" si="213"/>
        <v>26.517312244800397</v>
      </c>
      <c r="G494" s="306">
        <f t="shared" ca="1" si="214"/>
        <v>60.027163210615178</v>
      </c>
      <c r="H494" s="307">
        <f t="shared" ca="1" si="215"/>
        <v>234.69440781220402</v>
      </c>
      <c r="I494" s="304">
        <f t="shared" ca="1" si="216"/>
        <v>242.24930419184895</v>
      </c>
      <c r="J494" s="306">
        <f t="shared" ca="1" si="217"/>
        <v>177.71514859760165</v>
      </c>
      <c r="K494" s="307">
        <f t="shared" ca="1" si="218"/>
        <v>755.34114958458474</v>
      </c>
      <c r="L494" s="304">
        <f t="shared" ca="1" si="203"/>
        <v>775.96580227277389</v>
      </c>
      <c r="M494" s="306">
        <f t="shared" ca="1" si="219"/>
        <v>1.3203969928522206</v>
      </c>
      <c r="N494" s="304">
        <f t="shared" ca="1" si="220"/>
        <v>75.65317497219776</v>
      </c>
      <c r="P494" s="310">
        <f t="shared" ca="1" si="221"/>
        <v>23</v>
      </c>
      <c r="Q494" s="304">
        <f t="shared" ca="1" si="222"/>
        <v>0</v>
      </c>
      <c r="R494" s="306">
        <f t="shared" ca="1" si="223"/>
        <v>0</v>
      </c>
      <c r="S494" s="307">
        <f t="shared" ca="1" si="224"/>
        <v>10.317999999999975</v>
      </c>
      <c r="T494" s="304">
        <f t="shared" ca="1" si="204"/>
        <v>101.21957999999975</v>
      </c>
      <c r="U494" s="311">
        <f t="shared" ca="1" si="205"/>
        <v>0</v>
      </c>
      <c r="V494" s="306">
        <f t="shared" ca="1" si="206"/>
        <v>1.1358380920773608</v>
      </c>
      <c r="W494" s="304">
        <f t="shared" ca="1" si="207"/>
        <v>173.96862851696659</v>
      </c>
      <c r="Y494" s="314" t="str">
        <f t="shared" ca="1" si="225"/>
        <v/>
      </c>
      <c r="Z494" s="315" t="str">
        <f t="shared" ca="1" si="226"/>
        <v/>
      </c>
      <c r="AA494" s="316" t="str">
        <f t="shared" ca="1" si="227"/>
        <v/>
      </c>
      <c r="AC494" s="310" t="e">
        <f t="shared" ca="1" si="228"/>
        <v>#N/A</v>
      </c>
      <c r="AD494" s="323" t="e">
        <f t="shared" ca="1" si="229"/>
        <v>#N/A</v>
      </c>
      <c r="AE494" s="324">
        <f t="shared" ca="1" si="208"/>
        <v>755.34114958458474</v>
      </c>
      <c r="AG494" s="306">
        <f t="shared" ca="1" si="230"/>
        <v>-26.405748542812113</v>
      </c>
      <c r="AH494" s="304">
        <f t="shared" ca="1" si="231"/>
        <v>-16.901443864510647</v>
      </c>
    </row>
    <row r="495" spans="1:34" x14ac:dyDescent="0.2">
      <c r="A495" s="347">
        <f t="shared" ca="1" si="209"/>
        <v>0.01</v>
      </c>
      <c r="B495" s="304">
        <f t="shared" ca="1" si="210"/>
        <v>4.9099999999999397</v>
      </c>
      <c r="D495" s="306">
        <f t="shared" ca="1" si="211"/>
        <v>-4.1779255594883402</v>
      </c>
      <c r="E495" s="307">
        <f t="shared" ca="1" si="212"/>
        <v>-26.14486762696442</v>
      </c>
      <c r="F495" s="304">
        <f t="shared" ca="1" si="213"/>
        <v>26.47657767182379</v>
      </c>
      <c r="G495" s="306">
        <f t="shared" ca="1" si="214"/>
        <v>59.985383955020296</v>
      </c>
      <c r="H495" s="307">
        <f t="shared" ca="1" si="215"/>
        <v>234.43295913593437</v>
      </c>
      <c r="I495" s="304">
        <f t="shared" ca="1" si="216"/>
        <v>241.98565787554824</v>
      </c>
      <c r="J495" s="306">
        <f t="shared" ca="1" si="217"/>
        <v>178.31521133342983</v>
      </c>
      <c r="K495" s="307">
        <f t="shared" ca="1" si="218"/>
        <v>757.68678641932547</v>
      </c>
      <c r="L495" s="304">
        <f t="shared" ca="1" si="203"/>
        <v>778.38652410440034</v>
      </c>
      <c r="M495" s="306">
        <f t="shared" ca="1" si="219"/>
        <v>1.3202965394471078</v>
      </c>
      <c r="N495" s="304">
        <f t="shared" ca="1" si="220"/>
        <v>75.647419416047086</v>
      </c>
      <c r="P495" s="310">
        <f t="shared" ca="1" si="221"/>
        <v>23</v>
      </c>
      <c r="Q495" s="304">
        <f t="shared" ca="1" si="222"/>
        <v>0</v>
      </c>
      <c r="R495" s="306">
        <f t="shared" ca="1" si="223"/>
        <v>0</v>
      </c>
      <c r="S495" s="307">
        <f t="shared" ca="1" si="224"/>
        <v>10.317999999999975</v>
      </c>
      <c r="T495" s="304">
        <f t="shared" ca="1" si="204"/>
        <v>101.21957999999975</v>
      </c>
      <c r="U495" s="311">
        <f t="shared" ca="1" si="205"/>
        <v>0</v>
      </c>
      <c r="V495" s="306">
        <f t="shared" ca="1" si="206"/>
        <v>1.1355713152998412</v>
      </c>
      <c r="W495" s="304">
        <f t="shared" ca="1" si="207"/>
        <v>173.54939376607481</v>
      </c>
      <c r="Y495" s="314" t="str">
        <f t="shared" ca="1" si="225"/>
        <v/>
      </c>
      <c r="Z495" s="315" t="str">
        <f t="shared" ca="1" si="226"/>
        <v/>
      </c>
      <c r="AA495" s="316" t="str">
        <f t="shared" ca="1" si="227"/>
        <v/>
      </c>
      <c r="AC495" s="310" t="e">
        <f t="shared" ca="1" si="228"/>
        <v>#N/A</v>
      </c>
      <c r="AD495" s="323" t="e">
        <f t="shared" ca="1" si="229"/>
        <v>#N/A</v>
      </c>
      <c r="AE495" s="324">
        <f t="shared" ca="1" si="208"/>
        <v>757.68678641932547</v>
      </c>
      <c r="AG495" s="306">
        <f t="shared" ca="1" si="230"/>
        <v>-26.364753722561922</v>
      </c>
      <c r="AH495" s="304">
        <f t="shared" ca="1" si="231"/>
        <v>-16.860692820020063</v>
      </c>
    </row>
    <row r="496" spans="1:34" x14ac:dyDescent="0.2">
      <c r="A496" s="347">
        <f t="shared" ca="1" si="209"/>
        <v>0.01</v>
      </c>
      <c r="B496" s="304">
        <f t="shared" ca="1" si="210"/>
        <v>4.9199999999999395</v>
      </c>
      <c r="D496" s="306">
        <f t="shared" ca="1" si="211"/>
        <v>-4.1694943885694444</v>
      </c>
      <c r="E496" s="307">
        <f t="shared" ca="1" si="212"/>
        <v>-26.105084621713125</v>
      </c>
      <c r="F496" s="304">
        <f t="shared" ca="1" si="213"/>
        <v>26.435962750827048</v>
      </c>
      <c r="G496" s="306">
        <f t="shared" ca="1" si="214"/>
        <v>59.943689011134602</v>
      </c>
      <c r="H496" s="307">
        <f t="shared" ca="1" si="215"/>
        <v>234.17190828971724</v>
      </c>
      <c r="I496" s="304">
        <f t="shared" ca="1" si="216"/>
        <v>241.7224203178335</v>
      </c>
      <c r="J496" s="306">
        <f t="shared" ca="1" si="217"/>
        <v>178.91485669826059</v>
      </c>
      <c r="K496" s="307">
        <f t="shared" ca="1" si="218"/>
        <v>760.02981075645368</v>
      </c>
      <c r="L496" s="304">
        <f t="shared" ca="1" si="203"/>
        <v>780.80461012077149</v>
      </c>
      <c r="M496" s="306">
        <f t="shared" ca="1" si="219"/>
        <v>1.3201959371516303</v>
      </c>
      <c r="N496" s="304">
        <f t="shared" ca="1" si="220"/>
        <v>75.641655329106896</v>
      </c>
      <c r="P496" s="310">
        <f t="shared" ca="1" si="221"/>
        <v>23</v>
      </c>
      <c r="Q496" s="304">
        <f t="shared" ca="1" si="222"/>
        <v>0</v>
      </c>
      <c r="R496" s="306">
        <f t="shared" ca="1" si="223"/>
        <v>0</v>
      </c>
      <c r="S496" s="307">
        <f t="shared" ca="1" si="224"/>
        <v>10.317999999999975</v>
      </c>
      <c r="T496" s="304">
        <f t="shared" ca="1" si="204"/>
        <v>101.21957999999975</v>
      </c>
      <c r="U496" s="311">
        <f t="shared" ca="1" si="205"/>
        <v>0</v>
      </c>
      <c r="V496" s="306">
        <f t="shared" ca="1" si="206"/>
        <v>1.1353048958345664</v>
      </c>
      <c r="W496" s="304">
        <f t="shared" ca="1" si="207"/>
        <v>173.13138874591542</v>
      </c>
      <c r="Y496" s="314" t="str">
        <f t="shared" ca="1" si="225"/>
        <v/>
      </c>
      <c r="Z496" s="315" t="str">
        <f t="shared" ca="1" si="226"/>
        <v/>
      </c>
      <c r="AA496" s="316" t="str">
        <f t="shared" ca="1" si="227"/>
        <v/>
      </c>
      <c r="AC496" s="310" t="e">
        <f t="shared" ca="1" si="228"/>
        <v>#N/A</v>
      </c>
      <c r="AD496" s="323" t="e">
        <f t="shared" ca="1" si="229"/>
        <v>#N/A</v>
      </c>
      <c r="AE496" s="324">
        <f t="shared" ca="1" si="208"/>
        <v>760.02981075645368</v>
      </c>
      <c r="AG496" s="306">
        <f t="shared" ca="1" si="230"/>
        <v>-26.323878092952413</v>
      </c>
      <c r="AH496" s="304">
        <f t="shared" ca="1" si="231"/>
        <v>-16.820061423345148</v>
      </c>
    </row>
    <row r="497" spans="1:34" x14ac:dyDescent="0.2">
      <c r="A497" s="347">
        <f t="shared" ca="1" si="209"/>
        <v>0.01</v>
      </c>
      <c r="B497" s="304">
        <f t="shared" ca="1" si="210"/>
        <v>4.9299999999999393</v>
      </c>
      <c r="D497" s="306">
        <f t="shared" ca="1" si="211"/>
        <v>-4.1610872431779269</v>
      </c>
      <c r="E497" s="307">
        <f t="shared" ca="1" si="212"/>
        <v>-26.065418316246372</v>
      </c>
      <c r="F497" s="304">
        <f t="shared" ca="1" si="213"/>
        <v>26.395467017013544</v>
      </c>
      <c r="G497" s="306">
        <f t="shared" ca="1" si="214"/>
        <v>59.902078138702819</v>
      </c>
      <c r="H497" s="307">
        <f t="shared" ca="1" si="215"/>
        <v>233.91125410655476</v>
      </c>
      <c r="I497" s="304">
        <f t="shared" ca="1" si="216"/>
        <v>241.45959033145999</v>
      </c>
      <c r="J497" s="306">
        <f t="shared" ca="1" si="217"/>
        <v>179.51408553400978</v>
      </c>
      <c r="K497" s="307">
        <f t="shared" ca="1" si="218"/>
        <v>762.3702265684351</v>
      </c>
      <c r="L497" s="304">
        <f t="shared" ca="1" si="203"/>
        <v>783.22006439002757</v>
      </c>
      <c r="M497" s="306">
        <f t="shared" ca="1" si="219"/>
        <v>1.3200951857536274</v>
      </c>
      <c r="N497" s="304">
        <f t="shared" ca="1" si="220"/>
        <v>75.635882699221284</v>
      </c>
      <c r="P497" s="310">
        <f t="shared" ca="1" si="221"/>
        <v>23</v>
      </c>
      <c r="Q497" s="304">
        <f t="shared" ca="1" si="222"/>
        <v>0</v>
      </c>
      <c r="R497" s="306">
        <f t="shared" ca="1" si="223"/>
        <v>0</v>
      </c>
      <c r="S497" s="307">
        <f t="shared" ca="1" si="224"/>
        <v>10.317999999999975</v>
      </c>
      <c r="T497" s="304">
        <f t="shared" ca="1" si="204"/>
        <v>101.21957999999975</v>
      </c>
      <c r="U497" s="311">
        <f t="shared" ca="1" si="205"/>
        <v>0</v>
      </c>
      <c r="V497" s="306">
        <f t="shared" ca="1" si="206"/>
        <v>1.1350388330084524</v>
      </c>
      <c r="W497" s="304">
        <f t="shared" ca="1" si="207"/>
        <v>172.71460868464376</v>
      </c>
      <c r="Y497" s="314" t="str">
        <f t="shared" ca="1" si="225"/>
        <v/>
      </c>
      <c r="Z497" s="315" t="str">
        <f t="shared" ca="1" si="226"/>
        <v/>
      </c>
      <c r="AA497" s="316" t="str">
        <f t="shared" ca="1" si="227"/>
        <v/>
      </c>
      <c r="AC497" s="310" t="e">
        <f t="shared" ca="1" si="228"/>
        <v>#N/A</v>
      </c>
      <c r="AD497" s="323" t="e">
        <f t="shared" ca="1" si="229"/>
        <v>#N/A</v>
      </c>
      <c r="AE497" s="324">
        <f t="shared" ca="1" si="208"/>
        <v>762.3702265684351</v>
      </c>
      <c r="AG497" s="306">
        <f t="shared" ca="1" si="230"/>
        <v>-26.283121188281839</v>
      </c>
      <c r="AH497" s="304">
        <f t="shared" ca="1" si="231"/>
        <v>-16.779549209722411</v>
      </c>
    </row>
    <row r="498" spans="1:34" x14ac:dyDescent="0.2">
      <c r="A498" s="347">
        <f t="shared" ca="1" si="209"/>
        <v>0.01</v>
      </c>
      <c r="B498" s="304">
        <f t="shared" ca="1" si="210"/>
        <v>4.9399999999999391</v>
      </c>
      <c r="D498" s="306">
        <f t="shared" ca="1" si="211"/>
        <v>-4.1527040294389446</v>
      </c>
      <c r="E498" s="307">
        <f t="shared" ca="1" si="212"/>
        <v>-26.025868257695841</v>
      </c>
      <c r="F498" s="304">
        <f t="shared" ca="1" si="213"/>
        <v>26.355090007872452</v>
      </c>
      <c r="G498" s="306">
        <f t="shared" ca="1" si="214"/>
        <v>59.860551098408429</v>
      </c>
      <c r="H498" s="307">
        <f t="shared" ca="1" si="215"/>
        <v>233.6509954239778</v>
      </c>
      <c r="I498" s="304">
        <f t="shared" ca="1" si="216"/>
        <v>241.19716673381728</v>
      </c>
      <c r="J498" s="306">
        <f t="shared" ca="1" si="217"/>
        <v>180.11289868019534</v>
      </c>
      <c r="K498" s="307">
        <f t="shared" ca="1" si="218"/>
        <v>764.70803781608777</v>
      </c>
      <c r="L498" s="304">
        <f t="shared" ca="1" si="203"/>
        <v>785.63289096849394</v>
      </c>
      <c r="M498" s="306">
        <f t="shared" ca="1" si="219"/>
        <v>1.3199942850404269</v>
      </c>
      <c r="N498" s="304">
        <f t="shared" ca="1" si="220"/>
        <v>75.630101514205037</v>
      </c>
      <c r="P498" s="310">
        <f t="shared" ca="1" si="221"/>
        <v>23</v>
      </c>
      <c r="Q498" s="304">
        <f t="shared" ca="1" si="222"/>
        <v>0</v>
      </c>
      <c r="R498" s="306">
        <f t="shared" ca="1" si="223"/>
        <v>0</v>
      </c>
      <c r="S498" s="307">
        <f t="shared" ca="1" si="224"/>
        <v>10.317999999999975</v>
      </c>
      <c r="T498" s="304">
        <f t="shared" ca="1" si="204"/>
        <v>101.21957999999975</v>
      </c>
      <c r="U498" s="311">
        <f t="shared" ca="1" si="205"/>
        <v>0</v>
      </c>
      <c r="V498" s="306">
        <f t="shared" ca="1" si="206"/>
        <v>1.1347731261505154</v>
      </c>
      <c r="W498" s="304">
        <f t="shared" ca="1" si="207"/>
        <v>172.29904883386089</v>
      </c>
      <c r="Y498" s="314" t="str">
        <f t="shared" ca="1" si="225"/>
        <v/>
      </c>
      <c r="Z498" s="315" t="str">
        <f t="shared" ca="1" si="226"/>
        <v/>
      </c>
      <c r="AA498" s="316" t="str">
        <f t="shared" ca="1" si="227"/>
        <v/>
      </c>
      <c r="AC498" s="310" t="e">
        <f t="shared" ca="1" si="228"/>
        <v>#N/A</v>
      </c>
      <c r="AD498" s="323" t="e">
        <f t="shared" ca="1" si="229"/>
        <v>#N/A</v>
      </c>
      <c r="AE498" s="324">
        <f t="shared" ca="1" si="208"/>
        <v>764.70803781608777</v>
      </c>
      <c r="AG498" s="306">
        <f t="shared" ca="1" si="230"/>
        <v>-26.242482545131601</v>
      </c>
      <c r="AH498" s="304">
        <f t="shared" ca="1" si="231"/>
        <v>-16.73915571667418</v>
      </c>
    </row>
    <row r="499" spans="1:34" x14ac:dyDescent="0.2">
      <c r="A499" s="347">
        <f t="shared" ca="1" si="209"/>
        <v>0.01</v>
      </c>
      <c r="B499" s="304">
        <f t="shared" ca="1" si="210"/>
        <v>4.9499999999999389</v>
      </c>
      <c r="D499" s="306">
        <f t="shared" ca="1" si="211"/>
        <v>-4.1443446539384752</v>
      </c>
      <c r="E499" s="307">
        <f t="shared" ca="1" si="212"/>
        <v>-25.98643399541826</v>
      </c>
      <c r="F499" s="304">
        <f t="shared" ca="1" si="213"/>
        <v>26.314831263165232</v>
      </c>
      <c r="G499" s="306">
        <f t="shared" ca="1" si="214"/>
        <v>59.819107651869047</v>
      </c>
      <c r="H499" s="307">
        <f t="shared" ca="1" si="215"/>
        <v>233.39113108402361</v>
      </c>
      <c r="I499" s="304">
        <f t="shared" ca="1" si="216"/>
        <v>240.9351483469064</v>
      </c>
      <c r="J499" s="306">
        <f t="shared" ca="1" si="217"/>
        <v>180.71129697394673</v>
      </c>
      <c r="K499" s="307">
        <f t="shared" ca="1" si="218"/>
        <v>767.04324844862776</v>
      </c>
      <c r="L499" s="304">
        <f t="shared" ca="1" si="203"/>
        <v>788.04309390072649</v>
      </c>
      <c r="M499" s="306">
        <f t="shared" ca="1" si="219"/>
        <v>1.3198932347988444</v>
      </c>
      <c r="N499" s="304">
        <f t="shared" ca="1" si="220"/>
        <v>75.624311761843586</v>
      </c>
      <c r="P499" s="310">
        <f t="shared" ca="1" si="221"/>
        <v>23</v>
      </c>
      <c r="Q499" s="304">
        <f t="shared" ca="1" si="222"/>
        <v>0</v>
      </c>
      <c r="R499" s="306">
        <f t="shared" ca="1" si="223"/>
        <v>0</v>
      </c>
      <c r="S499" s="307">
        <f t="shared" ca="1" si="224"/>
        <v>10.317999999999975</v>
      </c>
      <c r="T499" s="304">
        <f t="shared" ca="1" si="204"/>
        <v>101.21957999999975</v>
      </c>
      <c r="U499" s="311">
        <f t="shared" ca="1" si="205"/>
        <v>0</v>
      </c>
      <c r="V499" s="306">
        <f t="shared" ca="1" si="206"/>
        <v>1.1345077745918635</v>
      </c>
      <c r="W499" s="304">
        <f t="shared" ca="1" si="207"/>
        <v>171.88470446847464</v>
      </c>
      <c r="Y499" s="314" t="str">
        <f t="shared" ca="1" si="225"/>
        <v/>
      </c>
      <c r="Z499" s="315" t="str">
        <f t="shared" ca="1" si="226"/>
        <v/>
      </c>
      <c r="AA499" s="316" t="str">
        <f t="shared" ca="1" si="227"/>
        <v/>
      </c>
      <c r="AC499" s="310" t="e">
        <f t="shared" ca="1" si="228"/>
        <v>#N/A</v>
      </c>
      <c r="AD499" s="323" t="e">
        <f t="shared" ca="1" si="229"/>
        <v>#N/A</v>
      </c>
      <c r="AE499" s="324">
        <f t="shared" ca="1" si="208"/>
        <v>767.04324844862776</v>
      </c>
      <c r="AG499" s="306">
        <f t="shared" ca="1" si="230"/>
        <v>-26.201961702352754</v>
      </c>
      <c r="AH499" s="304">
        <f t="shared" ca="1" si="231"/>
        <v>-16.698880483995087</v>
      </c>
    </row>
    <row r="500" spans="1:34" x14ac:dyDescent="0.2">
      <c r="A500" s="347">
        <f t="shared" ca="1" si="209"/>
        <v>0.01</v>
      </c>
      <c r="B500" s="304">
        <f t="shared" ca="1" si="210"/>
        <v>4.9599999999999387</v>
      </c>
      <c r="D500" s="306">
        <f t="shared" ca="1" si="211"/>
        <v>-4.136009023720586</v>
      </c>
      <c r="E500" s="307">
        <f t="shared" ca="1" si="212"/>
        <v>-25.947115080982243</v>
      </c>
      <c r="F500" s="304">
        <f t="shared" ca="1" si="213"/>
        <v>26.274690324912189</v>
      </c>
      <c r="G500" s="306">
        <f t="shared" ca="1" si="214"/>
        <v>59.777747561631841</v>
      </c>
      <c r="H500" s="307">
        <f t="shared" ca="1" si="215"/>
        <v>233.1316599332138</v>
      </c>
      <c r="I500" s="304">
        <f t="shared" ca="1" si="216"/>
        <v>240.67353399731726</v>
      </c>
      <c r="J500" s="306">
        <f t="shared" ca="1" si="217"/>
        <v>181.30928125001424</v>
      </c>
      <c r="K500" s="307">
        <f t="shared" ca="1" si="218"/>
        <v>769.375862403714</v>
      </c>
      <c r="L500" s="304">
        <f t="shared" ca="1" si="203"/>
        <v>790.4506772195565</v>
      </c>
      <c r="M500" s="306">
        <f t="shared" ca="1" si="219"/>
        <v>1.3197920348151817</v>
      </c>
      <c r="N500" s="304">
        <f t="shared" ca="1" si="220"/>
        <v>75.618513429892914</v>
      </c>
      <c r="P500" s="310">
        <f t="shared" ca="1" si="221"/>
        <v>23</v>
      </c>
      <c r="Q500" s="304">
        <f t="shared" ca="1" si="222"/>
        <v>0</v>
      </c>
      <c r="R500" s="306">
        <f t="shared" ca="1" si="223"/>
        <v>0</v>
      </c>
      <c r="S500" s="307">
        <f t="shared" ca="1" si="224"/>
        <v>10.317999999999975</v>
      </c>
      <c r="T500" s="304">
        <f t="shared" ca="1" si="204"/>
        <v>101.21957999999975</v>
      </c>
      <c r="U500" s="311">
        <f t="shared" ca="1" si="205"/>
        <v>0</v>
      </c>
      <c r="V500" s="306">
        <f t="shared" ca="1" si="206"/>
        <v>1.1342427776656865</v>
      </c>
      <c r="W500" s="304">
        <f t="shared" ca="1" si="207"/>
        <v>171.47157088656158</v>
      </c>
      <c r="Y500" s="314" t="str">
        <f t="shared" ca="1" si="225"/>
        <v/>
      </c>
      <c r="Z500" s="315" t="str">
        <f t="shared" ca="1" si="226"/>
        <v/>
      </c>
      <c r="AA500" s="316" t="str">
        <f t="shared" ca="1" si="227"/>
        <v/>
      </c>
      <c r="AC500" s="310" t="e">
        <f t="shared" ca="1" si="228"/>
        <v>#N/A</v>
      </c>
      <c r="AD500" s="323" t="e">
        <f t="shared" ca="1" si="229"/>
        <v>#N/A</v>
      </c>
      <c r="AE500" s="324">
        <f t="shared" ca="1" si="208"/>
        <v>769.375862403714</v>
      </c>
      <c r="AG500" s="306">
        <f t="shared" ca="1" si="230"/>
        <v>-26.161558201052522</v>
      </c>
      <c r="AH500" s="304">
        <f t="shared" ca="1" si="231"/>
        <v>-16.658723053738619</v>
      </c>
    </row>
    <row r="501" spans="1:34" x14ac:dyDescent="0.2">
      <c r="A501" s="347">
        <f t="shared" ca="1" si="209"/>
        <v>0.01</v>
      </c>
      <c r="B501" s="304">
        <f t="shared" ca="1" si="210"/>
        <v>4.9699999999999385</v>
      </c>
      <c r="D501" s="306">
        <f t="shared" ca="1" si="211"/>
        <v>-4.1276970462847071</v>
      </c>
      <c r="E501" s="307">
        <f t="shared" ca="1" si="212"/>
        <v>-25.907911068155137</v>
      </c>
      <c r="F501" s="304">
        <f t="shared" ca="1" si="213"/>
        <v>26.234666737379055</v>
      </c>
      <c r="G501" s="306">
        <f t="shared" ca="1" si="214"/>
        <v>59.736470591168995</v>
      </c>
      <c r="H501" s="307">
        <f t="shared" ca="1" si="215"/>
        <v>232.87258082253226</v>
      </c>
      <c r="I501" s="304">
        <f t="shared" ca="1" si="216"/>
        <v>240.41232251620633</v>
      </c>
      <c r="J501" s="306">
        <f t="shared" ca="1" si="217"/>
        <v>181.90685234077824</v>
      </c>
      <c r="K501" s="307">
        <f t="shared" ca="1" si="218"/>
        <v>771.70588360749275</v>
      </c>
      <c r="L501" s="304">
        <f t="shared" ca="1" si="203"/>
        <v>792.85564494613448</v>
      </c>
      <c r="M501" s="306">
        <f t="shared" ca="1" si="219"/>
        <v>1.3196906848752263</v>
      </c>
      <c r="N501" s="304">
        <f t="shared" ca="1" si="220"/>
        <v>75.612706506079576</v>
      </c>
      <c r="P501" s="310">
        <f t="shared" ca="1" si="221"/>
        <v>23</v>
      </c>
      <c r="Q501" s="304">
        <f t="shared" ca="1" si="222"/>
        <v>0</v>
      </c>
      <c r="R501" s="306">
        <f t="shared" ca="1" si="223"/>
        <v>0</v>
      </c>
      <c r="S501" s="307">
        <f t="shared" ca="1" si="224"/>
        <v>10.317999999999975</v>
      </c>
      <c r="T501" s="304">
        <f t="shared" ca="1" si="204"/>
        <v>101.21957999999975</v>
      </c>
      <c r="U501" s="311">
        <f t="shared" ca="1" si="205"/>
        <v>0</v>
      </c>
      <c r="V501" s="306">
        <f t="shared" ca="1" si="206"/>
        <v>1.1339781347072493</v>
      </c>
      <c r="W501" s="304">
        <f t="shared" ca="1" si="207"/>
        <v>171.05964340923046</v>
      </c>
      <c r="Y501" s="314" t="str">
        <f t="shared" ca="1" si="225"/>
        <v/>
      </c>
      <c r="Z501" s="315" t="str">
        <f t="shared" ca="1" si="226"/>
        <v/>
      </c>
      <c r="AA501" s="316" t="str">
        <f t="shared" ca="1" si="227"/>
        <v/>
      </c>
      <c r="AC501" s="310" t="e">
        <f t="shared" ca="1" si="228"/>
        <v>#N/A</v>
      </c>
      <c r="AD501" s="323" t="e">
        <f t="shared" ca="1" si="229"/>
        <v>#N/A</v>
      </c>
      <c r="AE501" s="324">
        <f t="shared" ca="1" si="208"/>
        <v>771.70588360749275</v>
      </c>
      <c r="AG501" s="306">
        <f t="shared" ca="1" si="230"/>
        <v>-26.121271584580906</v>
      </c>
      <c r="AH501" s="304">
        <f t="shared" ca="1" si="231"/>
        <v>-16.618682970203722</v>
      </c>
    </row>
    <row r="502" spans="1:34" x14ac:dyDescent="0.2">
      <c r="A502" s="347">
        <f t="shared" ca="1" si="209"/>
        <v>0.01</v>
      </c>
      <c r="B502" s="304">
        <f t="shared" ca="1" si="210"/>
        <v>4.9799999999999383</v>
      </c>
      <c r="D502" s="306">
        <f t="shared" ca="1" si="211"/>
        <v>-4.1194086295829564</v>
      </c>
      <c r="E502" s="307">
        <f t="shared" ca="1" si="212"/>
        <v>-25.868821512890136</v>
      </c>
      <c r="F502" s="304">
        <f t="shared" ca="1" si="213"/>
        <v>26.194760047063802</v>
      </c>
      <c r="G502" s="306">
        <f t="shared" ca="1" si="214"/>
        <v>59.695276504873164</v>
      </c>
      <c r="H502" s="307">
        <f t="shared" ca="1" si="215"/>
        <v>232.61389260740336</v>
      </c>
      <c r="I502" s="304">
        <f t="shared" ca="1" si="216"/>
        <v>240.15151273927432</v>
      </c>
      <c r="J502" s="306">
        <f t="shared" ca="1" si="217"/>
        <v>182.50401107625845</v>
      </c>
      <c r="K502" s="307">
        <f t="shared" ca="1" si="218"/>
        <v>774.03331597464239</v>
      </c>
      <c r="L502" s="304">
        <f t="shared" ca="1" si="203"/>
        <v>795.25800108997555</v>
      </c>
      <c r="M502" s="306">
        <f t="shared" ca="1" si="219"/>
        <v>1.3195891847642491</v>
      </c>
      <c r="N502" s="304">
        <f t="shared" ca="1" si="220"/>
        <v>75.606890978100466</v>
      </c>
      <c r="P502" s="310">
        <f t="shared" ca="1" si="221"/>
        <v>23</v>
      </c>
      <c r="Q502" s="304">
        <f t="shared" ca="1" si="222"/>
        <v>0</v>
      </c>
      <c r="R502" s="306">
        <f t="shared" ca="1" si="223"/>
        <v>0</v>
      </c>
      <c r="S502" s="307">
        <f t="shared" ca="1" si="224"/>
        <v>10.317999999999975</v>
      </c>
      <c r="T502" s="304">
        <f t="shared" ca="1" si="204"/>
        <v>101.21957999999975</v>
      </c>
      <c r="U502" s="311">
        <f t="shared" ca="1" si="205"/>
        <v>0</v>
      </c>
      <c r="V502" s="306">
        <f t="shared" ca="1" si="206"/>
        <v>1.1337138450538822</v>
      </c>
      <c r="W502" s="304">
        <f t="shared" ca="1" si="207"/>
        <v>170.64891738048627</v>
      </c>
      <c r="Y502" s="314" t="str">
        <f t="shared" ca="1" si="225"/>
        <v/>
      </c>
      <c r="Z502" s="315" t="str">
        <f t="shared" ca="1" si="226"/>
        <v/>
      </c>
      <c r="AA502" s="316" t="str">
        <f t="shared" ca="1" si="227"/>
        <v/>
      </c>
      <c r="AC502" s="310" t="e">
        <f t="shared" ca="1" si="228"/>
        <v>#N/A</v>
      </c>
      <c r="AD502" s="323" t="e">
        <f t="shared" ca="1" si="229"/>
        <v>#N/A</v>
      </c>
      <c r="AE502" s="324">
        <f t="shared" ca="1" si="208"/>
        <v>774.03331597464239</v>
      </c>
      <c r="AG502" s="306">
        <f t="shared" ca="1" si="230"/>
        <v>-26.081101398517454</v>
      </c>
      <c r="AH502" s="304">
        <f t="shared" ca="1" si="231"/>
        <v>-16.578759779921583</v>
      </c>
    </row>
    <row r="503" spans="1:34" x14ac:dyDescent="0.2">
      <c r="A503" s="347">
        <f t="shared" ca="1" si="209"/>
        <v>0.01</v>
      </c>
      <c r="B503" s="304">
        <f t="shared" ca="1" si="210"/>
        <v>4.989999999999938</v>
      </c>
      <c r="D503" s="306">
        <f t="shared" ca="1" si="211"/>
        <v>-4.1111436820174712</v>
      </c>
      <c r="E503" s="307">
        <f t="shared" ca="1" si="212"/>
        <v>-25.829845973313304</v>
      </c>
      <c r="F503" s="304">
        <f t="shared" ca="1" si="213"/>
        <v>26.154969802683421</v>
      </c>
      <c r="G503" s="306">
        <f t="shared" ca="1" si="214"/>
        <v>59.65416506805299</v>
      </c>
      <c r="H503" s="307">
        <f t="shared" ca="1" si="215"/>
        <v>232.35559414767022</v>
      </c>
      <c r="I503" s="304">
        <f t="shared" ca="1" si="216"/>
        <v>239.89110350674397</v>
      </c>
      <c r="J503" s="306">
        <f t="shared" ca="1" si="217"/>
        <v>183.10075828412309</v>
      </c>
      <c r="K503" s="307">
        <f t="shared" ca="1" si="218"/>
        <v>776.35816340841779</v>
      </c>
      <c r="L503" s="304">
        <f t="shared" ca="1" si="203"/>
        <v>797.65774964900356</v>
      </c>
      <c r="M503" s="306">
        <f t="shared" ca="1" si="219"/>
        <v>1.3194875342670036</v>
      </c>
      <c r="N503" s="304">
        <f t="shared" ca="1" si="220"/>
        <v>75.601066833622895</v>
      </c>
      <c r="P503" s="310">
        <f t="shared" ca="1" si="221"/>
        <v>23</v>
      </c>
      <c r="Q503" s="304">
        <f t="shared" ca="1" si="222"/>
        <v>0</v>
      </c>
      <c r="R503" s="306">
        <f t="shared" ca="1" si="223"/>
        <v>0</v>
      </c>
      <c r="S503" s="307">
        <f t="shared" ca="1" si="224"/>
        <v>10.317999999999975</v>
      </c>
      <c r="T503" s="304">
        <f t="shared" ca="1" si="204"/>
        <v>101.21957999999975</v>
      </c>
      <c r="U503" s="311">
        <f t="shared" ca="1" si="205"/>
        <v>0</v>
      </c>
      <c r="V503" s="306">
        <f t="shared" ca="1" si="206"/>
        <v>1.1334499080449727</v>
      </c>
      <c r="W503" s="304">
        <f t="shared" ca="1" si="207"/>
        <v>170.23938816709509</v>
      </c>
      <c r="Y503" s="314" t="str">
        <f t="shared" ca="1" si="225"/>
        <v/>
      </c>
      <c r="Z503" s="315" t="str">
        <f t="shared" ca="1" si="226"/>
        <v/>
      </c>
      <c r="AA503" s="316" t="str">
        <f t="shared" ca="1" si="227"/>
        <v/>
      </c>
      <c r="AC503" s="310" t="e">
        <f t="shared" ca="1" si="228"/>
        <v>#N/A</v>
      </c>
      <c r="AD503" s="323" t="e">
        <f t="shared" ca="1" si="229"/>
        <v>#N/A</v>
      </c>
      <c r="AE503" s="324">
        <f t="shared" ca="1" si="208"/>
        <v>776.35816340841779</v>
      </c>
      <c r="AG503" s="306">
        <f t="shared" ca="1" si="230"/>
        <v>-26.04104719065807</v>
      </c>
      <c r="AH503" s="304">
        <f t="shared" ca="1" si="231"/>
        <v>-16.538953031642439</v>
      </c>
    </row>
    <row r="504" spans="1:34" x14ac:dyDescent="0.2">
      <c r="A504" s="347">
        <f t="shared" ca="1" si="209"/>
        <v>0.01</v>
      </c>
      <c r="B504" s="304">
        <f t="shared" ca="1" si="210"/>
        <v>4.9999999999999378</v>
      </c>
      <c r="D504" s="306">
        <f t="shared" ca="1" si="211"/>
        <v>-4.1029021124377465</v>
      </c>
      <c r="E504" s="307">
        <f t="shared" ca="1" si="212"/>
        <v>-25.790984009710805</v>
      </c>
      <c r="F504" s="304">
        <f t="shared" ca="1" si="213"/>
        <v>26.115295555160859</v>
      </c>
      <c r="G504" s="306">
        <f t="shared" ca="1" si="214"/>
        <v>59.613136046928609</v>
      </c>
      <c r="H504" s="307">
        <f t="shared" ca="1" si="215"/>
        <v>232.0976843075731</v>
      </c>
      <c r="I504" s="304">
        <f t="shared" ca="1" si="216"/>
        <v>239.63109366333805</v>
      </c>
      <c r="J504" s="306">
        <f t="shared" ca="1" si="217"/>
        <v>183.69709478969799</v>
      </c>
      <c r="K504" s="307">
        <f t="shared" ca="1" si="218"/>
        <v>778.68042980069401</v>
      </c>
      <c r="L504" s="304">
        <f t="shared" ca="1" si="203"/>
        <v>800.05489460959416</v>
      </c>
      <c r="M504" s="306">
        <f t="shared" ca="1" si="219"/>
        <v>1.3193857331677248</v>
      </c>
      <c r="N504" s="304">
        <f t="shared" ca="1" si="220"/>
        <v>75.595234060284426</v>
      </c>
      <c r="P504" s="310">
        <f t="shared" ca="1" si="221"/>
        <v>23</v>
      </c>
      <c r="Q504" s="304">
        <f t="shared" ca="1" si="222"/>
        <v>0</v>
      </c>
      <c r="R504" s="306">
        <f t="shared" ca="1" si="223"/>
        <v>0</v>
      </c>
      <c r="S504" s="307">
        <f t="shared" ca="1" si="224"/>
        <v>10.317999999999975</v>
      </c>
      <c r="T504" s="304">
        <f t="shared" ca="1" si="204"/>
        <v>101.21957999999975</v>
      </c>
      <c r="U504" s="311">
        <f t="shared" ca="1" si="205"/>
        <v>0</v>
      </c>
      <c r="V504" s="306">
        <f t="shared" ca="1" si="206"/>
        <v>1.1331863230219574</v>
      </c>
      <c r="W504" s="304">
        <f t="shared" ca="1" si="207"/>
        <v>169.83105115845024</v>
      </c>
      <c r="Y504" s="314" t="str">
        <f t="shared" ca="1" si="225"/>
        <v/>
      </c>
      <c r="Z504" s="315" t="str">
        <f t="shared" ca="1" si="226"/>
        <v/>
      </c>
      <c r="AA504" s="316" t="str">
        <f t="shared" ca="1" si="227"/>
        <v/>
      </c>
      <c r="AC504" s="310">
        <f t="shared" ca="1" si="228"/>
        <v>4.9999999999999378</v>
      </c>
      <c r="AD504" s="323">
        <f t="shared" ca="1" si="229"/>
        <v>183.69709478969799</v>
      </c>
      <c r="AE504" s="324">
        <f t="shared" ca="1" si="208"/>
        <v>778.68042980069401</v>
      </c>
      <c r="AG504" s="306">
        <f t="shared" ca="1" si="230"/>
        <v>-26.00110851100191</v>
      </c>
      <c r="AH504" s="304">
        <f t="shared" ca="1" si="231"/>
        <v>-16.499262276322494</v>
      </c>
    </row>
    <row r="505" spans="1:34" x14ac:dyDescent="0.2">
      <c r="A505" s="347">
        <f t="shared" ca="1" si="209"/>
        <v>0.1</v>
      </c>
      <c r="B505" s="304">
        <f t="shared" ca="1" si="210"/>
        <v>5.0999999999999375</v>
      </c>
      <c r="D505" s="306">
        <f t="shared" ca="1" si="211"/>
        <v>-4.0946838301380035</v>
      </c>
      <c r="E505" s="307">
        <f t="shared" ca="1" si="212"/>
        <v>-25.752235184516174</v>
      </c>
      <c r="F505" s="304">
        <f t="shared" ca="1" si="213"/>
        <v>26.075736857612029</v>
      </c>
      <c r="G505" s="306">
        <f t="shared" ca="1" si="214"/>
        <v>59.203667663914807</v>
      </c>
      <c r="H505" s="307">
        <f t="shared" ca="1" si="215"/>
        <v>229.52246078912148</v>
      </c>
      <c r="I505" s="304">
        <f t="shared" ca="1" si="216"/>
        <v>237.03509080208585</v>
      </c>
      <c r="J505" s="306">
        <f t="shared" ca="1" si="217"/>
        <v>189.63793497524017</v>
      </c>
      <c r="K505" s="307">
        <f t="shared" ca="1" si="218"/>
        <v>801.76143705552875</v>
      </c>
      <c r="L505" s="304">
        <f t="shared" ca="1" si="203"/>
        <v>823.88345555122055</v>
      </c>
      <c r="M505" s="306">
        <f t="shared" ca="1" si="219"/>
        <v>1.3183561646848219</v>
      </c>
      <c r="N505" s="304">
        <f t="shared" ca="1" si="220"/>
        <v>75.536244131494399</v>
      </c>
      <c r="P505" s="310">
        <f t="shared" ca="1" si="221"/>
        <v>23</v>
      </c>
      <c r="Q505" s="304">
        <f t="shared" ca="1" si="222"/>
        <v>0</v>
      </c>
      <c r="R505" s="306">
        <f t="shared" ca="1" si="223"/>
        <v>0</v>
      </c>
      <c r="S505" s="307">
        <f t="shared" ca="1" si="224"/>
        <v>10.317999999999975</v>
      </c>
      <c r="T505" s="304">
        <f t="shared" ca="1" si="204"/>
        <v>101.21957999999975</v>
      </c>
      <c r="U505" s="311">
        <f t="shared" ca="1" si="205"/>
        <v>0</v>
      </c>
      <c r="V505" s="306">
        <f t="shared" ca="1" si="206"/>
        <v>1.1305697505843482</v>
      </c>
      <c r="W505" s="304">
        <f t="shared" ca="1" si="207"/>
        <v>165.78761467284119</v>
      </c>
      <c r="Y505" s="314" t="str">
        <f t="shared" ca="1" si="225"/>
        <v/>
      </c>
      <c r="Z505" s="315" t="str">
        <f t="shared" ca="1" si="226"/>
        <v/>
      </c>
      <c r="AA505" s="316" t="str">
        <f t="shared" ca="1" si="227"/>
        <v/>
      </c>
      <c r="AC505" s="310" t="e">
        <f t="shared" ca="1" si="228"/>
        <v>#N/A</v>
      </c>
      <c r="AD505" s="323" t="e">
        <f t="shared" ca="1" si="229"/>
        <v>#N/A</v>
      </c>
      <c r="AE505" s="324">
        <f t="shared" ca="1" si="208"/>
        <v>801.76143705552875</v>
      </c>
      <c r="AG505" s="306">
        <f t="shared" ca="1" si="230"/>
        <v>-25.961284911738392</v>
      </c>
      <c r="AH505" s="304">
        <f t="shared" ca="1" si="231"/>
        <v>-16.459687067110938</v>
      </c>
    </row>
    <row r="506" spans="1:34" x14ac:dyDescent="0.2">
      <c r="A506" s="347">
        <f t="shared" ca="1" si="209"/>
        <v>0.1</v>
      </c>
      <c r="B506" s="304">
        <f t="shared" ca="1" si="210"/>
        <v>5.1999999999999371</v>
      </c>
      <c r="D506" s="306">
        <f t="shared" ca="1" si="211"/>
        <v>-4.0132159313776095</v>
      </c>
      <c r="E506" s="307">
        <f t="shared" ca="1" si="212"/>
        <v>-25.368549539141618</v>
      </c>
      <c r="F506" s="304">
        <f t="shared" ca="1" si="213"/>
        <v>25.684026316598914</v>
      </c>
      <c r="G506" s="306">
        <f t="shared" ca="1" si="214"/>
        <v>58.802346070777048</v>
      </c>
      <c r="H506" s="307">
        <f t="shared" ca="1" si="215"/>
        <v>226.98560583520731</v>
      </c>
      <c r="I506" s="304">
        <f t="shared" ca="1" si="216"/>
        <v>234.47853027474292</v>
      </c>
      <c r="J506" s="306">
        <f t="shared" ca="1" si="217"/>
        <v>195.53823566197477</v>
      </c>
      <c r="K506" s="307">
        <f t="shared" ca="1" si="218"/>
        <v>824.58684038674517</v>
      </c>
      <c r="L506" s="304">
        <f t="shared" ca="1" si="203"/>
        <v>847.45422232991064</v>
      </c>
      <c r="M506" s="306">
        <f t="shared" ca="1" si="219"/>
        <v>1.3173111991390536</v>
      </c>
      <c r="N506" s="304">
        <f t="shared" ca="1" si="220"/>
        <v>75.476372015985291</v>
      </c>
      <c r="P506" s="310">
        <f t="shared" ca="1" si="221"/>
        <v>23</v>
      </c>
      <c r="Q506" s="304">
        <f t="shared" ca="1" si="222"/>
        <v>0</v>
      </c>
      <c r="R506" s="306">
        <f t="shared" ca="1" si="223"/>
        <v>0</v>
      </c>
      <c r="S506" s="307">
        <f t="shared" ca="1" si="224"/>
        <v>10.317999999999975</v>
      </c>
      <c r="T506" s="304">
        <f t="shared" ca="1" si="204"/>
        <v>101.21957999999975</v>
      </c>
      <c r="U506" s="311">
        <f t="shared" ca="1" si="205"/>
        <v>0</v>
      </c>
      <c r="V506" s="306">
        <f t="shared" ca="1" si="206"/>
        <v>1.1279878588021002</v>
      </c>
      <c r="W506" s="304">
        <f t="shared" ca="1" si="207"/>
        <v>161.86018237334946</v>
      </c>
      <c r="Y506" s="314" t="str">
        <f t="shared" ca="1" si="225"/>
        <v/>
      </c>
      <c r="Z506" s="315" t="str">
        <f t="shared" ca="1" si="226"/>
        <v/>
      </c>
      <c r="AA506" s="316" t="str">
        <f t="shared" ca="1" si="227"/>
        <v/>
      </c>
      <c r="AC506" s="310" t="e">
        <f t="shared" ca="1" si="228"/>
        <v>#N/A</v>
      </c>
      <c r="AD506" s="323" t="e">
        <f t="shared" ca="1" si="229"/>
        <v>#N/A</v>
      </c>
      <c r="AE506" s="324">
        <f t="shared" ca="1" si="208"/>
        <v>824.58684038674517</v>
      </c>
      <c r="AG506" s="306">
        <f t="shared" ca="1" si="230"/>
        <v>-25.566885470976004</v>
      </c>
      <c r="AH506" s="304">
        <f t="shared" ca="1" si="231"/>
        <v>-16.06780526001566</v>
      </c>
    </row>
    <row r="507" spans="1:34" x14ac:dyDescent="0.2">
      <c r="A507" s="347">
        <f t="shared" ca="1" si="209"/>
        <v>0.1</v>
      </c>
      <c r="B507" s="304">
        <f t="shared" ca="1" si="210"/>
        <v>5.2999999999999368</v>
      </c>
      <c r="D507" s="306">
        <f t="shared" ca="1" si="211"/>
        <v>-3.9340155508217132</v>
      </c>
      <c r="E507" s="307">
        <f t="shared" ca="1" si="212"/>
        <v>-24.995872041458721</v>
      </c>
      <c r="F507" s="304">
        <f t="shared" ca="1" si="213"/>
        <v>25.303558988155892</v>
      </c>
      <c r="G507" s="306">
        <f t="shared" ca="1" si="214"/>
        <v>58.408944515694877</v>
      </c>
      <c r="H507" s="307">
        <f t="shared" ca="1" si="215"/>
        <v>224.48601863106143</v>
      </c>
      <c r="I507" s="304">
        <f t="shared" ca="1" si="216"/>
        <v>231.96029263704332</v>
      </c>
      <c r="J507" s="306">
        <f t="shared" ca="1" si="217"/>
        <v>201.39880019129836</v>
      </c>
      <c r="K507" s="307">
        <f t="shared" ca="1" si="218"/>
        <v>847.16042161005862</v>
      </c>
      <c r="L507" s="304">
        <f t="shared" ca="1" si="203"/>
        <v>870.77107017919866</v>
      </c>
      <c r="M507" s="306">
        <f t="shared" ca="1" si="219"/>
        <v>1.3162506104008309</v>
      </c>
      <c r="N507" s="304">
        <f t="shared" ca="1" si="220"/>
        <v>75.415604757486037</v>
      </c>
      <c r="P507" s="310">
        <f t="shared" ca="1" si="221"/>
        <v>23</v>
      </c>
      <c r="Q507" s="304">
        <f t="shared" ca="1" si="222"/>
        <v>0</v>
      </c>
      <c r="R507" s="306">
        <f t="shared" ca="1" si="223"/>
        <v>0</v>
      </c>
      <c r="S507" s="307">
        <f t="shared" ca="1" si="224"/>
        <v>10.317999999999975</v>
      </c>
      <c r="T507" s="304">
        <f t="shared" ca="1" si="204"/>
        <v>101.21957999999975</v>
      </c>
      <c r="U507" s="311">
        <f t="shared" ca="1" si="205"/>
        <v>0</v>
      </c>
      <c r="V507" s="306">
        <f t="shared" ca="1" si="206"/>
        <v>1.1254400124060469</v>
      </c>
      <c r="W507" s="304">
        <f t="shared" ca="1" si="207"/>
        <v>158.04438875231429</v>
      </c>
      <c r="Y507" s="314" t="str">
        <f t="shared" ca="1" si="225"/>
        <v/>
      </c>
      <c r="Z507" s="315" t="str">
        <f t="shared" ca="1" si="226"/>
        <v/>
      </c>
      <c r="AA507" s="316" t="str">
        <f t="shared" ca="1" si="227"/>
        <v/>
      </c>
      <c r="AC507" s="310" t="e">
        <f t="shared" ca="1" si="228"/>
        <v>#N/A</v>
      </c>
      <c r="AD507" s="323" t="e">
        <f t="shared" ca="1" si="229"/>
        <v>#N/A</v>
      </c>
      <c r="AE507" s="324">
        <f t="shared" ca="1" si="208"/>
        <v>847.16042161005862</v>
      </c>
      <c r="AG507" s="306">
        <f t="shared" ca="1" si="230"/>
        <v>-25.183680977776632</v>
      </c>
      <c r="AH507" s="304">
        <f t="shared" ca="1" si="231"/>
        <v>-15.687166347484963</v>
      </c>
    </row>
    <row r="508" spans="1:34" x14ac:dyDescent="0.2">
      <c r="A508" s="347">
        <f t="shared" ca="1" si="209"/>
        <v>0.1</v>
      </c>
      <c r="B508" s="304">
        <f t="shared" ca="1" si="210"/>
        <v>5.3999999999999364</v>
      </c>
      <c r="D508" s="306">
        <f t="shared" ca="1" si="211"/>
        <v>-3.856996706209638</v>
      </c>
      <c r="E508" s="307">
        <f t="shared" ca="1" si="212"/>
        <v>-24.633788404830057</v>
      </c>
      <c r="F508" s="304">
        <f t="shared" ca="1" si="213"/>
        <v>24.933911742156539</v>
      </c>
      <c r="G508" s="306">
        <f t="shared" ca="1" si="214"/>
        <v>58.023244845073911</v>
      </c>
      <c r="H508" s="307">
        <f t="shared" ca="1" si="215"/>
        <v>222.02263979057841</v>
      </c>
      <c r="I508" s="304">
        <f t="shared" ca="1" si="216"/>
        <v>229.47930085724141</v>
      </c>
      <c r="J508" s="306">
        <f t="shared" ca="1" si="217"/>
        <v>207.22040965933681</v>
      </c>
      <c r="K508" s="307">
        <f t="shared" ca="1" si="218"/>
        <v>869.4858545311406</v>
      </c>
      <c r="L508" s="304">
        <f t="shared" ca="1" si="203"/>
        <v>893.83776459105331</v>
      </c>
      <c r="M508" s="306">
        <f t="shared" ca="1" si="219"/>
        <v>1.3151741667920158</v>
      </c>
      <c r="N508" s="304">
        <f t="shared" ca="1" si="220"/>
        <v>75.3539290818171</v>
      </c>
      <c r="P508" s="310">
        <f t="shared" ca="1" si="221"/>
        <v>23</v>
      </c>
      <c r="Q508" s="304">
        <f t="shared" ca="1" si="222"/>
        <v>0</v>
      </c>
      <c r="R508" s="306">
        <f t="shared" ca="1" si="223"/>
        <v>0</v>
      </c>
      <c r="S508" s="307">
        <f t="shared" ca="1" si="224"/>
        <v>10.317999999999975</v>
      </c>
      <c r="T508" s="304">
        <f t="shared" ca="1" si="204"/>
        <v>101.21957999999975</v>
      </c>
      <c r="U508" s="311">
        <f t="shared" ca="1" si="205"/>
        <v>0</v>
      </c>
      <c r="V508" s="306">
        <f t="shared" ca="1" si="206"/>
        <v>1.1229255953668462</v>
      </c>
      <c r="W508" s="304">
        <f t="shared" ca="1" si="207"/>
        <v>154.33607487559121</v>
      </c>
      <c r="Y508" s="314" t="str">
        <f t="shared" ca="1" si="225"/>
        <v/>
      </c>
      <c r="Z508" s="315" t="str">
        <f t="shared" ca="1" si="226"/>
        <v/>
      </c>
      <c r="AA508" s="316" t="str">
        <f t="shared" ca="1" si="227"/>
        <v/>
      </c>
      <c r="AC508" s="310" t="e">
        <f t="shared" ca="1" si="228"/>
        <v>#N/A</v>
      </c>
      <c r="AD508" s="323" t="e">
        <f t="shared" ca="1" si="229"/>
        <v>#N/A</v>
      </c>
      <c r="AE508" s="324">
        <f t="shared" ca="1" si="208"/>
        <v>869.4858545311406</v>
      </c>
      <c r="AG508" s="306">
        <f t="shared" ca="1" si="230"/>
        <v>-24.811247321609173</v>
      </c>
      <c r="AH508" s="304">
        <f t="shared" ca="1" si="231"/>
        <v>-15.317347233215223</v>
      </c>
    </row>
    <row r="509" spans="1:34" x14ac:dyDescent="0.2">
      <c r="A509" s="347">
        <f t="shared" ca="1" si="209"/>
        <v>0.1</v>
      </c>
      <c r="B509" s="304">
        <f t="shared" ca="1" si="210"/>
        <v>5.4999999999999361</v>
      </c>
      <c r="D509" s="306">
        <f t="shared" ca="1" si="211"/>
        <v>-3.782077480107811</v>
      </c>
      <c r="E509" s="307">
        <f t="shared" ca="1" si="212"/>
        <v>-24.281903945877389</v>
      </c>
      <c r="F509" s="304">
        <f t="shared" ca="1" si="213"/>
        <v>24.574681468990693</v>
      </c>
      <c r="G509" s="306">
        <f t="shared" ca="1" si="214"/>
        <v>57.645037097063131</v>
      </c>
      <c r="H509" s="307">
        <f t="shared" ca="1" si="215"/>
        <v>219.59444939599067</v>
      </c>
      <c r="I509" s="304">
        <f t="shared" ca="1" si="216"/>
        <v>227.03451831703939</v>
      </c>
      <c r="J509" s="306">
        <f t="shared" ca="1" si="217"/>
        <v>213.00382375644367</v>
      </c>
      <c r="K509" s="307">
        <f t="shared" ca="1" si="218"/>
        <v>891.56670899046901</v>
      </c>
      <c r="L509" s="304">
        <f t="shared" ca="1" si="203"/>
        <v>916.6579653911059</v>
      </c>
      <c r="M509" s="306">
        <f t="shared" ca="1" si="219"/>
        <v>1.3140816309444439</v>
      </c>
      <c r="N509" s="304">
        <f t="shared" ca="1" si="220"/>
        <v>75.291331388784471</v>
      </c>
      <c r="P509" s="310">
        <f t="shared" ca="1" si="221"/>
        <v>23</v>
      </c>
      <c r="Q509" s="304">
        <f t="shared" ca="1" si="222"/>
        <v>0</v>
      </c>
      <c r="R509" s="306">
        <f t="shared" ca="1" si="223"/>
        <v>0</v>
      </c>
      <c r="S509" s="307">
        <f t="shared" ca="1" si="224"/>
        <v>10.317999999999975</v>
      </c>
      <c r="T509" s="304">
        <f t="shared" ca="1" si="204"/>
        <v>101.21957999999975</v>
      </c>
      <c r="U509" s="311">
        <f t="shared" ca="1" si="205"/>
        <v>0</v>
      </c>
      <c r="V509" s="306">
        <f t="shared" ca="1" si="206"/>
        <v>1.1204440101379933</v>
      </c>
      <c r="W509" s="304">
        <f t="shared" ca="1" si="207"/>
        <v>150.73127669774041</v>
      </c>
      <c r="Y509" s="314" t="str">
        <f t="shared" ca="1" si="225"/>
        <v/>
      </c>
      <c r="Z509" s="315" t="str">
        <f t="shared" ca="1" si="226"/>
        <v/>
      </c>
      <c r="AA509" s="316" t="str">
        <f t="shared" ca="1" si="227"/>
        <v/>
      </c>
      <c r="AC509" s="310" t="e">
        <f t="shared" ca="1" si="228"/>
        <v>#N/A</v>
      </c>
      <c r="AD509" s="323" t="e">
        <f t="shared" ca="1" si="229"/>
        <v>#N/A</v>
      </c>
      <c r="AE509" s="324">
        <f t="shared" ca="1" si="208"/>
        <v>891.56670899046901</v>
      </c>
      <c r="AG509" s="306">
        <f t="shared" ca="1" si="230"/>
        <v>-24.449180383143251</v>
      </c>
      <c r="AH509" s="304">
        <f t="shared" ca="1" si="231"/>
        <v>-14.957944841596394</v>
      </c>
    </row>
    <row r="510" spans="1:34" x14ac:dyDescent="0.2">
      <c r="A510" s="347">
        <f t="shared" ca="1" si="209"/>
        <v>0.1</v>
      </c>
      <c r="B510" s="304">
        <f t="shared" ca="1" si="210"/>
        <v>5.5999999999999357</v>
      </c>
      <c r="D510" s="306">
        <f t="shared" ca="1" si="211"/>
        <v>-3.7091797899367207</v>
      </c>
      <c r="E510" s="307">
        <f t="shared" ca="1" si="212"/>
        <v>-23.939842475604689</v>
      </c>
      <c r="F510" s="304">
        <f t="shared" ca="1" si="213"/>
        <v>24.225483947092602</v>
      </c>
      <c r="G510" s="306">
        <f t="shared" ca="1" si="214"/>
        <v>57.274119118069457</v>
      </c>
      <c r="H510" s="307">
        <f t="shared" ca="1" si="215"/>
        <v>217.2004651484302</v>
      </c>
      <c r="I510" s="304">
        <f t="shared" ca="1" si="216"/>
        <v>224.6249469258596</v>
      </c>
      <c r="J510" s="306">
        <f t="shared" ca="1" si="217"/>
        <v>218.7497815672003</v>
      </c>
      <c r="K510" s="307">
        <f t="shared" ca="1" si="218"/>
        <v>913.40645471769005</v>
      </c>
      <c r="L510" s="304">
        <f t="shared" ca="1" si="203"/>
        <v>939.23523062949323</v>
      </c>
      <c r="M510" s="306">
        <f t="shared" ca="1" si="219"/>
        <v>1.3129727596535679</v>
      </c>
      <c r="N510" s="304">
        <f t="shared" ca="1" si="220"/>
        <v>75.227797743794056</v>
      </c>
      <c r="P510" s="310">
        <f t="shared" ca="1" si="221"/>
        <v>23</v>
      </c>
      <c r="Q510" s="304">
        <f t="shared" ca="1" si="222"/>
        <v>0</v>
      </c>
      <c r="R510" s="306">
        <f t="shared" ca="1" si="223"/>
        <v>0</v>
      </c>
      <c r="S510" s="307">
        <f t="shared" ca="1" si="224"/>
        <v>10.317999999999975</v>
      </c>
      <c r="T510" s="304">
        <f t="shared" ca="1" si="204"/>
        <v>101.21957999999975</v>
      </c>
      <c r="U510" s="311">
        <f t="shared" ca="1" si="205"/>
        <v>0</v>
      </c>
      <c r="V510" s="306">
        <f t="shared" ca="1" si="206"/>
        <v>1.1179946769358791</v>
      </c>
      <c r="W510" s="304">
        <f t="shared" ca="1" si="207"/>
        <v>147.22621414505261</v>
      </c>
      <c r="Y510" s="314" t="str">
        <f t="shared" ca="1" si="225"/>
        <v/>
      </c>
      <c r="Z510" s="315" t="str">
        <f t="shared" ca="1" si="226"/>
        <v/>
      </c>
      <c r="AA510" s="316" t="str">
        <f t="shared" ca="1" si="227"/>
        <v/>
      </c>
      <c r="AC510" s="310" t="e">
        <f t="shared" ca="1" si="228"/>
        <v>#N/A</v>
      </c>
      <c r="AD510" s="323" t="e">
        <f t="shared" ca="1" si="229"/>
        <v>#N/A</v>
      </c>
      <c r="AE510" s="324">
        <f t="shared" ca="1" si="208"/>
        <v>913.40645471769005</v>
      </c>
      <c r="AG510" s="306">
        <f t="shared" ca="1" si="230"/>
        <v>-24.09709490082038</v>
      </c>
      <c r="AH510" s="304">
        <f t="shared" ca="1" si="231"/>
        <v>-14.60857498524334</v>
      </c>
    </row>
    <row r="511" spans="1:34" x14ac:dyDescent="0.2">
      <c r="A511" s="347">
        <f t="shared" ca="1" si="209"/>
        <v>0.1</v>
      </c>
      <c r="B511" s="304">
        <f t="shared" ca="1" si="210"/>
        <v>5.6999999999999353</v>
      </c>
      <c r="D511" s="306">
        <f t="shared" ca="1" si="211"/>
        <v>-3.6382291731117489</v>
      </c>
      <c r="E511" s="307">
        <f t="shared" ca="1" si="212"/>
        <v>-23.607245263387242</v>
      </c>
      <c r="F511" s="304">
        <f t="shared" ca="1" si="213"/>
        <v>23.885952784885948</v>
      </c>
      <c r="G511" s="306">
        <f t="shared" ca="1" si="214"/>
        <v>56.910296200758282</v>
      </c>
      <c r="H511" s="307">
        <f t="shared" ca="1" si="215"/>
        <v>214.83974062209148</v>
      </c>
      <c r="I511" s="304">
        <f t="shared" ca="1" si="216"/>
        <v>222.24962534102411</v>
      </c>
      <c r="J511" s="306">
        <f t="shared" ca="1" si="217"/>
        <v>224.45900233314168</v>
      </c>
      <c r="K511" s="307">
        <f t="shared" ca="1" si="218"/>
        <v>935.00846500621617</v>
      </c>
      <c r="L511" s="304">
        <f t="shared" ca="1" si="203"/>
        <v>961.57302029625907</v>
      </c>
      <c r="M511" s="306">
        <f t="shared" ca="1" si="219"/>
        <v>1.3118473037270599</v>
      </c>
      <c r="N511" s="304">
        <f t="shared" ca="1" si="220"/>
        <v>75.163313869177159</v>
      </c>
      <c r="P511" s="310">
        <f t="shared" ca="1" si="221"/>
        <v>23</v>
      </c>
      <c r="Q511" s="304">
        <f t="shared" ca="1" si="222"/>
        <v>0</v>
      </c>
      <c r="R511" s="306">
        <f t="shared" ca="1" si="223"/>
        <v>0</v>
      </c>
      <c r="S511" s="307">
        <f t="shared" ca="1" si="224"/>
        <v>10.317999999999975</v>
      </c>
      <c r="T511" s="304">
        <f t="shared" ca="1" si="204"/>
        <v>101.21957999999975</v>
      </c>
      <c r="U511" s="311">
        <f t="shared" ca="1" si="205"/>
        <v>0</v>
      </c>
      <c r="V511" s="306">
        <f t="shared" ca="1" si="206"/>
        <v>1.1155770330547345</v>
      </c>
      <c r="W511" s="304">
        <f t="shared" ca="1" si="207"/>
        <v>143.81728090907745</v>
      </c>
      <c r="Y511" s="314" t="str">
        <f t="shared" ca="1" si="225"/>
        <v/>
      </c>
      <c r="Z511" s="315" t="str">
        <f t="shared" ca="1" si="226"/>
        <v/>
      </c>
      <c r="AA511" s="316" t="str">
        <f t="shared" ca="1" si="227"/>
        <v/>
      </c>
      <c r="AC511" s="310" t="e">
        <f t="shared" ca="1" si="228"/>
        <v>#N/A</v>
      </c>
      <c r="AD511" s="323" t="e">
        <f t="shared" ca="1" si="229"/>
        <v>#N/A</v>
      </c>
      <c r="AE511" s="324">
        <f t="shared" ca="1" si="208"/>
        <v>935.00846500621617</v>
      </c>
      <c r="AG511" s="306">
        <f t="shared" ca="1" si="230"/>
        <v>-23.754623411804737</v>
      </c>
      <c r="AH511" s="304">
        <f t="shared" ca="1" si="231"/>
        <v>-14.268871306944463</v>
      </c>
    </row>
    <row r="512" spans="1:34" x14ac:dyDescent="0.2">
      <c r="A512" s="347">
        <f t="shared" ca="1" si="209"/>
        <v>0.1</v>
      </c>
      <c r="B512" s="304">
        <f t="shared" ca="1" si="210"/>
        <v>5.799999999999935</v>
      </c>
      <c r="D512" s="306">
        <f t="shared" ca="1" si="211"/>
        <v>-3.569154586169232</v>
      </c>
      <c r="E512" s="307">
        <f t="shared" ca="1" si="212"/>
        <v>-23.283770068385785</v>
      </c>
      <c r="F512" s="304">
        <f t="shared" ca="1" si="213"/>
        <v>23.555738431588825</v>
      </c>
      <c r="G512" s="306">
        <f t="shared" ca="1" si="214"/>
        <v>56.553380742141357</v>
      </c>
      <c r="H512" s="307">
        <f t="shared" ca="1" si="215"/>
        <v>212.51136361525292</v>
      </c>
      <c r="I512" s="304">
        <f t="shared" ca="1" si="216"/>
        <v>219.90762728695847</v>
      </c>
      <c r="J512" s="306">
        <f t="shared" ca="1" si="217"/>
        <v>230.13218618028665</v>
      </c>
      <c r="K512" s="307">
        <f t="shared" ca="1" si="218"/>
        <v>956.37602021808334</v>
      </c>
      <c r="L512" s="304">
        <f t="shared" ca="1" si="203"/>
        <v>983.67469986998128</v>
      </c>
      <c r="M512" s="306">
        <f t="shared" ca="1" si="219"/>
        <v>1.3107050078281888</v>
      </c>
      <c r="N512" s="304">
        <f t="shared" ca="1" si="220"/>
        <v>75.09786513521675</v>
      </c>
      <c r="P512" s="310">
        <f t="shared" ca="1" si="221"/>
        <v>23</v>
      </c>
      <c r="Q512" s="304">
        <f t="shared" ca="1" si="222"/>
        <v>0</v>
      </c>
      <c r="R512" s="306">
        <f t="shared" ca="1" si="223"/>
        <v>0</v>
      </c>
      <c r="S512" s="307">
        <f t="shared" ca="1" si="224"/>
        <v>10.317999999999975</v>
      </c>
      <c r="T512" s="304">
        <f t="shared" ca="1" si="204"/>
        <v>101.21957999999975</v>
      </c>
      <c r="U512" s="311">
        <f t="shared" ca="1" si="205"/>
        <v>0</v>
      </c>
      <c r="V512" s="306">
        <f t="shared" ca="1" si="206"/>
        <v>1.1131905322144571</v>
      </c>
      <c r="W512" s="304">
        <f t="shared" ca="1" si="207"/>
        <v>140.50103489810641</v>
      </c>
      <c r="Y512" s="314" t="str">
        <f t="shared" ca="1" si="225"/>
        <v/>
      </c>
      <c r="Z512" s="315" t="str">
        <f t="shared" ca="1" si="226"/>
        <v/>
      </c>
      <c r="AA512" s="316" t="str">
        <f t="shared" ca="1" si="227"/>
        <v/>
      </c>
      <c r="AC512" s="310" t="e">
        <f t="shared" ca="1" si="228"/>
        <v>#N/A</v>
      </c>
      <c r="AD512" s="323" t="e">
        <f t="shared" ca="1" si="229"/>
        <v>#N/A</v>
      </c>
      <c r="AE512" s="324">
        <f t="shared" ca="1" si="208"/>
        <v>956.37602021808334</v>
      </c>
      <c r="AG512" s="306">
        <f t="shared" ca="1" si="230"/>
        <v>-23.421415261755055</v>
      </c>
      <c r="AH512" s="304">
        <f t="shared" ca="1" si="231"/>
        <v>-13.938484290470809</v>
      </c>
    </row>
    <row r="513" spans="1:34" x14ac:dyDescent="0.2">
      <c r="A513" s="347">
        <f t="shared" ca="1" si="209"/>
        <v>0.1</v>
      </c>
      <c r="B513" s="304">
        <f t="shared" ca="1" si="210"/>
        <v>5.8999999999999346</v>
      </c>
      <c r="D513" s="306">
        <f t="shared" ca="1" si="211"/>
        <v>-3.501888216843549</v>
      </c>
      <c r="E513" s="307">
        <f t="shared" ca="1" si="212"/>
        <v>-22.969090233399037</v>
      </c>
      <c r="F513" s="304">
        <f t="shared" ca="1" si="213"/>
        <v>23.234507251785967</v>
      </c>
      <c r="G513" s="306">
        <f t="shared" ca="1" si="214"/>
        <v>56.203191920457002</v>
      </c>
      <c r="H513" s="307">
        <f t="shared" ca="1" si="215"/>
        <v>210.21445459191301</v>
      </c>
      <c r="I513" s="304">
        <f t="shared" ca="1" si="216"/>
        <v>217.59805996704836</v>
      </c>
      <c r="J513" s="306">
        <f t="shared" ca="1" si="217"/>
        <v>235.77001481341657</v>
      </c>
      <c r="K513" s="307">
        <f t="shared" ca="1" si="218"/>
        <v>977.51231112844164</v>
      </c>
      <c r="L513" s="304">
        <f t="shared" ca="1" si="203"/>
        <v>1005.5435437079719</v>
      </c>
      <c r="M513" s="306">
        <f t="shared" ca="1" si="219"/>
        <v>1.3095456103137906</v>
      </c>
      <c r="N513" s="304">
        <f t="shared" ca="1" si="220"/>
        <v>75.031436550863774</v>
      </c>
      <c r="P513" s="310">
        <f t="shared" ca="1" si="221"/>
        <v>23</v>
      </c>
      <c r="Q513" s="304">
        <f t="shared" ca="1" si="222"/>
        <v>0</v>
      </c>
      <c r="R513" s="306">
        <f t="shared" ca="1" si="223"/>
        <v>0</v>
      </c>
      <c r="S513" s="307">
        <f t="shared" ca="1" si="224"/>
        <v>10.317999999999975</v>
      </c>
      <c r="T513" s="304">
        <f t="shared" ca="1" si="204"/>
        <v>101.21957999999975</v>
      </c>
      <c r="U513" s="311">
        <f t="shared" ca="1" si="205"/>
        <v>0</v>
      </c>
      <c r="V513" s="306">
        <f t="shared" ca="1" si="206"/>
        <v>1.1108346439394439</v>
      </c>
      <c r="W513" s="304">
        <f t="shared" ca="1" si="207"/>
        <v>137.27418929840701</v>
      </c>
      <c r="Y513" s="314" t="str">
        <f t="shared" ca="1" si="225"/>
        <v/>
      </c>
      <c r="Z513" s="315" t="str">
        <f t="shared" ca="1" si="226"/>
        <v/>
      </c>
      <c r="AA513" s="316" t="str">
        <f t="shared" ca="1" si="227"/>
        <v/>
      </c>
      <c r="AC513" s="310" t="e">
        <f t="shared" ca="1" si="228"/>
        <v>#N/A</v>
      </c>
      <c r="AD513" s="323" t="e">
        <f t="shared" ca="1" si="229"/>
        <v>#N/A</v>
      </c>
      <c r="AE513" s="324">
        <f t="shared" ca="1" si="208"/>
        <v>977.51231112844164</v>
      </c>
      <c r="AG513" s="306">
        <f t="shared" ca="1" si="230"/>
        <v>-23.097135678323106</v>
      </c>
      <c r="AH513" s="304">
        <f t="shared" ca="1" si="231"/>
        <v>-13.617080335152815</v>
      </c>
    </row>
    <row r="514" spans="1:34" x14ac:dyDescent="0.2">
      <c r="A514" s="347">
        <f t="shared" ca="1" si="209"/>
        <v>0.1</v>
      </c>
      <c r="B514" s="304">
        <f t="shared" ca="1" si="210"/>
        <v>5.9999999999999343</v>
      </c>
      <c r="D514" s="306">
        <f t="shared" ca="1" si="211"/>
        <v>-3.4363653081464141</v>
      </c>
      <c r="E514" s="307">
        <f t="shared" ca="1" si="212"/>
        <v>-22.662893836580089</v>
      </c>
      <c r="F514" s="304">
        <f t="shared" ca="1" si="213"/>
        <v>22.921940659096297</v>
      </c>
      <c r="G514" s="306">
        <f t="shared" ca="1" si="214"/>
        <v>55.85955538964236</v>
      </c>
      <c r="H514" s="307">
        <f t="shared" ca="1" si="215"/>
        <v>207.94816520825501</v>
      </c>
      <c r="I514" s="304">
        <f t="shared" ca="1" si="216"/>
        <v>215.32006256224301</v>
      </c>
      <c r="J514" s="306">
        <f t="shared" ca="1" si="217"/>
        <v>241.37315217892154</v>
      </c>
      <c r="K514" s="307">
        <f t="shared" ca="1" si="218"/>
        <v>998.42044211845007</v>
      </c>
      <c r="L514" s="304">
        <f t="shared" ca="1" si="203"/>
        <v>1027.1827382860317</v>
      </c>
      <c r="M514" s="306">
        <f t="shared" ca="1" si="219"/>
        <v>1.3083688430666387</v>
      </c>
      <c r="N514" s="304">
        <f t="shared" ca="1" si="220"/>
        <v>74.964012754132739</v>
      </c>
      <c r="P514" s="310">
        <f t="shared" ca="1" si="221"/>
        <v>23</v>
      </c>
      <c r="Q514" s="304">
        <f t="shared" ca="1" si="222"/>
        <v>0</v>
      </c>
      <c r="R514" s="306">
        <f t="shared" ca="1" si="223"/>
        <v>0</v>
      </c>
      <c r="S514" s="307">
        <f t="shared" ca="1" si="224"/>
        <v>10.317999999999975</v>
      </c>
      <c r="T514" s="304">
        <f t="shared" ca="1" si="204"/>
        <v>101.21957999999975</v>
      </c>
      <c r="U514" s="311">
        <f t="shared" ca="1" si="205"/>
        <v>0</v>
      </c>
      <c r="V514" s="306">
        <f t="shared" ca="1" si="206"/>
        <v>1.1085088529666842</v>
      </c>
      <c r="W514" s="304">
        <f t="shared" ca="1" si="207"/>
        <v>134.13360420095358</v>
      </c>
      <c r="Y514" s="314" t="str">
        <f t="shared" ca="1" si="225"/>
        <v/>
      </c>
      <c r="Z514" s="315" t="str">
        <f t="shared" ca="1" si="226"/>
        <v/>
      </c>
      <c r="AA514" s="316" t="str">
        <f t="shared" ca="1" si="227"/>
        <v/>
      </c>
      <c r="AC514" s="310">
        <f t="shared" ca="1" si="228"/>
        <v>5.9999999999999343</v>
      </c>
      <c r="AD514" s="323">
        <f t="shared" ca="1" si="229"/>
        <v>241.37315217892154</v>
      </c>
      <c r="AE514" s="324">
        <f t="shared" ca="1" si="208"/>
        <v>998.42044211845007</v>
      </c>
      <c r="AG514" s="306">
        <f t="shared" ca="1" si="230"/>
        <v>-22.781464903705249</v>
      </c>
      <c r="AH514" s="304">
        <f t="shared" ca="1" si="231"/>
        <v>-13.30434088955295</v>
      </c>
    </row>
    <row r="515" spans="1:34" x14ac:dyDescent="0.2">
      <c r="A515" s="347">
        <f t="shared" ca="1" si="209"/>
        <v>0.1</v>
      </c>
      <c r="B515" s="304">
        <f t="shared" ca="1" si="210"/>
        <v>6.0999999999999339</v>
      </c>
      <c r="D515" s="306">
        <f t="shared" ca="1" si="211"/>
        <v>-3.3725239935773534</v>
      </c>
      <c r="E515" s="307">
        <f t="shared" ca="1" si="212"/>
        <v>-22.364882896817083</v>
      </c>
      <c r="F515" s="304">
        <f t="shared" ca="1" si="213"/>
        <v>22.617734304646788</v>
      </c>
      <c r="G515" s="306">
        <f t="shared" ca="1" si="214"/>
        <v>55.522302990284622</v>
      </c>
      <c r="H515" s="307">
        <f t="shared" ca="1" si="215"/>
        <v>205.71167691857329</v>
      </c>
      <c r="I515" s="304">
        <f t="shared" ca="1" si="216"/>
        <v>213.07280481092945</v>
      </c>
      <c r="J515" s="306">
        <f t="shared" ca="1" si="217"/>
        <v>246.94224509791789</v>
      </c>
      <c r="K515" s="307">
        <f t="shared" ca="1" si="218"/>
        <v>1019.1034342247915</v>
      </c>
      <c r="L515" s="304">
        <f t="shared" ca="1" si="203"/>
        <v>1048.5953852953789</v>
      </c>
      <c r="M515" s="306">
        <f t="shared" ca="1" si="219"/>
        <v>1.3071744313220095</v>
      </c>
      <c r="N515" s="304">
        <f t="shared" ca="1" si="220"/>
        <v>74.895578002164626</v>
      </c>
      <c r="P515" s="310">
        <f t="shared" ca="1" si="221"/>
        <v>23</v>
      </c>
      <c r="Q515" s="304">
        <f t="shared" ca="1" si="222"/>
        <v>0</v>
      </c>
      <c r="R515" s="306">
        <f t="shared" ca="1" si="223"/>
        <v>0</v>
      </c>
      <c r="S515" s="307">
        <f t="shared" ca="1" si="224"/>
        <v>10.317999999999975</v>
      </c>
      <c r="T515" s="304">
        <f t="shared" ca="1" si="204"/>
        <v>101.21957999999975</v>
      </c>
      <c r="U515" s="311">
        <f t="shared" ca="1" si="205"/>
        <v>0</v>
      </c>
      <c r="V515" s="306">
        <f t="shared" ca="1" si="206"/>
        <v>1.1062126586814705</v>
      </c>
      <c r="W515" s="304">
        <f t="shared" ca="1" si="207"/>
        <v>131.07627875298942</v>
      </c>
      <c r="Y515" s="314" t="str">
        <f t="shared" ca="1" si="225"/>
        <v/>
      </c>
      <c r="Z515" s="315" t="str">
        <f t="shared" ca="1" si="226"/>
        <v/>
      </c>
      <c r="AA515" s="316" t="str">
        <f t="shared" ca="1" si="227"/>
        <v/>
      </c>
      <c r="AC515" s="310" t="e">
        <f t="shared" ca="1" si="228"/>
        <v>#N/A</v>
      </c>
      <c r="AD515" s="323" t="e">
        <f t="shared" ca="1" si="229"/>
        <v>#N/A</v>
      </c>
      <c r="AE515" s="324">
        <f t="shared" ca="1" si="208"/>
        <v>1019.1034342247915</v>
      </c>
      <c r="AG515" s="306">
        <f t="shared" ca="1" si="230"/>
        <v>-22.474097381956092</v>
      </c>
      <c r="AH515" s="304">
        <f t="shared" ca="1" si="231"/>
        <v>-12.999961639945136</v>
      </c>
    </row>
    <row r="516" spans="1:34" x14ac:dyDescent="0.2">
      <c r="A516" s="347">
        <f t="shared" ca="1" si="209"/>
        <v>0.1</v>
      </c>
      <c r="B516" s="304">
        <f t="shared" ca="1" si="210"/>
        <v>6.1999999999999336</v>
      </c>
      <c r="D516" s="306">
        <f t="shared" ca="1" si="211"/>
        <v>-3.3103051426649768</v>
      </c>
      <c r="E516" s="307">
        <f t="shared" ca="1" si="212"/>
        <v>-22.074772628918979</v>
      </c>
      <c r="F516" s="304">
        <f t="shared" ca="1" si="213"/>
        <v>22.321597316411403</v>
      </c>
      <c r="G516" s="306">
        <f t="shared" ca="1" si="214"/>
        <v>55.191272476018128</v>
      </c>
      <c r="H516" s="307">
        <f t="shared" ca="1" si="215"/>
        <v>203.50419965568139</v>
      </c>
      <c r="I516" s="304">
        <f t="shared" ca="1" si="216"/>
        <v>210.85548566499642</v>
      </c>
      <c r="J516" s="306">
        <f t="shared" ca="1" si="217"/>
        <v>252.47792387123303</v>
      </c>
      <c r="K516" s="307">
        <f t="shared" ca="1" si="218"/>
        <v>1039.5642280535042</v>
      </c>
      <c r="L516" s="304">
        <f t="shared" ref="L516:L579" ca="1" si="232">SQRT(pos_x^2+pos_z^2)</f>
        <v>1069.7845046039909</v>
      </c>
      <c r="M516" s="306">
        <f t="shared" ca="1" si="219"/>
        <v>1.3059620934882354</v>
      </c>
      <c r="N516" s="304">
        <f t="shared" ca="1" si="220"/>
        <v>74.826116160945347</v>
      </c>
      <c r="P516" s="310">
        <f t="shared" ca="1" si="221"/>
        <v>23</v>
      </c>
      <c r="Q516" s="304">
        <f t="shared" ca="1" si="222"/>
        <v>0</v>
      </c>
      <c r="R516" s="306">
        <f t="shared" ca="1" si="223"/>
        <v>0</v>
      </c>
      <c r="S516" s="307">
        <f t="shared" ca="1" si="224"/>
        <v>10.317999999999975</v>
      </c>
      <c r="T516" s="304">
        <f t="shared" ref="T516:T579" ca="1" si="233">m*g</f>
        <v>101.21957999999975</v>
      </c>
      <c r="U516" s="311">
        <f t="shared" ref="U516:U579" ca="1" si="234">IF(pos_xz&lt;L_rampe,Poids*COS(Beta),0)</f>
        <v>0</v>
      </c>
      <c r="V516" s="306">
        <f t="shared" ref="V516:V579" ca="1" si="235">Rho_moyen*(20000-Alt_rampe-pos_z)/(20000+Alt_rampe+pos_z)</f>
        <v>1.1039455745791977</v>
      </c>
      <c r="W516" s="304">
        <f t="shared" ref="W516:W579" ca="1" si="236">1/2*Rho*Sref*Cx*vit_xz^2</f>
        <v>128.09934379702759</v>
      </c>
      <c r="Y516" s="314" t="str">
        <f t="shared" ca="1" si="225"/>
        <v/>
      </c>
      <c r="Z516" s="315" t="str">
        <f t="shared" ca="1" si="226"/>
        <v/>
      </c>
      <c r="AA516" s="316" t="str">
        <f t="shared" ca="1" si="227"/>
        <v/>
      </c>
      <c r="AC516" s="310" t="e">
        <f t="shared" ca="1" si="228"/>
        <v>#N/A</v>
      </c>
      <c r="AD516" s="323" t="e">
        <f t="shared" ca="1" si="229"/>
        <v>#N/A</v>
      </c>
      <c r="AE516" s="324">
        <f t="shared" ref="AE516:AE579" ca="1" si="237">IF(t&lt;T_para, pos_z, NA())</f>
        <v>1039.5642280535042</v>
      </c>
      <c r="AG516" s="306">
        <f t="shared" ca="1" si="230"/>
        <v>-22.174740997121045</v>
      </c>
      <c r="AH516" s="304">
        <f t="shared" ca="1" si="231"/>
        <v>-12.703651749659793</v>
      </c>
    </row>
    <row r="517" spans="1:34" x14ac:dyDescent="0.2">
      <c r="A517" s="347">
        <f t="shared" ref="A517:A580" ca="1" si="238">IF(B516+0.01&lt;=T_ini+ROUNDUP(Temps_fin_propu,0), 0.01, IF(K516&gt;0, 0.1, 0.0001))</f>
        <v>0.1</v>
      </c>
      <c r="B517" s="304">
        <f t="shared" ref="B517:B580" ca="1" si="239">B516+pas</f>
        <v>6.2999999999999332</v>
      </c>
      <c r="D517" s="306">
        <f t="shared" ref="D517:D580" ca="1" si="240">IF(AND(L516&lt;L_rampe,Poussee&lt;Poids*SIN(M516)),0,(-W516+Poussee)/m*COS(M516)-U516/m*SIN(M516))</f>
        <v>-3.2496522161030605</v>
      </c>
      <c r="E517" s="307">
        <f t="shared" ref="E517:E580" ca="1" si="241">IF(AND(L516&lt;L_rampe,Poussee&lt;Poids*SIN(M516)),0,(-W516+Poussee)/m*SIN(M516)+U516/m*COS(M516)-Poids/m)</f>
        <v>-21.792290745057976</v>
      </c>
      <c r="F517" s="304">
        <f t="shared" ref="F517:F580" ca="1" si="242">SQRT(acc_x^2+acc_z^2)</f>
        <v>22.033251585791032</v>
      </c>
      <c r="G517" s="306">
        <f t="shared" ref="G517:G580" ca="1" si="243">G516+acc_x*pas</f>
        <v>54.866307254407822</v>
      </c>
      <c r="H517" s="307">
        <f t="shared" ref="H517:H580" ca="1" si="244">H516+acc_z*pas</f>
        <v>201.32497058117559</v>
      </c>
      <c r="I517" s="304">
        <f t="shared" ref="I517:I580" ca="1" si="245">SQRT(vit_x^2+vit_z^2)</f>
        <v>208.66733201736756</v>
      </c>
      <c r="J517" s="306">
        <f t="shared" ref="J517:J580" ca="1" si="246">J516+0.5*(vit_x+G516)*pas*(K516&gt;=0)</f>
        <v>257.98080285775433</v>
      </c>
      <c r="K517" s="307">
        <f t="shared" ref="K517:K580" ca="1" si="247">K516+0.5*(vit_z+H516)*pas</f>
        <v>1059.8056865653471</v>
      </c>
      <c r="L517" s="304">
        <f t="shared" ca="1" si="232"/>
        <v>1090.7530370892296</v>
      </c>
      <c r="M517" s="306">
        <f t="shared" ref="M517:M580" ca="1" si="248">IF(AND(L516&gt;L_rampe,G517&gt;0),ATAN2(G517,H517),$M$4)</f>
        <v>1.3047315409610232</v>
      </c>
      <c r="N517" s="304">
        <f t="shared" ref="N517:N580" ca="1" si="249">DEGREES(Beta)</f>
        <v>74.755610694666927</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10.317999999999975</v>
      </c>
      <c r="T517" s="304">
        <f t="shared" ca="1" si="233"/>
        <v>101.21957999999975</v>
      </c>
      <c r="U517" s="311">
        <f t="shared" ca="1" si="234"/>
        <v>0</v>
      </c>
      <c r="V517" s="306">
        <f t="shared" ca="1" si="235"/>
        <v>1.1017071277518244</v>
      </c>
      <c r="W517" s="304">
        <f t="shared" ca="1" si="236"/>
        <v>125.20005496287524</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f t="shared" ca="1" si="237"/>
        <v>1059.8056865653471</v>
      </c>
      <c r="AG517" s="306">
        <f t="shared" ref="AG517:AG580" ca="1" si="259">IF(AND(L516&lt;L_rampe,Poussee&lt;Poids*SIN(M516)),0,(-W516+Poussee)/m-Poids*SIN(M516)/m)</f>
        <v>-21.8831163585618</v>
      </c>
      <c r="AH517" s="304">
        <f t="shared" ref="AH517:AH580" ca="1" si="260">IF(AND(L516&lt;L_rampe,Poussee&lt;Poids*SIN(M516)), g*SIN(M516), (-W516+Poussee)/m)</f>
        <v>-12.415133145670469</v>
      </c>
    </row>
    <row r="518" spans="1:34" x14ac:dyDescent="0.2">
      <c r="A518" s="347">
        <f t="shared" ca="1" si="238"/>
        <v>0.1</v>
      </c>
      <c r="B518" s="304">
        <f t="shared" ca="1" si="239"/>
        <v>6.3999999999999329</v>
      </c>
      <c r="D518" s="306">
        <f t="shared" ca="1" si="240"/>
        <v>-3.190511129804102</v>
      </c>
      <c r="E518" s="307">
        <f t="shared" ca="1" si="241"/>
        <v>-21.517176799202595</v>
      </c>
      <c r="F518" s="304">
        <f t="shared" ca="1" si="242"/>
        <v>21.752431098099041</v>
      </c>
      <c r="G518" s="306">
        <f t="shared" ca="1" si="243"/>
        <v>54.547256141427411</v>
      </c>
      <c r="H518" s="307">
        <f t="shared" ca="1" si="244"/>
        <v>199.17325290125532</v>
      </c>
      <c r="I518" s="304">
        <f t="shared" ca="1" si="245"/>
        <v>206.50759749661972</v>
      </c>
      <c r="J518" s="306">
        <f t="shared" ca="1" si="246"/>
        <v>263.45148102754609</v>
      </c>
      <c r="K518" s="307">
        <f t="shared" ca="1" si="247"/>
        <v>1079.8305977394687</v>
      </c>
      <c r="L518" s="304">
        <f t="shared" ca="1" si="232"/>
        <v>1111.5038473482607</v>
      </c>
      <c r="M518" s="306">
        <f t="shared" ca="1" si="248"/>
        <v>1.3034824779313092</v>
      </c>
      <c r="N518" s="304">
        <f t="shared" ca="1" si="249"/>
        <v>74.684044654718491</v>
      </c>
      <c r="P518" s="310">
        <f t="shared" ca="1" si="250"/>
        <v>23</v>
      </c>
      <c r="Q518" s="304">
        <f t="shared" ca="1" si="251"/>
        <v>0</v>
      </c>
      <c r="R518" s="306">
        <f t="shared" ca="1" si="252"/>
        <v>0</v>
      </c>
      <c r="S518" s="307">
        <f t="shared" ca="1" si="253"/>
        <v>10.317999999999975</v>
      </c>
      <c r="T518" s="304">
        <f t="shared" ca="1" si="233"/>
        <v>101.21957999999975</v>
      </c>
      <c r="U518" s="311">
        <f t="shared" ca="1" si="234"/>
        <v>0</v>
      </c>
      <c r="V518" s="306">
        <f t="shared" ca="1" si="235"/>
        <v>1.0994968583976474</v>
      </c>
      <c r="W518" s="304">
        <f t="shared" ca="1" si="236"/>
        <v>122.37578618098424</v>
      </c>
      <c r="Y518" s="314" t="str">
        <f t="shared" ca="1" si="254"/>
        <v/>
      </c>
      <c r="Z518" s="315" t="str">
        <f t="shared" ca="1" si="255"/>
        <v/>
      </c>
      <c r="AA518" s="316" t="str">
        <f t="shared" ca="1" si="256"/>
        <v/>
      </c>
      <c r="AC518" s="310" t="e">
        <f t="shared" ca="1" si="257"/>
        <v>#N/A</v>
      </c>
      <c r="AD518" s="323" t="e">
        <f t="shared" ca="1" si="258"/>
        <v>#N/A</v>
      </c>
      <c r="AE518" s="324">
        <f t="shared" ca="1" si="237"/>
        <v>1079.8305977394687</v>
      </c>
      <c r="AG518" s="306">
        <f t="shared" ca="1" si="259"/>
        <v>-21.598956130137015</v>
      </c>
      <c r="AH518" s="304">
        <f t="shared" ca="1" si="260"/>
        <v>-12.134139849086601</v>
      </c>
    </row>
    <row r="519" spans="1:34" x14ac:dyDescent="0.2">
      <c r="A519" s="347">
        <f t="shared" ca="1" si="238"/>
        <v>0.1</v>
      </c>
      <c r="B519" s="304">
        <f t="shared" ca="1" si="239"/>
        <v>6.4999999999999325</v>
      </c>
      <c r="D519" s="306">
        <f t="shared" ca="1" si="240"/>
        <v>-3.1328301272464514</v>
      </c>
      <c r="E519" s="307">
        <f t="shared" ca="1" si="241"/>
        <v>-21.249181571533413</v>
      </c>
      <c r="F519" s="304">
        <f t="shared" ca="1" si="242"/>
        <v>21.478881303880289</v>
      </c>
      <c r="G519" s="306">
        <f t="shared" ca="1" si="243"/>
        <v>54.233973128702765</v>
      </c>
      <c r="H519" s="307">
        <f t="shared" ca="1" si="244"/>
        <v>197.04833474410199</v>
      </c>
      <c r="I519" s="304">
        <f t="shared" ca="1" si="245"/>
        <v>204.37556132460782</v>
      </c>
      <c r="J519" s="306">
        <f t="shared" ca="1" si="246"/>
        <v>268.8905424910526</v>
      </c>
      <c r="K519" s="307">
        <f t="shared" ca="1" si="247"/>
        <v>1099.6416771217366</v>
      </c>
      <c r="L519" s="304">
        <f t="shared" ca="1" si="232"/>
        <v>1132.0397262924293</v>
      </c>
      <c r="M519" s="306">
        <f t="shared" ca="1" si="248"/>
        <v>1.3022146011864129</v>
      </c>
      <c r="N519" s="304">
        <f t="shared" ca="1" si="249"/>
        <v>74.611400668293143</v>
      </c>
      <c r="P519" s="310">
        <f t="shared" ca="1" si="250"/>
        <v>23</v>
      </c>
      <c r="Q519" s="304">
        <f t="shared" ca="1" si="251"/>
        <v>0</v>
      </c>
      <c r="R519" s="306">
        <f t="shared" ca="1" si="252"/>
        <v>0</v>
      </c>
      <c r="S519" s="307">
        <f t="shared" ca="1" si="253"/>
        <v>10.317999999999975</v>
      </c>
      <c r="T519" s="304">
        <f t="shared" ca="1" si="233"/>
        <v>101.21957999999975</v>
      </c>
      <c r="U519" s="311">
        <f t="shared" ca="1" si="234"/>
        <v>0</v>
      </c>
      <c r="V519" s="306">
        <f t="shared" ca="1" si="235"/>
        <v>1.0973143193531347</v>
      </c>
      <c r="W519" s="304">
        <f t="shared" ca="1" si="236"/>
        <v>119.62402358791161</v>
      </c>
      <c r="Y519" s="314" t="str">
        <f t="shared" ca="1" si="254"/>
        <v/>
      </c>
      <c r="Z519" s="315" t="str">
        <f t="shared" ca="1" si="255"/>
        <v/>
      </c>
      <c r="AA519" s="316" t="str">
        <f t="shared" ca="1" si="256"/>
        <v/>
      </c>
      <c r="AC519" s="310" t="e">
        <f t="shared" ca="1" si="257"/>
        <v>#N/A</v>
      </c>
      <c r="AD519" s="323" t="e">
        <f t="shared" ca="1" si="258"/>
        <v>#N/A</v>
      </c>
      <c r="AE519" s="324">
        <f t="shared" ca="1" si="237"/>
        <v>1099.6416771217366</v>
      </c>
      <c r="AG519" s="306">
        <f t="shared" ca="1" si="259"/>
        <v>-21.322004400163948</v>
      </c>
      <c r="AH519" s="304">
        <f t="shared" ca="1" si="260"/>
        <v>-11.860417346480377</v>
      </c>
    </row>
    <row r="520" spans="1:34" x14ac:dyDescent="0.2">
      <c r="A520" s="347">
        <f t="shared" ca="1" si="238"/>
        <v>0.1</v>
      </c>
      <c r="B520" s="304">
        <f t="shared" ca="1" si="239"/>
        <v>6.5999999999999321</v>
      </c>
      <c r="D520" s="306">
        <f t="shared" ca="1" si="240"/>
        <v>-3.0765596595400253</v>
      </c>
      <c r="E520" s="307">
        <f t="shared" ca="1" si="241"/>
        <v>-20.988066490068789</v>
      </c>
      <c r="F520" s="304">
        <f t="shared" ca="1" si="242"/>
        <v>21.212358528232016</v>
      </c>
      <c r="G520" s="306">
        <f t="shared" ca="1" si="243"/>
        <v>53.926317162748759</v>
      </c>
      <c r="H520" s="307">
        <f t="shared" ca="1" si="244"/>
        <v>194.9495280950951</v>
      </c>
      <c r="I520" s="304">
        <f t="shared" ca="1" si="245"/>
        <v>202.27052723330121</v>
      </c>
      <c r="J520" s="306">
        <f t="shared" ca="1" si="246"/>
        <v>274.29855700562518</v>
      </c>
      <c r="K520" s="307">
        <f t="shared" ca="1" si="247"/>
        <v>1119.2415702636965</v>
      </c>
      <c r="L520" s="304">
        <f t="shared" ca="1" si="232"/>
        <v>1152.3633936314159</v>
      </c>
      <c r="M520" s="306">
        <f t="shared" ca="1" si="248"/>
        <v>1.3009275999042327</v>
      </c>
      <c r="N520" s="304">
        <f t="shared" ca="1" si="249"/>
        <v>74.537660926596288</v>
      </c>
      <c r="P520" s="310">
        <f t="shared" ca="1" si="250"/>
        <v>23</v>
      </c>
      <c r="Q520" s="304">
        <f t="shared" ca="1" si="251"/>
        <v>0</v>
      </c>
      <c r="R520" s="306">
        <f t="shared" ca="1" si="252"/>
        <v>0</v>
      </c>
      <c r="S520" s="307">
        <f t="shared" ca="1" si="253"/>
        <v>10.317999999999975</v>
      </c>
      <c r="T520" s="304">
        <f t="shared" ca="1" si="233"/>
        <v>101.21957999999975</v>
      </c>
      <c r="U520" s="311">
        <f t="shared" ca="1" si="234"/>
        <v>0</v>
      </c>
      <c r="V520" s="306">
        <f t="shared" ca="1" si="235"/>
        <v>1.0951590756456404</v>
      </c>
      <c r="W520" s="304">
        <f t="shared" ca="1" si="236"/>
        <v>116.94235979693889</v>
      </c>
      <c r="Y520" s="314" t="str">
        <f t="shared" ca="1" si="254"/>
        <v/>
      </c>
      <c r="Z520" s="315" t="str">
        <f t="shared" ca="1" si="255"/>
        <v/>
      </c>
      <c r="AA520" s="316" t="str">
        <f t="shared" ca="1" si="256"/>
        <v/>
      </c>
      <c r="AC520" s="310" t="e">
        <f t="shared" ca="1" si="257"/>
        <v>#N/A</v>
      </c>
      <c r="AD520" s="323" t="e">
        <f t="shared" ca="1" si="258"/>
        <v>#N/A</v>
      </c>
      <c r="AE520" s="324">
        <f t="shared" ca="1" si="237"/>
        <v>1119.2415702636965</v>
      </c>
      <c r="AG520" s="306">
        <f t="shared" ca="1" si="259"/>
        <v>-21.05201608932704</v>
      </c>
      <c r="AH520" s="304">
        <f t="shared" ca="1" si="260"/>
        <v>-11.593721999216118</v>
      </c>
    </row>
    <row r="521" spans="1:34" x14ac:dyDescent="0.2">
      <c r="A521" s="347">
        <f t="shared" ca="1" si="238"/>
        <v>0.1</v>
      </c>
      <c r="B521" s="304">
        <f t="shared" ca="1" si="239"/>
        <v>6.6999999999999318</v>
      </c>
      <c r="D521" s="306">
        <f t="shared" ca="1" si="240"/>
        <v>-3.0216522726801718</v>
      </c>
      <c r="E521" s="307">
        <f t="shared" ca="1" si="241"/>
        <v>-20.733603086943027</v>
      </c>
      <c r="F521" s="304">
        <f t="shared" ca="1" si="242"/>
        <v>20.952629415514576</v>
      </c>
      <c r="G521" s="306">
        <f t="shared" ca="1" si="243"/>
        <v>53.624151935480739</v>
      </c>
      <c r="H521" s="307">
        <f t="shared" ca="1" si="244"/>
        <v>192.8761677864008</v>
      </c>
      <c r="I521" s="304">
        <f t="shared" ca="1" si="245"/>
        <v>200.19182243729975</v>
      </c>
      <c r="J521" s="306">
        <f t="shared" ca="1" si="246"/>
        <v>279.67608046053664</v>
      </c>
      <c r="K521" s="307">
        <f t="shared" ca="1" si="247"/>
        <v>1138.6328550577714</v>
      </c>
      <c r="L521" s="304">
        <f t="shared" ca="1" si="232"/>
        <v>1172.4775002526831</v>
      </c>
      <c r="M521" s="306">
        <f t="shared" ca="1" si="248"/>
        <v>1.2996211554402328</v>
      </c>
      <c r="N521" s="304">
        <f t="shared" ca="1" si="249"/>
        <v>74.462807172640865</v>
      </c>
      <c r="P521" s="310">
        <f t="shared" ca="1" si="250"/>
        <v>23</v>
      </c>
      <c r="Q521" s="304">
        <f t="shared" ca="1" si="251"/>
        <v>0</v>
      </c>
      <c r="R521" s="306">
        <f t="shared" ca="1" si="252"/>
        <v>0</v>
      </c>
      <c r="S521" s="307">
        <f t="shared" ca="1" si="253"/>
        <v>10.317999999999975</v>
      </c>
      <c r="T521" s="304">
        <f t="shared" ca="1" si="233"/>
        <v>101.21957999999975</v>
      </c>
      <c r="U521" s="311">
        <f t="shared" ca="1" si="234"/>
        <v>0</v>
      </c>
      <c r="V521" s="306">
        <f t="shared" ca="1" si="235"/>
        <v>1.0930307040658938</v>
      </c>
      <c r="W521" s="304">
        <f t="shared" ca="1" si="236"/>
        <v>114.32848850897315</v>
      </c>
      <c r="Y521" s="314" t="str">
        <f t="shared" ca="1" si="254"/>
        <v/>
      </c>
      <c r="Z521" s="315" t="str">
        <f t="shared" ca="1" si="255"/>
        <v/>
      </c>
      <c r="AA521" s="316" t="str">
        <f t="shared" ca="1" si="256"/>
        <v/>
      </c>
      <c r="AC521" s="310" t="e">
        <f t="shared" ca="1" si="257"/>
        <v>#N/A</v>
      </c>
      <c r="AD521" s="323" t="e">
        <f t="shared" ca="1" si="258"/>
        <v>#N/A</v>
      </c>
      <c r="AE521" s="324">
        <f t="shared" ca="1" si="237"/>
        <v>1138.6328550577714</v>
      </c>
      <c r="AG521" s="306">
        <f t="shared" ca="1" si="259"/>
        <v>-20.788756393918923</v>
      </c>
      <c r="AH521" s="304">
        <f t="shared" ca="1" si="260"/>
        <v>-11.333820488170108</v>
      </c>
    </row>
    <row r="522" spans="1:34" x14ac:dyDescent="0.2">
      <c r="A522" s="347">
        <f t="shared" ca="1" si="238"/>
        <v>0.1</v>
      </c>
      <c r="B522" s="304">
        <f t="shared" ca="1" si="239"/>
        <v>6.7999999999999314</v>
      </c>
      <c r="D522" s="306">
        <f t="shared" ca="1" si="240"/>
        <v>-2.968062501500035</v>
      </c>
      <c r="E522" s="307">
        <f t="shared" ca="1" si="241"/>
        <v>-20.485572486976118</v>
      </c>
      <c r="F522" s="304">
        <f t="shared" ca="1" si="242"/>
        <v>20.699470407040938</v>
      </c>
      <c r="G522" s="306">
        <f t="shared" ca="1" si="243"/>
        <v>53.327345685330734</v>
      </c>
      <c r="H522" s="307">
        <f t="shared" ca="1" si="244"/>
        <v>190.82761053770318</v>
      </c>
      <c r="I522" s="304">
        <f t="shared" ca="1" si="245"/>
        <v>198.1387966587364</v>
      </c>
      <c r="J522" s="306">
        <f t="shared" ca="1" si="246"/>
        <v>285.02365534157724</v>
      </c>
      <c r="K522" s="307">
        <f t="shared" ca="1" si="247"/>
        <v>1157.8180439739765</v>
      </c>
      <c r="L522" s="304">
        <f t="shared" ca="1" si="232"/>
        <v>1192.3846305014165</v>
      </c>
      <c r="M522" s="306">
        <f t="shared" ca="1" si="248"/>
        <v>1.2982949411069387</v>
      </c>
      <c r="N522" s="304">
        <f t="shared" ca="1" si="249"/>
        <v>74.386820688613355</v>
      </c>
      <c r="P522" s="310">
        <f t="shared" ca="1" si="250"/>
        <v>23</v>
      </c>
      <c r="Q522" s="304">
        <f t="shared" ca="1" si="251"/>
        <v>0</v>
      </c>
      <c r="R522" s="306">
        <f t="shared" ca="1" si="252"/>
        <v>0</v>
      </c>
      <c r="S522" s="307">
        <f t="shared" ca="1" si="253"/>
        <v>10.317999999999975</v>
      </c>
      <c r="T522" s="304">
        <f t="shared" ca="1" si="233"/>
        <v>101.21957999999975</v>
      </c>
      <c r="U522" s="311">
        <f t="shared" ca="1" si="234"/>
        <v>0</v>
      </c>
      <c r="V522" s="306">
        <f t="shared" ca="1" si="235"/>
        <v>1.0909287927592251</v>
      </c>
      <c r="W522" s="304">
        <f t="shared" ca="1" si="236"/>
        <v>111.78019944074649</v>
      </c>
      <c r="Y522" s="314" t="str">
        <f t="shared" ca="1" si="254"/>
        <v/>
      </c>
      <c r="Z522" s="315" t="str">
        <f t="shared" ca="1" si="255"/>
        <v/>
      </c>
      <c r="AA522" s="316" t="str">
        <f t="shared" ca="1" si="256"/>
        <v/>
      </c>
      <c r="AC522" s="310" t="e">
        <f t="shared" ca="1" si="257"/>
        <v>#N/A</v>
      </c>
      <c r="AD522" s="323" t="e">
        <f t="shared" ca="1" si="258"/>
        <v>#N/A</v>
      </c>
      <c r="AE522" s="324">
        <f t="shared" ca="1" si="237"/>
        <v>1157.8180439739765</v>
      </c>
      <c r="AG522" s="306">
        <f t="shared" ca="1" si="259"/>
        <v>-20.532000262000132</v>
      </c>
      <c r="AH522" s="304">
        <f t="shared" ca="1" si="260"/>
        <v>-11.080489291429874</v>
      </c>
    </row>
    <row r="523" spans="1:34" x14ac:dyDescent="0.2">
      <c r="A523" s="347">
        <f t="shared" ca="1" si="238"/>
        <v>0.1</v>
      </c>
      <c r="B523" s="304">
        <f t="shared" ca="1" si="239"/>
        <v>6.8999999999999311</v>
      </c>
      <c r="D523" s="306">
        <f t="shared" ca="1" si="240"/>
        <v>-2.9157467698691417</v>
      </c>
      <c r="E523" s="307">
        <f t="shared" ca="1" si="241"/>
        <v>-20.243764926353915</v>
      </c>
      <c r="F523" s="304">
        <f t="shared" ca="1" si="242"/>
        <v>20.45266724951734</v>
      </c>
      <c r="G523" s="306">
        <f t="shared" ca="1" si="243"/>
        <v>53.035771008343822</v>
      </c>
      <c r="H523" s="307">
        <f t="shared" ca="1" si="244"/>
        <v>188.8032340450678</v>
      </c>
      <c r="I523" s="304">
        <f t="shared" ca="1" si="245"/>
        <v>196.11082120149854</v>
      </c>
      <c r="J523" s="306">
        <f t="shared" ca="1" si="246"/>
        <v>290.34181117626099</v>
      </c>
      <c r="K523" s="307">
        <f t="shared" ca="1" si="247"/>
        <v>1176.799586203115</v>
      </c>
      <c r="L523" s="304">
        <f t="shared" ca="1" si="232"/>
        <v>1212.0873043658755</v>
      </c>
      <c r="M523" s="306">
        <f t="shared" ca="1" si="248"/>
        <v>1.2969486219456625</v>
      </c>
      <c r="N523" s="304">
        <f t="shared" ca="1" si="249"/>
        <v>74.30968228279464</v>
      </c>
      <c r="P523" s="310">
        <f t="shared" ca="1" si="250"/>
        <v>23</v>
      </c>
      <c r="Q523" s="304">
        <f t="shared" ca="1" si="251"/>
        <v>0</v>
      </c>
      <c r="R523" s="306">
        <f t="shared" ca="1" si="252"/>
        <v>0</v>
      </c>
      <c r="S523" s="307">
        <f t="shared" ca="1" si="253"/>
        <v>10.317999999999975</v>
      </c>
      <c r="T523" s="304">
        <f t="shared" ca="1" si="233"/>
        <v>101.21957999999975</v>
      </c>
      <c r="U523" s="311">
        <f t="shared" ca="1" si="234"/>
        <v>0</v>
      </c>
      <c r="V523" s="306">
        <f t="shared" ca="1" si="235"/>
        <v>1.0888529408345518</v>
      </c>
      <c r="W523" s="304">
        <f t="shared" ca="1" si="236"/>
        <v>109.29537354906854</v>
      </c>
      <c r="Y523" s="314" t="str">
        <f t="shared" ca="1" si="254"/>
        <v/>
      </c>
      <c r="Z523" s="315" t="str">
        <f t="shared" ca="1" si="255"/>
        <v/>
      </c>
      <c r="AA523" s="316" t="str">
        <f t="shared" ca="1" si="256"/>
        <v/>
      </c>
      <c r="AC523" s="310" t="e">
        <f t="shared" ca="1" si="257"/>
        <v>#N/A</v>
      </c>
      <c r="AD523" s="323" t="e">
        <f t="shared" ca="1" si="258"/>
        <v>#N/A</v>
      </c>
      <c r="AE523" s="324">
        <f t="shared" ca="1" si="237"/>
        <v>1176.799586203115</v>
      </c>
      <c r="AG523" s="306">
        <f t="shared" ca="1" si="259"/>
        <v>-20.281531900247316</v>
      </c>
      <c r="AH523" s="304">
        <f t="shared" ca="1" si="260"/>
        <v>-10.833514192745373</v>
      </c>
    </row>
    <row r="524" spans="1:34" x14ac:dyDescent="0.2">
      <c r="A524" s="347">
        <f t="shared" ca="1" si="238"/>
        <v>0.1</v>
      </c>
      <c r="B524" s="304">
        <f t="shared" ca="1" si="239"/>
        <v>6.9999999999999307</v>
      </c>
      <c r="D524" s="306">
        <f t="shared" ca="1" si="240"/>
        <v>-2.8646632967200465</v>
      </c>
      <c r="E524" s="307">
        <f t="shared" ca="1" si="241"/>
        <v>-20.007979299402667</v>
      </c>
      <c r="F524" s="304">
        <f t="shared" ca="1" si="242"/>
        <v>20.21201453217617</v>
      </c>
      <c r="G524" s="306">
        <f t="shared" ca="1" si="243"/>
        <v>52.74930467867182</v>
      </c>
      <c r="H524" s="307">
        <f t="shared" ca="1" si="244"/>
        <v>186.80243611512753</v>
      </c>
      <c r="I524" s="304">
        <f t="shared" ca="1" si="245"/>
        <v>194.10728807190534</v>
      </c>
      <c r="J524" s="306">
        <f t="shared" ca="1" si="246"/>
        <v>295.63106496061175</v>
      </c>
      <c r="K524" s="307">
        <f t="shared" ca="1" si="247"/>
        <v>1195.5798697111247</v>
      </c>
      <c r="L524" s="304">
        <f t="shared" ca="1" si="232"/>
        <v>1231.5879795728015</v>
      </c>
      <c r="M524" s="306">
        <f t="shared" ca="1" si="248"/>
        <v>1.2955818544901587</v>
      </c>
      <c r="N524" s="304">
        <f t="shared" ca="1" si="249"/>
        <v>74.231372276018433</v>
      </c>
      <c r="P524" s="310">
        <f t="shared" ca="1" si="250"/>
        <v>23</v>
      </c>
      <c r="Q524" s="304">
        <f t="shared" ca="1" si="251"/>
        <v>0</v>
      </c>
      <c r="R524" s="306">
        <f t="shared" ca="1" si="252"/>
        <v>0</v>
      </c>
      <c r="S524" s="307">
        <f t="shared" ca="1" si="253"/>
        <v>10.317999999999975</v>
      </c>
      <c r="T524" s="304">
        <f t="shared" ca="1" si="233"/>
        <v>101.21957999999975</v>
      </c>
      <c r="U524" s="311">
        <f t="shared" ca="1" si="234"/>
        <v>0</v>
      </c>
      <c r="V524" s="306">
        <f t="shared" ca="1" si="235"/>
        <v>1.0868027579902122</v>
      </c>
      <c r="W524" s="304">
        <f t="shared" ca="1" si="236"/>
        <v>106.87197853147957</v>
      </c>
      <c r="Y524" s="314" t="str">
        <f t="shared" ca="1" si="254"/>
        <v/>
      </c>
      <c r="Z524" s="315" t="str">
        <f t="shared" ca="1" si="255"/>
        <v/>
      </c>
      <c r="AA524" s="316" t="str">
        <f t="shared" ca="1" si="256"/>
        <v/>
      </c>
      <c r="AC524" s="310">
        <f t="shared" ca="1" si="257"/>
        <v>6.9999999999999307</v>
      </c>
      <c r="AD524" s="323">
        <f t="shared" ca="1" si="258"/>
        <v>295.63106496061175</v>
      </c>
      <c r="AE524" s="324">
        <f t="shared" ca="1" si="237"/>
        <v>1195.5798697111247</v>
      </c>
      <c r="AG524" s="306">
        <f t="shared" ca="1" si="259"/>
        <v>-20.03714430942793</v>
      </c>
      <c r="AH524" s="304">
        <f t="shared" ca="1" si="260"/>
        <v>-10.592689818673078</v>
      </c>
    </row>
    <row r="525" spans="1:34" x14ac:dyDescent="0.2">
      <c r="A525" s="347">
        <f t="shared" ca="1" si="238"/>
        <v>0.1</v>
      </c>
      <c r="B525" s="304">
        <f t="shared" ca="1" si="239"/>
        <v>7.0999999999999304</v>
      </c>
      <c r="D525" s="306">
        <f t="shared" ca="1" si="240"/>
        <v>-2.8147720075163112</v>
      </c>
      <c r="E525" s="307">
        <f t="shared" ca="1" si="241"/>
        <v>-19.778022731592792</v>
      </c>
      <c r="F525" s="304">
        <f t="shared" ca="1" si="242"/>
        <v>19.97731525069619</v>
      </c>
      <c r="G525" s="306">
        <f t="shared" ca="1" si="243"/>
        <v>52.467827477920189</v>
      </c>
      <c r="H525" s="307">
        <f t="shared" ca="1" si="244"/>
        <v>184.82463384196825</v>
      </c>
      <c r="I525" s="304">
        <f t="shared" ca="1" si="245"/>
        <v>192.12760914316931</v>
      </c>
      <c r="J525" s="306">
        <f t="shared" ca="1" si="246"/>
        <v>300.89192156844138</v>
      </c>
      <c r="K525" s="307">
        <f t="shared" ca="1" si="247"/>
        <v>1214.1612232089794</v>
      </c>
      <c r="L525" s="304">
        <f t="shared" ca="1" si="232"/>
        <v>1250.8890535972703</v>
      </c>
      <c r="M525" s="306">
        <f t="shared" ca="1" si="248"/>
        <v>1.294194286521902</v>
      </c>
      <c r="N525" s="304">
        <f t="shared" ca="1" si="249"/>
        <v>74.151870487649788</v>
      </c>
      <c r="P525" s="310">
        <f t="shared" ca="1" si="250"/>
        <v>23</v>
      </c>
      <c r="Q525" s="304">
        <f t="shared" ca="1" si="251"/>
        <v>0</v>
      </c>
      <c r="R525" s="306">
        <f t="shared" ca="1" si="252"/>
        <v>0</v>
      </c>
      <c r="S525" s="307">
        <f t="shared" ca="1" si="253"/>
        <v>10.317999999999975</v>
      </c>
      <c r="T525" s="304">
        <f t="shared" ca="1" si="233"/>
        <v>101.21957999999975</v>
      </c>
      <c r="U525" s="311">
        <f t="shared" ca="1" si="234"/>
        <v>0</v>
      </c>
      <c r="V525" s="306">
        <f t="shared" ca="1" si="235"/>
        <v>1.0847778641557799</v>
      </c>
      <c r="W525" s="304">
        <f t="shared" ca="1" si="236"/>
        <v>104.50806458510809</v>
      </c>
      <c r="Y525" s="314" t="str">
        <f t="shared" ca="1" si="254"/>
        <v/>
      </c>
      <c r="Z525" s="315" t="str">
        <f t="shared" ca="1" si="255"/>
        <v/>
      </c>
      <c r="AA525" s="316" t="str">
        <f t="shared" ca="1" si="256"/>
        <v/>
      </c>
      <c r="AC525" s="310" t="e">
        <f t="shared" ca="1" si="257"/>
        <v>#N/A</v>
      </c>
      <c r="AD525" s="323" t="e">
        <f t="shared" ca="1" si="258"/>
        <v>#N/A</v>
      </c>
      <c r="AE525" s="324">
        <f t="shared" ca="1" si="237"/>
        <v>1214.1612232089794</v>
      </c>
      <c r="AG525" s="306">
        <f t="shared" ca="1" si="259"/>
        <v>-19.79863884659369</v>
      </c>
      <c r="AH525" s="304">
        <f t="shared" ca="1" si="260"/>
        <v>-10.357819202508221</v>
      </c>
    </row>
    <row r="526" spans="1:34" x14ac:dyDescent="0.2">
      <c r="A526" s="347">
        <f t="shared" ca="1" si="238"/>
        <v>0.1</v>
      </c>
      <c r="B526" s="304">
        <f t="shared" ca="1" si="239"/>
        <v>7.19999999999993</v>
      </c>
      <c r="D526" s="306">
        <f t="shared" ca="1" si="240"/>
        <v>-2.7660344508036827</v>
      </c>
      <c r="E526" s="307">
        <f t="shared" ca="1" si="241"/>
        <v>-19.553710177045158</v>
      </c>
      <c r="F526" s="304">
        <f t="shared" ca="1" si="242"/>
        <v>19.748380396146722</v>
      </c>
      <c r="G526" s="306">
        <f t="shared" ca="1" si="243"/>
        <v>52.19122403283982</v>
      </c>
      <c r="H526" s="307">
        <f t="shared" ca="1" si="244"/>
        <v>182.86926282426373</v>
      </c>
      <c r="I526" s="304">
        <f t="shared" ca="1" si="245"/>
        <v>190.17121536114692</v>
      </c>
      <c r="J526" s="306">
        <f t="shared" ca="1" si="246"/>
        <v>306.12487414397935</v>
      </c>
      <c r="K526" s="307">
        <f t="shared" ca="1" si="247"/>
        <v>1232.5459180422911</v>
      </c>
      <c r="L526" s="304">
        <f t="shared" ca="1" si="232"/>
        <v>1269.9928655911344</v>
      </c>
      <c r="M526" s="306">
        <f t="shared" ca="1" si="248"/>
        <v>1.2927855568166597</v>
      </c>
      <c r="N526" s="304">
        <f t="shared" ca="1" si="249"/>
        <v>74.071156221064697</v>
      </c>
      <c r="P526" s="310">
        <f t="shared" ca="1" si="250"/>
        <v>23</v>
      </c>
      <c r="Q526" s="304">
        <f t="shared" ca="1" si="251"/>
        <v>0</v>
      </c>
      <c r="R526" s="306">
        <f t="shared" ca="1" si="252"/>
        <v>0</v>
      </c>
      <c r="S526" s="307">
        <f t="shared" ca="1" si="253"/>
        <v>10.317999999999975</v>
      </c>
      <c r="T526" s="304">
        <f t="shared" ca="1" si="233"/>
        <v>101.21957999999975</v>
      </c>
      <c r="U526" s="311">
        <f t="shared" ca="1" si="234"/>
        <v>0</v>
      </c>
      <c r="V526" s="306">
        <f t="shared" ca="1" si="235"/>
        <v>1.0827778891490538</v>
      </c>
      <c r="W526" s="304">
        <f t="shared" ca="1" si="236"/>
        <v>102.20176040688098</v>
      </c>
      <c r="Y526" s="314" t="str">
        <f t="shared" ca="1" si="254"/>
        <v/>
      </c>
      <c r="Z526" s="315" t="str">
        <f t="shared" ca="1" si="255"/>
        <v/>
      </c>
      <c r="AA526" s="316" t="str">
        <f t="shared" ca="1" si="256"/>
        <v/>
      </c>
      <c r="AC526" s="310" t="e">
        <f t="shared" ca="1" si="257"/>
        <v>#N/A</v>
      </c>
      <c r="AD526" s="323" t="e">
        <f t="shared" ca="1" si="258"/>
        <v>#N/A</v>
      </c>
      <c r="AE526" s="324">
        <f t="shared" ca="1" si="237"/>
        <v>1232.5459180422911</v>
      </c>
      <c r="AG526" s="306">
        <f t="shared" ca="1" si="259"/>
        <v>-19.565824812226051</v>
      </c>
      <c r="AH526" s="304">
        <f t="shared" ca="1" si="260"/>
        <v>-10.128713373241746</v>
      </c>
    </row>
    <row r="527" spans="1:34" x14ac:dyDescent="0.2">
      <c r="A527" s="347">
        <f t="shared" ca="1" si="238"/>
        <v>0.1</v>
      </c>
      <c r="B527" s="304">
        <f t="shared" ca="1" si="239"/>
        <v>7.2999999999999297</v>
      </c>
      <c r="D527" s="306">
        <f t="shared" ca="1" si="240"/>
        <v>-2.7184137195128821</v>
      </c>
      <c r="E527" s="307">
        <f t="shared" ca="1" si="241"/>
        <v>-19.334864038940548</v>
      </c>
      <c r="F527" s="304">
        <f t="shared" ca="1" si="242"/>
        <v>19.525028567322309</v>
      </c>
      <c r="G527" s="306">
        <f t="shared" ca="1" si="243"/>
        <v>51.91938266088853</v>
      </c>
      <c r="H527" s="307">
        <f t="shared" ca="1" si="244"/>
        <v>180.93577642036968</v>
      </c>
      <c r="I527" s="304">
        <f t="shared" ca="1" si="245"/>
        <v>188.23755598904745</v>
      </c>
      <c r="J527" s="306">
        <f t="shared" ca="1" si="246"/>
        <v>311.3304044786658</v>
      </c>
      <c r="K527" s="307">
        <f t="shared" ca="1" si="247"/>
        <v>1250.7361700045228</v>
      </c>
      <c r="L527" s="304">
        <f t="shared" ca="1" si="232"/>
        <v>1288.9016982339779</v>
      </c>
      <c r="M527" s="306">
        <f t="shared" ca="1" si="248"/>
        <v>1.2913552948820257</v>
      </c>
      <c r="N527" s="304">
        <f t="shared" ca="1" si="249"/>
        <v>73.989208248611945</v>
      </c>
      <c r="P527" s="310">
        <f t="shared" ca="1" si="250"/>
        <v>23</v>
      </c>
      <c r="Q527" s="304">
        <f t="shared" ca="1" si="251"/>
        <v>0</v>
      </c>
      <c r="R527" s="306">
        <f t="shared" ca="1" si="252"/>
        <v>0</v>
      </c>
      <c r="S527" s="307">
        <f t="shared" ca="1" si="253"/>
        <v>10.317999999999975</v>
      </c>
      <c r="T527" s="304">
        <f t="shared" ca="1" si="233"/>
        <v>101.21957999999975</v>
      </c>
      <c r="U527" s="311">
        <f t="shared" ca="1" si="234"/>
        <v>0</v>
      </c>
      <c r="V527" s="306">
        <f t="shared" ca="1" si="235"/>
        <v>1.0808024723474592</v>
      </c>
      <c r="W527" s="304">
        <f t="shared" ca="1" si="236"/>
        <v>99.951269419463443</v>
      </c>
      <c r="Y527" s="314" t="str">
        <f t="shared" ca="1" si="254"/>
        <v/>
      </c>
      <c r="Z527" s="315" t="str">
        <f t="shared" ca="1" si="255"/>
        <v/>
      </c>
      <c r="AA527" s="316" t="str">
        <f t="shared" ca="1" si="256"/>
        <v/>
      </c>
      <c r="AC527" s="310" t="e">
        <f t="shared" ca="1" si="257"/>
        <v>#N/A</v>
      </c>
      <c r="AD527" s="323" t="e">
        <f t="shared" ca="1" si="258"/>
        <v>#N/A</v>
      </c>
      <c r="AE527" s="324">
        <f t="shared" ca="1" si="237"/>
        <v>1250.7361700045228</v>
      </c>
      <c r="AG527" s="306">
        <f t="shared" ca="1" si="259"/>
        <v>-19.338519060697067</v>
      </c>
      <c r="AH527" s="304">
        <f t="shared" ca="1" si="260"/>
        <v>-9.905190967908629</v>
      </c>
    </row>
    <row r="528" spans="1:34" x14ac:dyDescent="0.2">
      <c r="A528" s="347">
        <f t="shared" ca="1" si="238"/>
        <v>0.1</v>
      </c>
      <c r="B528" s="304">
        <f t="shared" ca="1" si="239"/>
        <v>7.3999999999999293</v>
      </c>
      <c r="D528" s="306">
        <f t="shared" ca="1" si="240"/>
        <v>-2.6718743767065183</v>
      </c>
      <c r="E528" s="307">
        <f t="shared" ca="1" si="241"/>
        <v>-19.121313811349772</v>
      </c>
      <c r="F528" s="304">
        <f t="shared" ca="1" si="242"/>
        <v>19.307085604953855</v>
      </c>
      <c r="G528" s="306">
        <f t="shared" ca="1" si="243"/>
        <v>51.65219522321788</v>
      </c>
      <c r="H528" s="307">
        <f t="shared" ca="1" si="244"/>
        <v>179.02364503923471</v>
      </c>
      <c r="I528" s="304">
        <f t="shared" ca="1" si="245"/>
        <v>186.32609788891978</v>
      </c>
      <c r="J528" s="306">
        <f t="shared" ca="1" si="246"/>
        <v>316.50898337287111</v>
      </c>
      <c r="K528" s="307">
        <f t="shared" ca="1" si="247"/>
        <v>1268.734141077503</v>
      </c>
      <c r="L528" s="304">
        <f t="shared" ca="1" si="232"/>
        <v>1307.6177795102808</v>
      </c>
      <c r="M528" s="306">
        <f t="shared" ca="1" si="248"/>
        <v>1.2899031206855582</v>
      </c>
      <c r="N528" s="304">
        <f t="shared" ca="1" si="249"/>
        <v>73.906004796036569</v>
      </c>
      <c r="P528" s="310">
        <f t="shared" ca="1" si="250"/>
        <v>23</v>
      </c>
      <c r="Q528" s="304">
        <f t="shared" ca="1" si="251"/>
        <v>0</v>
      </c>
      <c r="R528" s="306">
        <f t="shared" ca="1" si="252"/>
        <v>0</v>
      </c>
      <c r="S528" s="307">
        <f t="shared" ca="1" si="253"/>
        <v>10.317999999999975</v>
      </c>
      <c r="T528" s="304">
        <f t="shared" ca="1" si="233"/>
        <v>101.21957999999975</v>
      </c>
      <c r="U528" s="311">
        <f t="shared" ca="1" si="234"/>
        <v>0</v>
      </c>
      <c r="V528" s="306">
        <f t="shared" ca="1" si="235"/>
        <v>1.0788512623731348</v>
      </c>
      <c r="W528" s="304">
        <f t="shared" ca="1" si="236"/>
        <v>97.75486620843661</v>
      </c>
      <c r="Y528" s="314" t="str">
        <f t="shared" ca="1" si="254"/>
        <v/>
      </c>
      <c r="Z528" s="315" t="str">
        <f t="shared" ca="1" si="255"/>
        <v/>
      </c>
      <c r="AA528" s="316" t="str">
        <f t="shared" ca="1" si="256"/>
        <v/>
      </c>
      <c r="AC528" s="310" t="e">
        <f t="shared" ca="1" si="257"/>
        <v>#N/A</v>
      </c>
      <c r="AD528" s="323" t="e">
        <f t="shared" ca="1" si="258"/>
        <v>#N/A</v>
      </c>
      <c r="AE528" s="324">
        <f t="shared" ca="1" si="237"/>
        <v>1268.734141077503</v>
      </c>
      <c r="AG528" s="306">
        <f t="shared" ca="1" si="259"/>
        <v>-19.116545632527931</v>
      </c>
      <c r="AH528" s="304">
        <f t="shared" ca="1" si="260"/>
        <v>-9.6870778658134995</v>
      </c>
    </row>
    <row r="529" spans="1:34" x14ac:dyDescent="0.2">
      <c r="A529" s="347">
        <f t="shared" ca="1" si="238"/>
        <v>0.1</v>
      </c>
      <c r="B529" s="304">
        <f t="shared" ca="1" si="239"/>
        <v>7.4999999999999289</v>
      </c>
      <c r="D529" s="306">
        <f t="shared" ca="1" si="240"/>
        <v>-2.626382385484991</v>
      </c>
      <c r="E529" s="307">
        <f t="shared" ca="1" si="241"/>
        <v>-18.912895741109057</v>
      </c>
      <c r="F529" s="304">
        <f t="shared" ca="1" si="242"/>
        <v>19.094384246391581</v>
      </c>
      <c r="G529" s="306">
        <f t="shared" ca="1" si="243"/>
        <v>51.389556984669383</v>
      </c>
      <c r="H529" s="307">
        <f t="shared" ca="1" si="244"/>
        <v>177.13235546512379</v>
      </c>
      <c r="I529" s="304">
        <f t="shared" ca="1" si="245"/>
        <v>184.4363248378788</v>
      </c>
      <c r="J529" s="306">
        <f t="shared" ca="1" si="246"/>
        <v>321.66107098326546</v>
      </c>
      <c r="K529" s="307">
        <f t="shared" ca="1" si="247"/>
        <v>1286.5419411027208</v>
      </c>
      <c r="L529" s="304">
        <f t="shared" ca="1" si="232"/>
        <v>1326.1432844163025</v>
      </c>
      <c r="M529" s="306">
        <f t="shared" ca="1" si="248"/>
        <v>1.2884286443731547</v>
      </c>
      <c r="N529" s="304">
        <f t="shared" ca="1" si="249"/>
        <v>73.821523526343825</v>
      </c>
      <c r="P529" s="310">
        <f t="shared" ca="1" si="250"/>
        <v>23</v>
      </c>
      <c r="Q529" s="304">
        <f t="shared" ca="1" si="251"/>
        <v>0</v>
      </c>
      <c r="R529" s="306">
        <f t="shared" ca="1" si="252"/>
        <v>0</v>
      </c>
      <c r="S529" s="307">
        <f t="shared" ca="1" si="253"/>
        <v>10.317999999999975</v>
      </c>
      <c r="T529" s="304">
        <f t="shared" ca="1" si="233"/>
        <v>101.21957999999975</v>
      </c>
      <c r="U529" s="311">
        <f t="shared" ca="1" si="234"/>
        <v>0</v>
      </c>
      <c r="V529" s="306">
        <f t="shared" ca="1" si="235"/>
        <v>1.0769239167910436</v>
      </c>
      <c r="W529" s="304">
        <f t="shared" ca="1" si="236"/>
        <v>95.610893157265366</v>
      </c>
      <c r="Y529" s="314" t="str">
        <f t="shared" ca="1" si="254"/>
        <v/>
      </c>
      <c r="Z529" s="315" t="str">
        <f t="shared" ca="1" si="255"/>
        <v/>
      </c>
      <c r="AA529" s="316" t="str">
        <f t="shared" ca="1" si="256"/>
        <v/>
      </c>
      <c r="AC529" s="310" t="e">
        <f t="shared" ca="1" si="257"/>
        <v>#N/A</v>
      </c>
      <c r="AD529" s="323" t="e">
        <f t="shared" ca="1" si="258"/>
        <v>#N/A</v>
      </c>
      <c r="AE529" s="324">
        <f t="shared" ca="1" si="237"/>
        <v>1286.5419411027208</v>
      </c>
      <c r="AG529" s="306">
        <f t="shared" ca="1" si="259"/>
        <v>-18.899735407036967</v>
      </c>
      <c r="AH529" s="304">
        <f t="shared" ca="1" si="260"/>
        <v>-9.4742068432290019</v>
      </c>
    </row>
    <row r="530" spans="1:34" x14ac:dyDescent="0.2">
      <c r="A530" s="347">
        <f t="shared" ca="1" si="238"/>
        <v>0.1</v>
      </c>
      <c r="B530" s="304">
        <f t="shared" ca="1" si="239"/>
        <v>7.5999999999999286</v>
      </c>
      <c r="D530" s="306">
        <f t="shared" ca="1" si="240"/>
        <v>-2.5819050427867531</v>
      </c>
      <c r="E530" s="307">
        <f t="shared" ca="1" si="241"/>
        <v>-18.709452508464565</v>
      </c>
      <c r="F530" s="304">
        <f t="shared" ca="1" si="242"/>
        <v>18.886763799456453</v>
      </c>
      <c r="G530" s="306">
        <f t="shared" ca="1" si="243"/>
        <v>51.13136648039071</v>
      </c>
      <c r="H530" s="307">
        <f t="shared" ca="1" si="244"/>
        <v>175.26141021427733</v>
      </c>
      <c r="I530" s="304">
        <f t="shared" ca="1" si="245"/>
        <v>182.56773687716353</v>
      </c>
      <c r="J530" s="306">
        <f t="shared" ca="1" si="246"/>
        <v>326.78711715651849</v>
      </c>
      <c r="K530" s="307">
        <f t="shared" ca="1" si="247"/>
        <v>1304.1616293866909</v>
      </c>
      <c r="L530" s="304">
        <f t="shared" ca="1" si="232"/>
        <v>1344.4803365999878</v>
      </c>
      <c r="M530" s="306">
        <f t="shared" ca="1" si="248"/>
        <v>1.2869314659772804</v>
      </c>
      <c r="N530" s="304">
        <f t="shared" ca="1" si="249"/>
        <v>73.735741523082055</v>
      </c>
      <c r="P530" s="310">
        <f t="shared" ca="1" si="250"/>
        <v>23</v>
      </c>
      <c r="Q530" s="304">
        <f t="shared" ca="1" si="251"/>
        <v>0</v>
      </c>
      <c r="R530" s="306">
        <f t="shared" ca="1" si="252"/>
        <v>0</v>
      </c>
      <c r="S530" s="307">
        <f t="shared" ca="1" si="253"/>
        <v>10.317999999999975</v>
      </c>
      <c r="T530" s="304">
        <f t="shared" ca="1" si="233"/>
        <v>101.21957999999975</v>
      </c>
      <c r="U530" s="311">
        <f t="shared" ca="1" si="234"/>
        <v>0</v>
      </c>
      <c r="V530" s="306">
        <f t="shared" ca="1" si="235"/>
        <v>1.0750201018194503</v>
      </c>
      <c r="W530" s="304">
        <f t="shared" ca="1" si="236"/>
        <v>93.517757267563439</v>
      </c>
      <c r="Y530" s="314" t="str">
        <f t="shared" ca="1" si="254"/>
        <v/>
      </c>
      <c r="Z530" s="315" t="str">
        <f t="shared" ca="1" si="255"/>
        <v/>
      </c>
      <c r="AA530" s="316" t="str">
        <f t="shared" ca="1" si="256"/>
        <v/>
      </c>
      <c r="AC530" s="310" t="e">
        <f t="shared" ca="1" si="257"/>
        <v>#N/A</v>
      </c>
      <c r="AD530" s="323" t="e">
        <f t="shared" ca="1" si="258"/>
        <v>#N/A</v>
      </c>
      <c r="AE530" s="324">
        <f t="shared" ca="1" si="237"/>
        <v>1304.1616293866909</v>
      </c>
      <c r="AG530" s="306">
        <f t="shared" ca="1" si="259"/>
        <v>-18.687925774069733</v>
      </c>
      <c r="AH530" s="304">
        <f t="shared" ca="1" si="260"/>
        <v>-9.2664172472635791</v>
      </c>
    </row>
    <row r="531" spans="1:34" x14ac:dyDescent="0.2">
      <c r="A531" s="347">
        <f t="shared" ca="1" si="238"/>
        <v>0.1</v>
      </c>
      <c r="B531" s="304">
        <f t="shared" ca="1" si="239"/>
        <v>7.6999999999999282</v>
      </c>
      <c r="D531" s="306">
        <f t="shared" ca="1" si="240"/>
        <v>-2.538410916837087</v>
      </c>
      <c r="E531" s="307">
        <f t="shared" ca="1" si="241"/>
        <v>-18.510832925300399</v>
      </c>
      <c r="F531" s="304">
        <f t="shared" ca="1" si="242"/>
        <v>18.684069834249254</v>
      </c>
      <c r="G531" s="306">
        <f t="shared" ca="1" si="243"/>
        <v>50.877525388706999</v>
      </c>
      <c r="H531" s="307">
        <f t="shared" ca="1" si="244"/>
        <v>173.4103269217473</v>
      </c>
      <c r="I531" s="304">
        <f t="shared" ca="1" si="245"/>
        <v>180.71984969223996</v>
      </c>
      <c r="J531" s="306">
        <f t="shared" ca="1" si="246"/>
        <v>331.88756174997337</v>
      </c>
      <c r="K531" s="307">
        <f t="shared" ca="1" si="247"/>
        <v>1321.5952162434921</v>
      </c>
      <c r="L531" s="304">
        <f t="shared" ca="1" si="232"/>
        <v>1362.6310099370355</v>
      </c>
      <c r="M531" s="306">
        <f t="shared" ca="1" si="248"/>
        <v>1.2854111751146431</v>
      </c>
      <c r="N531" s="304">
        <f t="shared" ca="1" si="249"/>
        <v>73.648635273020645</v>
      </c>
      <c r="P531" s="310">
        <f t="shared" ca="1" si="250"/>
        <v>23</v>
      </c>
      <c r="Q531" s="304">
        <f t="shared" ca="1" si="251"/>
        <v>0</v>
      </c>
      <c r="R531" s="306">
        <f t="shared" ca="1" si="252"/>
        <v>0</v>
      </c>
      <c r="S531" s="307">
        <f t="shared" ca="1" si="253"/>
        <v>10.317999999999975</v>
      </c>
      <c r="T531" s="304">
        <f t="shared" ca="1" si="233"/>
        <v>101.21957999999975</v>
      </c>
      <c r="U531" s="311">
        <f t="shared" ca="1" si="234"/>
        <v>0</v>
      </c>
      <c r="V531" s="306">
        <f t="shared" ca="1" si="235"/>
        <v>1.0731394920521797</v>
      </c>
      <c r="W531" s="304">
        <f t="shared" ca="1" si="236"/>
        <v>91.473927153049061</v>
      </c>
      <c r="Y531" s="314" t="str">
        <f t="shared" ca="1" si="254"/>
        <v/>
      </c>
      <c r="Z531" s="315" t="str">
        <f t="shared" ca="1" si="255"/>
        <v/>
      </c>
      <c r="AA531" s="316" t="str">
        <f t="shared" ca="1" si="256"/>
        <v/>
      </c>
      <c r="AC531" s="310" t="e">
        <f t="shared" ca="1" si="257"/>
        <v>#N/A</v>
      </c>
      <c r="AD531" s="323" t="e">
        <f t="shared" ca="1" si="258"/>
        <v>#N/A</v>
      </c>
      <c r="AE531" s="324">
        <f t="shared" ca="1" si="237"/>
        <v>1321.5952162434921</v>
      </c>
      <c r="AG531" s="306">
        <f t="shared" ca="1" si="259"/>
        <v>-18.480960323596399</v>
      </c>
      <c r="AH531" s="304">
        <f t="shared" ca="1" si="260"/>
        <v>-9.0635546876878923</v>
      </c>
    </row>
    <row r="532" spans="1:34" x14ac:dyDescent="0.2">
      <c r="A532" s="347">
        <f t="shared" ca="1" si="238"/>
        <v>0.1</v>
      </c>
      <c r="B532" s="304">
        <f t="shared" ca="1" si="239"/>
        <v>7.7999999999999279</v>
      </c>
      <c r="D532" s="306">
        <f t="shared" ca="1" si="240"/>
        <v>-2.4958697880170777</v>
      </c>
      <c r="E532" s="307">
        <f t="shared" ca="1" si="241"/>
        <v>-18.316891649848639</v>
      </c>
      <c r="F532" s="304">
        <f t="shared" ca="1" si="242"/>
        <v>18.486153891792398</v>
      </c>
      <c r="G532" s="306">
        <f t="shared" ca="1" si="243"/>
        <v>50.62793840990529</v>
      </c>
      <c r="H532" s="307">
        <f t="shared" ca="1" si="244"/>
        <v>171.57863775676245</v>
      </c>
      <c r="I532" s="304">
        <f t="shared" ca="1" si="245"/>
        <v>178.89219402227553</v>
      </c>
      <c r="J532" s="306">
        <f t="shared" ca="1" si="246"/>
        <v>336.96283493990398</v>
      </c>
      <c r="K532" s="307">
        <f t="shared" ca="1" si="247"/>
        <v>1338.8446644774176</v>
      </c>
      <c r="L532" s="304">
        <f t="shared" ca="1" si="232"/>
        <v>1380.5973300460878</v>
      </c>
      <c r="M532" s="306">
        <f t="shared" ca="1" si="248"/>
        <v>1.283867350672901</v>
      </c>
      <c r="N532" s="304">
        <f t="shared" ca="1" si="249"/>
        <v>73.560180648199676</v>
      </c>
      <c r="P532" s="310">
        <f t="shared" ca="1" si="250"/>
        <v>23</v>
      </c>
      <c r="Q532" s="304">
        <f t="shared" ca="1" si="251"/>
        <v>0</v>
      </c>
      <c r="R532" s="306">
        <f t="shared" ca="1" si="252"/>
        <v>0</v>
      </c>
      <c r="S532" s="307">
        <f t="shared" ca="1" si="253"/>
        <v>10.317999999999975</v>
      </c>
      <c r="T532" s="304">
        <f t="shared" ca="1" si="233"/>
        <v>101.21957999999975</v>
      </c>
      <c r="U532" s="311">
        <f t="shared" ca="1" si="234"/>
        <v>0</v>
      </c>
      <c r="V532" s="306">
        <f t="shared" ca="1" si="235"/>
        <v>1.0712817701920789</v>
      </c>
      <c r="W532" s="304">
        <f t="shared" ca="1" si="236"/>
        <v>89.477930196396883</v>
      </c>
      <c r="Y532" s="314" t="str">
        <f t="shared" ca="1" si="254"/>
        <v/>
      </c>
      <c r="Z532" s="315" t="str">
        <f t="shared" ca="1" si="255"/>
        <v/>
      </c>
      <c r="AA532" s="316" t="str">
        <f t="shared" ca="1" si="256"/>
        <v/>
      </c>
      <c r="AC532" s="310" t="e">
        <f t="shared" ca="1" si="257"/>
        <v>#N/A</v>
      </c>
      <c r="AD532" s="323" t="e">
        <f t="shared" ca="1" si="258"/>
        <v>#N/A</v>
      </c>
      <c r="AE532" s="324">
        <f t="shared" ca="1" si="237"/>
        <v>1338.8446644774176</v>
      </c>
      <c r="AG532" s="306">
        <f t="shared" ca="1" si="259"/>
        <v>-18.278688552047115</v>
      </c>
      <c r="AH532" s="304">
        <f t="shared" ca="1" si="260"/>
        <v>-8.8654707455950081</v>
      </c>
    </row>
    <row r="533" spans="1:34" x14ac:dyDescent="0.2">
      <c r="A533" s="347">
        <f t="shared" ca="1" si="238"/>
        <v>0.1</v>
      </c>
      <c r="B533" s="304">
        <f t="shared" ca="1" si="239"/>
        <v>7.8999999999999275</v>
      </c>
      <c r="D533" s="306">
        <f t="shared" ca="1" si="240"/>
        <v>-2.454252592940342</v>
      </c>
      <c r="E533" s="307">
        <f t="shared" ca="1" si="241"/>
        <v>-18.127488916856997</v>
      </c>
      <c r="F533" s="304">
        <f t="shared" ca="1" si="242"/>
        <v>18.292873208458197</v>
      </c>
      <c r="G533" s="306">
        <f t="shared" ca="1" si="243"/>
        <v>50.38251315061126</v>
      </c>
      <c r="H533" s="307">
        <f t="shared" ca="1" si="244"/>
        <v>169.76588886507676</v>
      </c>
      <c r="I533" s="304">
        <f t="shared" ca="1" si="245"/>
        <v>177.08431509741655</v>
      </c>
      <c r="J533" s="306">
        <f t="shared" ca="1" si="246"/>
        <v>342.01335751792982</v>
      </c>
      <c r="K533" s="307">
        <f t="shared" ca="1" si="247"/>
        <v>1355.9118908085095</v>
      </c>
      <c r="L533" s="304">
        <f t="shared" ca="1" si="232"/>
        <v>1398.3812757458513</v>
      </c>
      <c r="M533" s="306">
        <f t="shared" ca="1" si="248"/>
        <v>1.2822995604859597</v>
      </c>
      <c r="N533" s="304">
        <f t="shared" ca="1" si="249"/>
        <v>73.470352887325916</v>
      </c>
      <c r="P533" s="310">
        <f t="shared" ca="1" si="250"/>
        <v>23</v>
      </c>
      <c r="Q533" s="304">
        <f t="shared" ca="1" si="251"/>
        <v>0</v>
      </c>
      <c r="R533" s="306">
        <f t="shared" ca="1" si="252"/>
        <v>0</v>
      </c>
      <c r="S533" s="307">
        <f t="shared" ca="1" si="253"/>
        <v>10.317999999999975</v>
      </c>
      <c r="T533" s="304">
        <f t="shared" ca="1" si="233"/>
        <v>101.21957999999975</v>
      </c>
      <c r="U533" s="311">
        <f t="shared" ca="1" si="234"/>
        <v>0</v>
      </c>
      <c r="V533" s="306">
        <f t="shared" ca="1" si="235"/>
        <v>1.069446626795149</v>
      </c>
      <c r="W533" s="304">
        <f t="shared" ca="1" si="236"/>
        <v>87.528349858943443</v>
      </c>
      <c r="Y533" s="314" t="str">
        <f t="shared" ca="1" si="254"/>
        <v/>
      </c>
      <c r="Z533" s="315" t="str">
        <f t="shared" ca="1" si="255"/>
        <v/>
      </c>
      <c r="AA533" s="316" t="str">
        <f t="shared" ca="1" si="256"/>
        <v/>
      </c>
      <c r="AC533" s="310" t="e">
        <f t="shared" ca="1" si="257"/>
        <v>#N/A</v>
      </c>
      <c r="AD533" s="323" t="e">
        <f t="shared" ca="1" si="258"/>
        <v>#N/A</v>
      </c>
      <c r="AE533" s="324">
        <f t="shared" ca="1" si="237"/>
        <v>1355.9118908085095</v>
      </c>
      <c r="AG533" s="306">
        <f t="shared" ca="1" si="259"/>
        <v>-18.080965584334571</v>
      </c>
      <c r="AH533" s="304">
        <f t="shared" ca="1" si="260"/>
        <v>-8.6720226978481403</v>
      </c>
    </row>
    <row r="534" spans="1:34" x14ac:dyDescent="0.2">
      <c r="A534" s="347">
        <f t="shared" ca="1" si="238"/>
        <v>0.1</v>
      </c>
      <c r="B534" s="304">
        <f t="shared" ca="1" si="239"/>
        <v>7.9999999999999272</v>
      </c>
      <c r="D534" s="306">
        <f t="shared" ca="1" si="240"/>
        <v>-2.4135313715399662</v>
      </c>
      <c r="E534" s="307">
        <f t="shared" ca="1" si="241"/>
        <v>-17.942490282260941</v>
      </c>
      <c r="F534" s="304">
        <f t="shared" ca="1" si="242"/>
        <v>18.104090455210279</v>
      </c>
      <c r="G534" s="306">
        <f t="shared" ca="1" si="243"/>
        <v>50.141160013457267</v>
      </c>
      <c r="H534" s="307">
        <f t="shared" ca="1" si="244"/>
        <v>167.97163983685067</v>
      </c>
      <c r="I534" s="304">
        <f t="shared" ca="1" si="245"/>
        <v>175.29577210239785</v>
      </c>
      <c r="J534" s="306">
        <f t="shared" ca="1" si="246"/>
        <v>347.03954117613324</v>
      </c>
      <c r="K534" s="307">
        <f t="shared" ca="1" si="247"/>
        <v>1372.7987672436059</v>
      </c>
      <c r="L534" s="304">
        <f t="shared" ca="1" si="232"/>
        <v>1415.9847804568046</v>
      </c>
      <c r="M534" s="306">
        <f t="shared" ca="1" si="248"/>
        <v>1.2807073609974011</v>
      </c>
      <c r="N534" s="304">
        <f t="shared" ca="1" si="249"/>
        <v>73.379126576488616</v>
      </c>
      <c r="P534" s="310">
        <f t="shared" ca="1" si="250"/>
        <v>23</v>
      </c>
      <c r="Q534" s="304">
        <f t="shared" ca="1" si="251"/>
        <v>0</v>
      </c>
      <c r="R534" s="306">
        <f t="shared" ca="1" si="252"/>
        <v>0</v>
      </c>
      <c r="S534" s="307">
        <f t="shared" ca="1" si="253"/>
        <v>10.317999999999975</v>
      </c>
      <c r="T534" s="304">
        <f t="shared" ca="1" si="233"/>
        <v>101.21957999999975</v>
      </c>
      <c r="U534" s="311">
        <f t="shared" ca="1" si="234"/>
        <v>0</v>
      </c>
      <c r="V534" s="306">
        <f t="shared" ca="1" si="235"/>
        <v>1.0676337600248413</v>
      </c>
      <c r="W534" s="304">
        <f t="shared" ca="1" si="236"/>
        <v>85.623823133896508</v>
      </c>
      <c r="Y534" s="314" t="str">
        <f t="shared" ca="1" si="254"/>
        <v/>
      </c>
      <c r="Z534" s="315" t="str">
        <f t="shared" ca="1" si="255"/>
        <v/>
      </c>
      <c r="AA534" s="316" t="str">
        <f t="shared" ca="1" si="256"/>
        <v/>
      </c>
      <c r="AC534" s="310">
        <f t="shared" ca="1" si="257"/>
        <v>7.9999999999999272</v>
      </c>
      <c r="AD534" s="323">
        <f t="shared" ca="1" si="258"/>
        <v>347.03954117613324</v>
      </c>
      <c r="AE534" s="324">
        <f t="shared" ca="1" si="237"/>
        <v>1372.7987672436059</v>
      </c>
      <c r="AG534" s="306">
        <f t="shared" ca="1" si="259"/>
        <v>-17.887651910585657</v>
      </c>
      <c r="AH534" s="304">
        <f t="shared" ca="1" si="260"/>
        <v>-8.483073256342669</v>
      </c>
    </row>
    <row r="535" spans="1:34" x14ac:dyDescent="0.2">
      <c r="A535" s="347">
        <f t="shared" ca="1" si="238"/>
        <v>0.1</v>
      </c>
      <c r="B535" s="304">
        <f t="shared" ca="1" si="239"/>
        <v>8.0999999999999268</v>
      </c>
      <c r="D535" s="306">
        <f t="shared" ca="1" si="240"/>
        <v>-2.3736792169817194</v>
      </c>
      <c r="E535" s="307">
        <f t="shared" ca="1" si="241"/>
        <v>-17.761766381473066</v>
      </c>
      <c r="F535" s="304">
        <f t="shared" ca="1" si="242"/>
        <v>17.91967349075194</v>
      </c>
      <c r="G535" s="306">
        <f t="shared" ca="1" si="243"/>
        <v>49.903792091759094</v>
      </c>
      <c r="H535" s="307">
        <f t="shared" ca="1" si="244"/>
        <v>166.19546319870335</v>
      </c>
      <c r="I535" s="304">
        <f t="shared" ca="1" si="245"/>
        <v>173.5261376651053</v>
      </c>
      <c r="J535" s="306">
        <f t="shared" ca="1" si="246"/>
        <v>352.04178878139408</v>
      </c>
      <c r="K535" s="307">
        <f t="shared" ca="1" si="247"/>
        <v>1389.5071223953835</v>
      </c>
      <c r="L535" s="304">
        <f t="shared" ca="1" si="232"/>
        <v>1433.4097335500073</v>
      </c>
      <c r="M535" s="306">
        <f t="shared" ca="1" si="248"/>
        <v>1.2790902969115672</v>
      </c>
      <c r="N535" s="304">
        <f t="shared" ca="1" si="249"/>
        <v>73.286475629168152</v>
      </c>
      <c r="P535" s="310">
        <f t="shared" ca="1" si="250"/>
        <v>23</v>
      </c>
      <c r="Q535" s="304">
        <f t="shared" ca="1" si="251"/>
        <v>0</v>
      </c>
      <c r="R535" s="306">
        <f t="shared" ca="1" si="252"/>
        <v>0</v>
      </c>
      <c r="S535" s="307">
        <f t="shared" ca="1" si="253"/>
        <v>10.317999999999975</v>
      </c>
      <c r="T535" s="304">
        <f t="shared" ca="1" si="233"/>
        <v>101.21957999999975</v>
      </c>
      <c r="U535" s="311">
        <f t="shared" ca="1" si="234"/>
        <v>0</v>
      </c>
      <c r="V535" s="306">
        <f t="shared" ca="1" si="235"/>
        <v>1.0658428754160352</v>
      </c>
      <c r="W535" s="304">
        <f t="shared" ca="1" si="236"/>
        <v>83.763038134338842</v>
      </c>
      <c r="Y535" s="314" t="str">
        <f t="shared" ca="1" si="254"/>
        <v/>
      </c>
      <c r="Z535" s="315" t="str">
        <f t="shared" ca="1" si="255"/>
        <v/>
      </c>
      <c r="AA535" s="316" t="str">
        <f t="shared" ca="1" si="256"/>
        <v/>
      </c>
      <c r="AC535" s="310" t="e">
        <f t="shared" ca="1" si="257"/>
        <v>#N/A</v>
      </c>
      <c r="AD535" s="323" t="e">
        <f t="shared" ca="1" si="258"/>
        <v>#N/A</v>
      </c>
      <c r="AE535" s="324">
        <f t="shared" ca="1" si="237"/>
        <v>1389.5071223953835</v>
      </c>
      <c r="AG535" s="306">
        <f t="shared" ca="1" si="259"/>
        <v>-17.698613136670943</v>
      </c>
      <c r="AH535" s="304">
        <f t="shared" ca="1" si="260"/>
        <v>-8.2984903211762671</v>
      </c>
    </row>
    <row r="536" spans="1:34" x14ac:dyDescent="0.2">
      <c r="A536" s="347">
        <f t="shared" ca="1" si="238"/>
        <v>0.1</v>
      </c>
      <c r="B536" s="304">
        <f t="shared" ca="1" si="239"/>
        <v>8.1999999999999265</v>
      </c>
      <c r="D536" s="306">
        <f t="shared" ca="1" si="240"/>
        <v>-2.3346702282321852</v>
      </c>
      <c r="E536" s="307">
        <f t="shared" ca="1" si="241"/>
        <v>-17.58519270046304</v>
      </c>
      <c r="F536" s="304">
        <f t="shared" ca="1" si="242"/>
        <v>17.739495127737211</v>
      </c>
      <c r="G536" s="306">
        <f t="shared" ca="1" si="243"/>
        <v>49.670325068935874</v>
      </c>
      <c r="H536" s="307">
        <f t="shared" ca="1" si="244"/>
        <v>164.43694392865706</v>
      </c>
      <c r="I536" s="304">
        <f t="shared" ca="1" si="245"/>
        <v>171.77499736879656</v>
      </c>
      <c r="J536" s="306">
        <f t="shared" ca="1" si="246"/>
        <v>357.02049463942882</v>
      </c>
      <c r="K536" s="307">
        <f t="shared" ca="1" si="247"/>
        <v>1406.0387427517514</v>
      </c>
      <c r="L536" s="304">
        <f t="shared" ca="1" si="232"/>
        <v>1450.6579816454009</v>
      </c>
      <c r="M536" s="306">
        <f t="shared" ca="1" si="248"/>
        <v>1.277447900831796</v>
      </c>
      <c r="N536" s="304">
        <f t="shared" ca="1" si="249"/>
        <v>73.192373265508436</v>
      </c>
      <c r="P536" s="310">
        <f t="shared" ca="1" si="250"/>
        <v>23</v>
      </c>
      <c r="Q536" s="304">
        <f t="shared" ca="1" si="251"/>
        <v>0</v>
      </c>
      <c r="R536" s="306">
        <f t="shared" ca="1" si="252"/>
        <v>0</v>
      </c>
      <c r="S536" s="307">
        <f t="shared" ca="1" si="253"/>
        <v>10.317999999999975</v>
      </c>
      <c r="T536" s="304">
        <f t="shared" ca="1" si="233"/>
        <v>101.21957999999975</v>
      </c>
      <c r="U536" s="311">
        <f t="shared" ca="1" si="234"/>
        <v>0</v>
      </c>
      <c r="V536" s="306">
        <f t="shared" ca="1" si="235"/>
        <v>1.0640736856482507</v>
      </c>
      <c r="W536" s="304">
        <f t="shared" ca="1" si="236"/>
        <v>81.944731807909704</v>
      </c>
      <c r="Y536" s="314" t="str">
        <f t="shared" ca="1" si="254"/>
        <v/>
      </c>
      <c r="Z536" s="315" t="str">
        <f t="shared" ca="1" si="255"/>
        <v/>
      </c>
      <c r="AA536" s="316" t="str">
        <f t="shared" ca="1" si="256"/>
        <v/>
      </c>
      <c r="AC536" s="310" t="e">
        <f t="shared" ca="1" si="257"/>
        <v>#N/A</v>
      </c>
      <c r="AD536" s="323" t="e">
        <f t="shared" ca="1" si="258"/>
        <v>#N/A</v>
      </c>
      <c r="AE536" s="324">
        <f t="shared" ca="1" si="237"/>
        <v>1406.0387427517514</v>
      </c>
      <c r="AG536" s="306">
        <f t="shared" ca="1" si="259"/>
        <v>-17.513719747682522</v>
      </c>
      <c r="AH536" s="304">
        <f t="shared" ca="1" si="260"/>
        <v>-8.1181467468830242</v>
      </c>
    </row>
    <row r="537" spans="1:34" x14ac:dyDescent="0.2">
      <c r="A537" s="347">
        <f t="shared" ca="1" si="238"/>
        <v>0.1</v>
      </c>
      <c r="B537" s="304">
        <f t="shared" ca="1" si="239"/>
        <v>8.2999999999999261</v>
      </c>
      <c r="D537" s="306">
        <f t="shared" ca="1" si="240"/>
        <v>-2.29647946512218</v>
      </c>
      <c r="E537" s="307">
        <f t="shared" ca="1" si="241"/>
        <v>-17.412649358857891</v>
      </c>
      <c r="F537" s="304">
        <f t="shared" ca="1" si="242"/>
        <v>17.563432911258037</v>
      </c>
      <c r="G537" s="306">
        <f t="shared" ca="1" si="243"/>
        <v>49.440677122423658</v>
      </c>
      <c r="H537" s="307">
        <f t="shared" ca="1" si="244"/>
        <v>162.69567899277126</v>
      </c>
      <c r="I537" s="304">
        <f t="shared" ca="1" si="245"/>
        <v>170.04194928676458</v>
      </c>
      <c r="J537" s="306">
        <f t="shared" ca="1" si="246"/>
        <v>361.9760447489968</v>
      </c>
      <c r="K537" s="307">
        <f t="shared" ca="1" si="247"/>
        <v>1422.3953738978228</v>
      </c>
      <c r="L537" s="304">
        <f t="shared" ca="1" si="232"/>
        <v>1467.7313298618569</v>
      </c>
      <c r="M537" s="306">
        <f t="shared" ca="1" si="248"/>
        <v>1.2757796928852885</v>
      </c>
      <c r="N537" s="304">
        <f t="shared" ca="1" si="249"/>
        <v>73.096791990823363</v>
      </c>
      <c r="P537" s="310">
        <f t="shared" ca="1" si="250"/>
        <v>23</v>
      </c>
      <c r="Q537" s="304">
        <f t="shared" ca="1" si="251"/>
        <v>0</v>
      </c>
      <c r="R537" s="306">
        <f t="shared" ca="1" si="252"/>
        <v>0</v>
      </c>
      <c r="S537" s="307">
        <f t="shared" ca="1" si="253"/>
        <v>10.317999999999975</v>
      </c>
      <c r="T537" s="304">
        <f t="shared" ca="1" si="233"/>
        <v>101.21957999999975</v>
      </c>
      <c r="U537" s="311">
        <f t="shared" ca="1" si="234"/>
        <v>0</v>
      </c>
      <c r="V537" s="306">
        <f t="shared" ca="1" si="235"/>
        <v>1.0623259103276652</v>
      </c>
      <c r="W537" s="304">
        <f t="shared" ca="1" si="236"/>
        <v>80.167687770593517</v>
      </c>
      <c r="Y537" s="314" t="str">
        <f t="shared" ca="1" si="254"/>
        <v/>
      </c>
      <c r="Z537" s="315" t="str">
        <f t="shared" ca="1" si="255"/>
        <v/>
      </c>
      <c r="AA537" s="316" t="str">
        <f t="shared" ca="1" si="256"/>
        <v/>
      </c>
      <c r="AC537" s="310" t="e">
        <f t="shared" ca="1" si="257"/>
        <v>#N/A</v>
      </c>
      <c r="AD537" s="323" t="e">
        <f t="shared" ca="1" si="258"/>
        <v>#N/A</v>
      </c>
      <c r="AE537" s="324">
        <f t="shared" ca="1" si="237"/>
        <v>1422.3953738978228</v>
      </c>
      <c r="AG537" s="306">
        <f t="shared" ca="1" si="259"/>
        <v>-17.332846883567935</v>
      </c>
      <c r="AH537" s="304">
        <f t="shared" ca="1" si="260"/>
        <v>-7.9419201209449417</v>
      </c>
    </row>
    <row r="538" spans="1:34" x14ac:dyDescent="0.2">
      <c r="A538" s="347">
        <f t="shared" ca="1" si="238"/>
        <v>0.1</v>
      </c>
      <c r="B538" s="304">
        <f t="shared" ca="1" si="239"/>
        <v>8.3999999999999257</v>
      </c>
      <c r="D538" s="306">
        <f t="shared" ca="1" si="240"/>
        <v>-2.259082905756542</v>
      </c>
      <c r="E538" s="307">
        <f t="shared" ca="1" si="241"/>
        <v>-17.244020904344072</v>
      </c>
      <c r="F538" s="304">
        <f t="shared" ca="1" si="242"/>
        <v>17.391368908873641</v>
      </c>
      <c r="G538" s="306">
        <f t="shared" ca="1" si="243"/>
        <v>49.214768831848005</v>
      </c>
      <c r="H538" s="307">
        <f t="shared" ca="1" si="244"/>
        <v>160.97127690233685</v>
      </c>
      <c r="I538" s="304">
        <f t="shared" ca="1" si="245"/>
        <v>168.326603538303</v>
      </c>
      <c r="J538" s="306">
        <f t="shared" ca="1" si="246"/>
        <v>366.9088170467104</v>
      </c>
      <c r="K538" s="307">
        <f t="shared" ca="1" si="247"/>
        <v>1438.5787216925783</v>
      </c>
      <c r="L538" s="304">
        <f t="shared" ca="1" si="232"/>
        <v>1484.6315430211191</v>
      </c>
      <c r="M538" s="306">
        <f t="shared" ca="1" si="248"/>
        <v>1.27408518033406</v>
      </c>
      <c r="N538" s="304">
        <f t="shared" ca="1" si="249"/>
        <v>72.999703573306036</v>
      </c>
      <c r="P538" s="310">
        <f t="shared" ca="1" si="250"/>
        <v>23</v>
      </c>
      <c r="Q538" s="304">
        <f t="shared" ca="1" si="251"/>
        <v>0</v>
      </c>
      <c r="R538" s="306">
        <f t="shared" ca="1" si="252"/>
        <v>0</v>
      </c>
      <c r="S538" s="307">
        <f t="shared" ca="1" si="253"/>
        <v>10.317999999999975</v>
      </c>
      <c r="T538" s="304">
        <f t="shared" ca="1" si="233"/>
        <v>101.21957999999975</v>
      </c>
      <c r="U538" s="311">
        <f t="shared" ca="1" si="234"/>
        <v>0</v>
      </c>
      <c r="V538" s="306">
        <f t="shared" ca="1" si="235"/>
        <v>1.0605992757775242</v>
      </c>
      <c r="W538" s="304">
        <f t="shared" ca="1" si="236"/>
        <v>78.430734252552895</v>
      </c>
      <c r="Y538" s="314" t="str">
        <f t="shared" ca="1" si="254"/>
        <v/>
      </c>
      <c r="Z538" s="315" t="str">
        <f t="shared" ca="1" si="255"/>
        <v/>
      </c>
      <c r="AA538" s="316" t="str">
        <f t="shared" ca="1" si="256"/>
        <v/>
      </c>
      <c r="AC538" s="310" t="e">
        <f t="shared" ca="1" si="257"/>
        <v>#N/A</v>
      </c>
      <c r="AD538" s="323" t="e">
        <f t="shared" ca="1" si="258"/>
        <v>#N/A</v>
      </c>
      <c r="AE538" s="324">
        <f t="shared" ca="1" si="237"/>
        <v>1438.5787216925783</v>
      </c>
      <c r="AG538" s="306">
        <f t="shared" ca="1" si="259"/>
        <v>-17.155874126180471</v>
      </c>
      <c r="AH538" s="304">
        <f t="shared" ca="1" si="260"/>
        <v>-7.7696925538470358</v>
      </c>
    </row>
    <row r="539" spans="1:34" x14ac:dyDescent="0.2">
      <c r="A539" s="347">
        <f t="shared" ca="1" si="238"/>
        <v>0.1</v>
      </c>
      <c r="B539" s="304">
        <f t="shared" ca="1" si="239"/>
        <v>8.4999999999999254</v>
      </c>
      <c r="D539" s="306">
        <f t="shared" ca="1" si="240"/>
        <v>-2.2224574061313809</v>
      </c>
      <c r="E539" s="307">
        <f t="shared" ca="1" si="241"/>
        <v>-17.079196117701045</v>
      </c>
      <c r="F539" s="304">
        <f t="shared" ca="1" si="242"/>
        <v>17.223189511497651</v>
      </c>
      <c r="G539" s="306">
        <f t="shared" ca="1" si="243"/>
        <v>48.992523091234865</v>
      </c>
      <c r="H539" s="307">
        <f t="shared" ca="1" si="244"/>
        <v>159.26335729056674</v>
      </c>
      <c r="I539" s="304">
        <f t="shared" ca="1" si="245"/>
        <v>166.62858186490067</v>
      </c>
      <c r="J539" s="306">
        <f t="shared" ca="1" si="246"/>
        <v>371.81918164286452</v>
      </c>
      <c r="K539" s="307">
        <f t="shared" ca="1" si="247"/>
        <v>1454.5904534022234</v>
      </c>
      <c r="L539" s="304">
        <f t="shared" ca="1" si="232"/>
        <v>1501.3603468076728</v>
      </c>
      <c r="M539" s="306">
        <f t="shared" ca="1" si="248"/>
        <v>1.2723638571714044</v>
      </c>
      <c r="N539" s="304">
        <f t="shared" ca="1" si="249"/>
        <v>72.901079020907758</v>
      </c>
      <c r="P539" s="310">
        <f t="shared" ca="1" si="250"/>
        <v>23</v>
      </c>
      <c r="Q539" s="304">
        <f t="shared" ca="1" si="251"/>
        <v>0</v>
      </c>
      <c r="R539" s="306">
        <f t="shared" ca="1" si="252"/>
        <v>0</v>
      </c>
      <c r="S539" s="307">
        <f t="shared" ca="1" si="253"/>
        <v>10.317999999999975</v>
      </c>
      <c r="T539" s="304">
        <f t="shared" ca="1" si="233"/>
        <v>101.21957999999975</v>
      </c>
      <c r="U539" s="311">
        <f t="shared" ca="1" si="234"/>
        <v>0</v>
      </c>
      <c r="V539" s="306">
        <f t="shared" ca="1" si="235"/>
        <v>1.0588935148365737</v>
      </c>
      <c r="W539" s="304">
        <f t="shared" ca="1" si="236"/>
        <v>76.73274214941172</v>
      </c>
      <c r="Y539" s="314" t="str">
        <f t="shared" ca="1" si="254"/>
        <v/>
      </c>
      <c r="Z539" s="315" t="str">
        <f t="shared" ca="1" si="255"/>
        <v/>
      </c>
      <c r="AA539" s="316" t="str">
        <f t="shared" ca="1" si="256"/>
        <v/>
      </c>
      <c r="AC539" s="310" t="e">
        <f t="shared" ca="1" si="257"/>
        <v>#N/A</v>
      </c>
      <c r="AD539" s="323" t="e">
        <f t="shared" ca="1" si="258"/>
        <v>#N/A</v>
      </c>
      <c r="AE539" s="324">
        <f t="shared" ca="1" si="237"/>
        <v>1454.5904534022234</v>
      </c>
      <c r="AG539" s="306">
        <f t="shared" ca="1" si="259"/>
        <v>-16.982685297055067</v>
      </c>
      <c r="AH539" s="304">
        <f t="shared" ca="1" si="260"/>
        <v>-7.6013504799915763</v>
      </c>
    </row>
    <row r="540" spans="1:34" x14ac:dyDescent="0.2">
      <c r="A540" s="347">
        <f t="shared" ca="1" si="238"/>
        <v>0.1</v>
      </c>
      <c r="B540" s="304">
        <f t="shared" ca="1" si="239"/>
        <v>8.599999999999925</v>
      </c>
      <c r="D540" s="306">
        <f t="shared" ca="1" si="240"/>
        <v>-2.1865806618291321</v>
      </c>
      <c r="E540" s="307">
        <f t="shared" ca="1" si="241"/>
        <v>-16.918067827840456</v>
      </c>
      <c r="F540" s="304">
        <f t="shared" ca="1" si="242"/>
        <v>17.05878524450365</v>
      </c>
      <c r="G540" s="306">
        <f t="shared" ca="1" si="243"/>
        <v>48.773865025051954</v>
      </c>
      <c r="H540" s="307">
        <f t="shared" ca="1" si="244"/>
        <v>157.57155050778269</v>
      </c>
      <c r="I540" s="304">
        <f t="shared" ca="1" si="245"/>
        <v>164.94751722565786</v>
      </c>
      <c r="J540" s="306">
        <f t="shared" ca="1" si="246"/>
        <v>376.70750104867886</v>
      </c>
      <c r="K540" s="307">
        <f t="shared" ca="1" si="247"/>
        <v>1470.4321987921408</v>
      </c>
      <c r="L540" s="304">
        <f t="shared" ca="1" si="232"/>
        <v>1517.919428886471</v>
      </c>
      <c r="M540" s="306">
        <f t="shared" ca="1" si="248"/>
        <v>1.2706152037032763</v>
      </c>
      <c r="N540" s="304">
        <f t="shared" ca="1" si="249"/>
        <v>72.800888557353105</v>
      </c>
      <c r="P540" s="310">
        <f t="shared" ca="1" si="250"/>
        <v>23</v>
      </c>
      <c r="Q540" s="304">
        <f t="shared" ca="1" si="251"/>
        <v>0</v>
      </c>
      <c r="R540" s="306">
        <f t="shared" ca="1" si="252"/>
        <v>0</v>
      </c>
      <c r="S540" s="307">
        <f t="shared" ca="1" si="253"/>
        <v>10.317999999999975</v>
      </c>
      <c r="T540" s="304">
        <f t="shared" ca="1" si="233"/>
        <v>101.21957999999975</v>
      </c>
      <c r="U540" s="311">
        <f t="shared" ca="1" si="234"/>
        <v>0</v>
      </c>
      <c r="V540" s="306">
        <f t="shared" ca="1" si="235"/>
        <v>1.0572083666651382</v>
      </c>
      <c r="W540" s="304">
        <f t="shared" ca="1" si="236"/>
        <v>75.0726231728286</v>
      </c>
      <c r="Y540" s="314" t="str">
        <f t="shared" ca="1" si="254"/>
        <v/>
      </c>
      <c r="Z540" s="315" t="str">
        <f t="shared" ca="1" si="255"/>
        <v/>
      </c>
      <c r="AA540" s="316" t="str">
        <f t="shared" ca="1" si="256"/>
        <v/>
      </c>
      <c r="AC540" s="310" t="e">
        <f t="shared" ca="1" si="257"/>
        <v>#N/A</v>
      </c>
      <c r="AD540" s="323" t="e">
        <f t="shared" ca="1" si="258"/>
        <v>#N/A</v>
      </c>
      <c r="AE540" s="324">
        <f t="shared" ca="1" si="237"/>
        <v>1470.4321987921408</v>
      </c>
      <c r="AG540" s="306">
        <f t="shared" ca="1" si="259"/>
        <v>-16.813168265264096</v>
      </c>
      <c r="AH540" s="304">
        <f t="shared" ca="1" si="260"/>
        <v>-7.4367844688323226</v>
      </c>
    </row>
    <row r="541" spans="1:34" x14ac:dyDescent="0.2">
      <c r="A541" s="347">
        <f t="shared" ca="1" si="238"/>
        <v>0.1</v>
      </c>
      <c r="B541" s="304">
        <f t="shared" ca="1" si="239"/>
        <v>8.6999999999999247</v>
      </c>
      <c r="D541" s="306">
        <f t="shared" ca="1" si="240"/>
        <v>-2.1514311716702679</v>
      </c>
      <c r="E541" s="307">
        <f t="shared" ca="1" si="241"/>
        <v>-16.760532736266349</v>
      </c>
      <c r="F541" s="304">
        <f t="shared" ca="1" si="242"/>
        <v>16.898050588452222</v>
      </c>
      <c r="G541" s="306">
        <f t="shared" ca="1" si="243"/>
        <v>48.55872190788493</v>
      </c>
      <c r="H541" s="307">
        <f t="shared" ca="1" si="244"/>
        <v>155.89549723415607</v>
      </c>
      <c r="I541" s="304">
        <f t="shared" ca="1" si="245"/>
        <v>163.28305341097729</v>
      </c>
      <c r="J541" s="306">
        <f t="shared" ca="1" si="246"/>
        <v>381.57413039532571</v>
      </c>
      <c r="K541" s="307">
        <f t="shared" ca="1" si="247"/>
        <v>1486.1055511792376</v>
      </c>
      <c r="L541" s="304">
        <f t="shared" ca="1" si="232"/>
        <v>1534.3104399803499</v>
      </c>
      <c r="M541" s="306">
        <f t="shared" ca="1" si="248"/>
        <v>1.2688386861139664</v>
      </c>
      <c r="N541" s="304">
        <f t="shared" ca="1" si="249"/>
        <v>72.699101597254895</v>
      </c>
      <c r="P541" s="310">
        <f t="shared" ca="1" si="250"/>
        <v>23</v>
      </c>
      <c r="Q541" s="304">
        <f t="shared" ca="1" si="251"/>
        <v>0</v>
      </c>
      <c r="R541" s="306">
        <f t="shared" ca="1" si="252"/>
        <v>0</v>
      </c>
      <c r="S541" s="307">
        <f t="shared" ca="1" si="253"/>
        <v>10.317999999999975</v>
      </c>
      <c r="T541" s="304">
        <f t="shared" ca="1" si="233"/>
        <v>101.21957999999975</v>
      </c>
      <c r="U541" s="311">
        <f t="shared" ca="1" si="234"/>
        <v>0</v>
      </c>
      <c r="V541" s="306">
        <f t="shared" ca="1" si="235"/>
        <v>1.0555435765585124</v>
      </c>
      <c r="W541" s="304">
        <f t="shared" ca="1" si="236"/>
        <v>73.44932809460532</v>
      </c>
      <c r="Y541" s="314" t="str">
        <f t="shared" ca="1" si="254"/>
        <v/>
      </c>
      <c r="Z541" s="315" t="str">
        <f t="shared" ca="1" si="255"/>
        <v/>
      </c>
      <c r="AA541" s="316" t="str">
        <f t="shared" ca="1" si="256"/>
        <v/>
      </c>
      <c r="AC541" s="310" t="e">
        <f t="shared" ca="1" si="257"/>
        <v>#N/A</v>
      </c>
      <c r="AD541" s="323" t="e">
        <f t="shared" ca="1" si="258"/>
        <v>#N/A</v>
      </c>
      <c r="AE541" s="324">
        <f t="shared" ca="1" si="237"/>
        <v>1486.1055511792376</v>
      </c>
      <c r="AG541" s="306">
        <f t="shared" ca="1" si="259"/>
        <v>-16.647214764749066</v>
      </c>
      <c r="AH541" s="304">
        <f t="shared" ca="1" si="260"/>
        <v>-7.2758890456317875</v>
      </c>
    </row>
    <row r="542" spans="1:34" x14ac:dyDescent="0.2">
      <c r="A542" s="347">
        <f t="shared" ca="1" si="238"/>
        <v>0.1</v>
      </c>
      <c r="B542" s="304">
        <f t="shared" ca="1" si="239"/>
        <v>8.7999999999999243</v>
      </c>
      <c r="D542" s="306">
        <f t="shared" ca="1" si="240"/>
        <v>-2.1169882032085381</v>
      </c>
      <c r="E542" s="307">
        <f t="shared" ca="1" si="241"/>
        <v>-16.606491250410112</v>
      </c>
      <c r="F542" s="304">
        <f t="shared" ca="1" si="242"/>
        <v>16.740883808881527</v>
      </c>
      <c r="G542" s="306">
        <f t="shared" ca="1" si="243"/>
        <v>48.347023087564075</v>
      </c>
      <c r="H542" s="307">
        <f t="shared" ca="1" si="244"/>
        <v>154.23484810911506</v>
      </c>
      <c r="I542" s="304">
        <f t="shared" ca="1" si="245"/>
        <v>161.6348446736385</v>
      </c>
      <c r="J542" s="306">
        <f t="shared" ca="1" si="246"/>
        <v>386.41941764509818</v>
      </c>
      <c r="K542" s="307">
        <f t="shared" ca="1" si="247"/>
        <v>1501.6120684464013</v>
      </c>
      <c r="L542" s="304">
        <f t="shared" ca="1" si="232"/>
        <v>1550.5349949088722</v>
      </c>
      <c r="M542" s="306">
        <f t="shared" ca="1" si="248"/>
        <v>1.2670337560154192</v>
      </c>
      <c r="N542" s="304">
        <f t="shared" ca="1" si="249"/>
        <v>72.595686720292008</v>
      </c>
      <c r="P542" s="310">
        <f t="shared" ca="1" si="250"/>
        <v>23</v>
      </c>
      <c r="Q542" s="304">
        <f t="shared" ca="1" si="251"/>
        <v>0</v>
      </c>
      <c r="R542" s="306">
        <f t="shared" ca="1" si="252"/>
        <v>0</v>
      </c>
      <c r="S542" s="307">
        <f t="shared" ca="1" si="253"/>
        <v>10.317999999999975</v>
      </c>
      <c r="T542" s="304">
        <f t="shared" ca="1" si="233"/>
        <v>101.21957999999975</v>
      </c>
      <c r="U542" s="311">
        <f t="shared" ca="1" si="234"/>
        <v>0</v>
      </c>
      <c r="V542" s="306">
        <f t="shared" ca="1" si="235"/>
        <v>1.0538988957673301</v>
      </c>
      <c r="W542" s="304">
        <f t="shared" ca="1" si="236"/>
        <v>71.861845078946189</v>
      </c>
      <c r="Y542" s="314" t="str">
        <f t="shared" ca="1" si="254"/>
        <v/>
      </c>
      <c r="Z542" s="315" t="str">
        <f t="shared" ca="1" si="255"/>
        <v/>
      </c>
      <c r="AA542" s="316" t="str">
        <f t="shared" ca="1" si="256"/>
        <v/>
      </c>
      <c r="AC542" s="310" t="e">
        <f t="shared" ca="1" si="257"/>
        <v>#N/A</v>
      </c>
      <c r="AD542" s="323" t="e">
        <f t="shared" ca="1" si="258"/>
        <v>#N/A</v>
      </c>
      <c r="AE542" s="324">
        <f t="shared" ca="1" si="237"/>
        <v>1501.6120684464013</v>
      </c>
      <c r="AG542" s="306">
        <f t="shared" ca="1" si="259"/>
        <v>-16.484720220563105</v>
      </c>
      <c r="AH542" s="304">
        <f t="shared" ca="1" si="260"/>
        <v>-7.1185625212837271</v>
      </c>
    </row>
    <row r="543" spans="1:34" x14ac:dyDescent="0.2">
      <c r="A543" s="347">
        <f t="shared" ca="1" si="238"/>
        <v>0.1</v>
      </c>
      <c r="B543" s="304">
        <f t="shared" ca="1" si="239"/>
        <v>8.899999999999924</v>
      </c>
      <c r="D543" s="306">
        <f t="shared" ca="1" si="240"/>
        <v>-2.0832317599638963</v>
      </c>
      <c r="E543" s="307">
        <f t="shared" ca="1" si="241"/>
        <v>-16.455847325329181</v>
      </c>
      <c r="F543" s="304">
        <f t="shared" ca="1" si="242"/>
        <v>16.587186794639585</v>
      </c>
      <c r="G543" s="306">
        <f t="shared" ca="1" si="243"/>
        <v>48.138699911567684</v>
      </c>
      <c r="H543" s="307">
        <f t="shared" ca="1" si="244"/>
        <v>152.58926337658215</v>
      </c>
      <c r="I543" s="304">
        <f t="shared" ca="1" si="245"/>
        <v>160.00255537641866</v>
      </c>
      <c r="J543" s="306">
        <f t="shared" ca="1" si="246"/>
        <v>391.24370379505478</v>
      </c>
      <c r="K543" s="307">
        <f t="shared" ca="1" si="247"/>
        <v>1516.9532740206862</v>
      </c>
      <c r="L543" s="304">
        <f t="shared" ca="1" si="232"/>
        <v>1566.594673590253</v>
      </c>
      <c r="M543" s="306">
        <f t="shared" ca="1" si="248"/>
        <v>1.2651998499795125</v>
      </c>
      <c r="N543" s="304">
        <f t="shared" ca="1" si="249"/>
        <v>72.490611644410976</v>
      </c>
      <c r="P543" s="310">
        <f t="shared" ca="1" si="250"/>
        <v>23</v>
      </c>
      <c r="Q543" s="304">
        <f t="shared" ca="1" si="251"/>
        <v>0</v>
      </c>
      <c r="R543" s="306">
        <f t="shared" ca="1" si="252"/>
        <v>0</v>
      </c>
      <c r="S543" s="307">
        <f t="shared" ca="1" si="253"/>
        <v>10.317999999999975</v>
      </c>
      <c r="T543" s="304">
        <f t="shared" ca="1" si="233"/>
        <v>101.21957999999975</v>
      </c>
      <c r="U543" s="311">
        <f t="shared" ca="1" si="234"/>
        <v>0</v>
      </c>
      <c r="V543" s="306">
        <f t="shared" ca="1" si="235"/>
        <v>1.0522740813246094</v>
      </c>
      <c r="W543" s="304">
        <f t="shared" ca="1" si="236"/>
        <v>70.309198097834255</v>
      </c>
      <c r="Y543" s="314" t="str">
        <f t="shared" ca="1" si="254"/>
        <v/>
      </c>
      <c r="Z543" s="315" t="str">
        <f t="shared" ca="1" si="255"/>
        <v/>
      </c>
      <c r="AA543" s="316" t="str">
        <f t="shared" ca="1" si="256"/>
        <v/>
      </c>
      <c r="AC543" s="310" t="e">
        <f t="shared" ca="1" si="257"/>
        <v>#N/A</v>
      </c>
      <c r="AD543" s="323" t="e">
        <f t="shared" ca="1" si="258"/>
        <v>#N/A</v>
      </c>
      <c r="AE543" s="324">
        <f t="shared" ca="1" si="237"/>
        <v>1516.9532740206862</v>
      </c>
      <c r="AG543" s="306">
        <f t="shared" ca="1" si="259"/>
        <v>-16.325583583494616</v>
      </c>
      <c r="AH543" s="304">
        <f t="shared" ca="1" si="260"/>
        <v>-6.9647068306790425</v>
      </c>
    </row>
    <row r="544" spans="1:34" x14ac:dyDescent="0.2">
      <c r="A544" s="347">
        <f t="shared" ca="1" si="238"/>
        <v>0.1</v>
      </c>
      <c r="B544" s="304">
        <f t="shared" ca="1" si="239"/>
        <v>8.9999999999999236</v>
      </c>
      <c r="D544" s="306">
        <f t="shared" ca="1" si="240"/>
        <v>-2.0501425502941544</v>
      </c>
      <c r="E544" s="307">
        <f t="shared" ca="1" si="241"/>
        <v>-16.308508313291604</v>
      </c>
      <c r="F544" s="304">
        <f t="shared" ca="1" si="242"/>
        <v>16.436864904270156</v>
      </c>
      <c r="G544" s="306">
        <f t="shared" ca="1" si="243"/>
        <v>47.933685656538266</v>
      </c>
      <c r="H544" s="307">
        <f t="shared" ca="1" si="244"/>
        <v>150.958412545253</v>
      </c>
      <c r="I544" s="304">
        <f t="shared" ca="1" si="245"/>
        <v>158.38585965547119</v>
      </c>
      <c r="J544" s="306">
        <f t="shared" ca="1" si="246"/>
        <v>396.04732307346006</v>
      </c>
      <c r="K544" s="307">
        <f t="shared" ca="1" si="247"/>
        <v>1532.130657816778</v>
      </c>
      <c r="L544" s="304">
        <f t="shared" ca="1" si="232"/>
        <v>1582.4910220079375</v>
      </c>
      <c r="M544" s="306">
        <f t="shared" ca="1" si="248"/>
        <v>1.2633363890525859</v>
      </c>
      <c r="N544" s="304">
        <f t="shared" ca="1" si="249"/>
        <v>72.383843198010553</v>
      </c>
      <c r="P544" s="310">
        <f t="shared" ca="1" si="250"/>
        <v>23</v>
      </c>
      <c r="Q544" s="304">
        <f t="shared" ca="1" si="251"/>
        <v>0</v>
      </c>
      <c r="R544" s="306">
        <f t="shared" ca="1" si="252"/>
        <v>0</v>
      </c>
      <c r="S544" s="307">
        <f t="shared" ca="1" si="253"/>
        <v>10.317999999999975</v>
      </c>
      <c r="T544" s="304">
        <f t="shared" ca="1" si="233"/>
        <v>101.21957999999975</v>
      </c>
      <c r="U544" s="311">
        <f t="shared" ca="1" si="234"/>
        <v>0</v>
      </c>
      <c r="V544" s="306">
        <f t="shared" ca="1" si="235"/>
        <v>1.050668895879173</v>
      </c>
      <c r="W544" s="304">
        <f t="shared" ca="1" si="236"/>
        <v>68.790445424810244</v>
      </c>
      <c r="Y544" s="314" t="str">
        <f t="shared" ca="1" si="254"/>
        <v/>
      </c>
      <c r="Z544" s="315" t="str">
        <f t="shared" ca="1" si="255"/>
        <v/>
      </c>
      <c r="AA544" s="316" t="str">
        <f t="shared" ca="1" si="256"/>
        <v/>
      </c>
      <c r="AC544" s="310">
        <f t="shared" ca="1" si="257"/>
        <v>8.9999999999999236</v>
      </c>
      <c r="AD544" s="323">
        <f t="shared" ca="1" si="258"/>
        <v>396.04732307346006</v>
      </c>
      <c r="AE544" s="324">
        <f t="shared" ca="1" si="237"/>
        <v>1532.130657816778</v>
      </c>
      <c r="AG544" s="306">
        <f t="shared" ca="1" si="259"/>
        <v>-16.169707172576082</v>
      </c>
      <c r="AH544" s="304">
        <f t="shared" ca="1" si="260"/>
        <v>-6.8142273791271979</v>
      </c>
    </row>
    <row r="545" spans="1:34" x14ac:dyDescent="0.2">
      <c r="A545" s="347">
        <f t="shared" ca="1" si="238"/>
        <v>0.1</v>
      </c>
      <c r="B545" s="304">
        <f t="shared" ca="1" si="239"/>
        <v>9.0999999999999233</v>
      </c>
      <c r="D545" s="306">
        <f t="shared" ca="1" si="240"/>
        <v>-2.0177019578127529</v>
      </c>
      <c r="E545" s="307">
        <f t="shared" ca="1" si="241"/>
        <v>-16.1643848207991</v>
      </c>
      <c r="F545" s="304">
        <f t="shared" ca="1" si="242"/>
        <v>16.289826819995412</v>
      </c>
      <c r="G545" s="306">
        <f t="shared" ca="1" si="243"/>
        <v>47.731915460756994</v>
      </c>
      <c r="H545" s="307">
        <f t="shared" ca="1" si="244"/>
        <v>149.3419740631731</v>
      </c>
      <c r="I545" s="304">
        <f t="shared" ca="1" si="245"/>
        <v>156.784441098721</v>
      </c>
      <c r="J545" s="306">
        <f t="shared" ca="1" si="246"/>
        <v>400.8306031293248</v>
      </c>
      <c r="K545" s="307">
        <f t="shared" ca="1" si="247"/>
        <v>1547.1456771471994</v>
      </c>
      <c r="L545" s="304">
        <f t="shared" ca="1" si="232"/>
        <v>1598.2255531433241</v>
      </c>
      <c r="M545" s="306">
        <f t="shared" ca="1" si="248"/>
        <v>1.2614427782514754</v>
      </c>
      <c r="N545" s="304">
        <f t="shared" ca="1" si="249"/>
        <v>72.275347291066538</v>
      </c>
      <c r="P545" s="310">
        <f t="shared" ca="1" si="250"/>
        <v>23</v>
      </c>
      <c r="Q545" s="304">
        <f t="shared" ca="1" si="251"/>
        <v>0</v>
      </c>
      <c r="R545" s="306">
        <f t="shared" ca="1" si="252"/>
        <v>0</v>
      </c>
      <c r="S545" s="307">
        <f t="shared" ca="1" si="253"/>
        <v>10.317999999999975</v>
      </c>
      <c r="T545" s="304">
        <f t="shared" ca="1" si="233"/>
        <v>101.21957999999975</v>
      </c>
      <c r="U545" s="311">
        <f t="shared" ca="1" si="234"/>
        <v>0</v>
      </c>
      <c r="V545" s="306">
        <f t="shared" ca="1" si="235"/>
        <v>1.0490831075351741</v>
      </c>
      <c r="W545" s="304">
        <f t="shared" ca="1" si="236"/>
        <v>67.30467820274113</v>
      </c>
      <c r="Y545" s="314" t="str">
        <f t="shared" ca="1" si="254"/>
        <v/>
      </c>
      <c r="Z545" s="315" t="str">
        <f t="shared" ca="1" si="255"/>
        <v/>
      </c>
      <c r="AA545" s="316" t="str">
        <f t="shared" ca="1" si="256"/>
        <v/>
      </c>
      <c r="AC545" s="310" t="e">
        <f t="shared" ca="1" si="257"/>
        <v>#N/A</v>
      </c>
      <c r="AD545" s="323" t="e">
        <f t="shared" ca="1" si="258"/>
        <v>#N/A</v>
      </c>
      <c r="AE545" s="324">
        <f t="shared" ca="1" si="237"/>
        <v>1547.1456771471994</v>
      </c>
      <c r="AG545" s="306">
        <f t="shared" ca="1" si="259"/>
        <v>-16.016996525012466</v>
      </c>
      <c r="AH545" s="304">
        <f t="shared" ca="1" si="260"/>
        <v>-6.6670328963762753</v>
      </c>
    </row>
    <row r="546" spans="1:34" x14ac:dyDescent="0.2">
      <c r="A546" s="347">
        <f t="shared" ca="1" si="238"/>
        <v>0.1</v>
      </c>
      <c r="B546" s="304">
        <f t="shared" ca="1" si="239"/>
        <v>9.1999999999999229</v>
      </c>
      <c r="D546" s="306">
        <f t="shared" ca="1" si="240"/>
        <v>-1.9858920132659295</v>
      </c>
      <c r="E546" s="307">
        <f t="shared" ca="1" si="241"/>
        <v>-16.023390572629651</v>
      </c>
      <c r="F546" s="304">
        <f t="shared" ca="1" si="242"/>
        <v>16.145984408867431</v>
      </c>
      <c r="G546" s="306">
        <f t="shared" ca="1" si="243"/>
        <v>47.533326259430403</v>
      </c>
      <c r="H546" s="307">
        <f t="shared" ca="1" si="244"/>
        <v>147.73963500591015</v>
      </c>
      <c r="I546" s="304">
        <f t="shared" ca="1" si="245"/>
        <v>155.1979924385783</v>
      </c>
      <c r="J546" s="306">
        <f t="shared" ca="1" si="246"/>
        <v>405.59386521533418</v>
      </c>
      <c r="K546" s="307">
        <f t="shared" ca="1" si="247"/>
        <v>1561.9997576006535</v>
      </c>
      <c r="L546" s="304">
        <f t="shared" ca="1" si="232"/>
        <v>1613.799747876054</v>
      </c>
      <c r="M546" s="306">
        <f t="shared" ca="1" si="248"/>
        <v>1.259518406040278</v>
      </c>
      <c r="N546" s="304">
        <f t="shared" ca="1" si="249"/>
        <v>72.165088885152656</v>
      </c>
      <c r="P546" s="310">
        <f t="shared" ca="1" si="250"/>
        <v>23</v>
      </c>
      <c r="Q546" s="304">
        <f t="shared" ca="1" si="251"/>
        <v>0</v>
      </c>
      <c r="R546" s="306">
        <f t="shared" ca="1" si="252"/>
        <v>0</v>
      </c>
      <c r="S546" s="307">
        <f t="shared" ca="1" si="253"/>
        <v>10.317999999999975</v>
      </c>
      <c r="T546" s="304">
        <f t="shared" ca="1" si="233"/>
        <v>101.21957999999975</v>
      </c>
      <c r="U546" s="311">
        <f t="shared" ca="1" si="234"/>
        <v>0</v>
      </c>
      <c r="V546" s="306">
        <f t="shared" ca="1" si="235"/>
        <v>1.0475164896974545</v>
      </c>
      <c r="W546" s="304">
        <f t="shared" ca="1" si="236"/>
        <v>65.851019081442303</v>
      </c>
      <c r="Y546" s="314" t="str">
        <f t="shared" ca="1" si="254"/>
        <v/>
      </c>
      <c r="Z546" s="315" t="str">
        <f t="shared" ca="1" si="255"/>
        <v/>
      </c>
      <c r="AA546" s="316" t="str">
        <f t="shared" ca="1" si="256"/>
        <v/>
      </c>
      <c r="AC546" s="310" t="e">
        <f t="shared" ca="1" si="257"/>
        <v>#N/A</v>
      </c>
      <c r="AD546" s="323" t="e">
        <f t="shared" ca="1" si="258"/>
        <v>#N/A</v>
      </c>
      <c r="AE546" s="324">
        <f t="shared" ca="1" si="237"/>
        <v>1561.9997576006535</v>
      </c>
      <c r="AG546" s="306">
        <f t="shared" ca="1" si="259"/>
        <v>-15.867360253092395</v>
      </c>
      <c r="AH546" s="304">
        <f t="shared" ca="1" si="260"/>
        <v>-6.523035297803963</v>
      </c>
    </row>
    <row r="547" spans="1:34" x14ac:dyDescent="0.2">
      <c r="A547" s="347">
        <f t="shared" ca="1" si="238"/>
        <v>0.1</v>
      </c>
      <c r="B547" s="304">
        <f t="shared" ca="1" si="239"/>
        <v>9.2999999999999226</v>
      </c>
      <c r="D547" s="306">
        <f t="shared" ca="1" si="240"/>
        <v>-1.9546953677880259</v>
      </c>
      <c r="E547" s="307">
        <f t="shared" ca="1" si="241"/>
        <v>-15.885442282507052</v>
      </c>
      <c r="F547" s="304">
        <f t="shared" ca="1" si="242"/>
        <v>16.005252590687682</v>
      </c>
      <c r="G547" s="306">
        <f t="shared" ca="1" si="243"/>
        <v>47.337856722651601</v>
      </c>
      <c r="H547" s="307">
        <f t="shared" ca="1" si="244"/>
        <v>146.15109077765945</v>
      </c>
      <c r="I547" s="304">
        <f t="shared" ca="1" si="245"/>
        <v>153.62621525831437</v>
      </c>
      <c r="J547" s="306">
        <f t="shared" ca="1" si="246"/>
        <v>410.33742436443828</v>
      </c>
      <c r="K547" s="307">
        <f t="shared" ca="1" si="247"/>
        <v>1576.6942938898321</v>
      </c>
      <c r="L547" s="304">
        <f t="shared" ca="1" si="232"/>
        <v>1629.215055853216</v>
      </c>
      <c r="M547" s="306">
        <f t="shared" ca="1" si="248"/>
        <v>1.2575626437870293</v>
      </c>
      <c r="N547" s="304">
        <f t="shared" ca="1" si="249"/>
        <v>72.053031962310513</v>
      </c>
      <c r="P547" s="310">
        <f t="shared" ca="1" si="250"/>
        <v>23</v>
      </c>
      <c r="Q547" s="304">
        <f t="shared" ca="1" si="251"/>
        <v>0</v>
      </c>
      <c r="R547" s="306">
        <f t="shared" ca="1" si="252"/>
        <v>0</v>
      </c>
      <c r="S547" s="307">
        <f t="shared" ca="1" si="253"/>
        <v>10.317999999999975</v>
      </c>
      <c r="T547" s="304">
        <f t="shared" ca="1" si="233"/>
        <v>101.21957999999975</v>
      </c>
      <c r="U547" s="311">
        <f t="shared" ca="1" si="234"/>
        <v>0</v>
      </c>
      <c r="V547" s="306">
        <f t="shared" ca="1" si="235"/>
        <v>1.0459688209224898</v>
      </c>
      <c r="W547" s="304">
        <f t="shared" ca="1" si="236"/>
        <v>64.428620921277741</v>
      </c>
      <c r="Y547" s="314" t="str">
        <f t="shared" ca="1" si="254"/>
        <v/>
      </c>
      <c r="Z547" s="315" t="str">
        <f t="shared" ca="1" si="255"/>
        <v/>
      </c>
      <c r="AA547" s="316" t="str">
        <f t="shared" ca="1" si="256"/>
        <v/>
      </c>
      <c r="AC547" s="310" t="e">
        <f t="shared" ca="1" si="257"/>
        <v>#N/A</v>
      </c>
      <c r="AD547" s="323" t="e">
        <f t="shared" ca="1" si="258"/>
        <v>#N/A</v>
      </c>
      <c r="AE547" s="324">
        <f t="shared" ca="1" si="237"/>
        <v>1576.6942938898321</v>
      </c>
      <c r="AG547" s="306">
        <f t="shared" ca="1" si="259"/>
        <v>-15.720709907671662</v>
      </c>
      <c r="AH547" s="304">
        <f t="shared" ca="1" si="260"/>
        <v>-6.3821495523786069</v>
      </c>
    </row>
    <row r="548" spans="1:34" x14ac:dyDescent="0.2">
      <c r="A548" s="347">
        <f t="shared" ca="1" si="238"/>
        <v>0.1</v>
      </c>
      <c r="B548" s="304">
        <f t="shared" ca="1" si="239"/>
        <v>9.3999999999999222</v>
      </c>
      <c r="D548" s="306">
        <f t="shared" ca="1" si="240"/>
        <v>-1.9240952674588638</v>
      </c>
      <c r="E548" s="307">
        <f t="shared" ca="1" si="241"/>
        <v>-15.750459530029472</v>
      </c>
      <c r="F548" s="304">
        <f t="shared" ca="1" si="242"/>
        <v>15.867549212318638</v>
      </c>
      <c r="G548" s="306">
        <f t="shared" ca="1" si="243"/>
        <v>47.145447195905717</v>
      </c>
      <c r="H548" s="307">
        <f t="shared" ca="1" si="244"/>
        <v>144.57604482465649</v>
      </c>
      <c r="I548" s="304">
        <f t="shared" ca="1" si="245"/>
        <v>152.06881971148132</v>
      </c>
      <c r="J548" s="306">
        <f t="shared" ca="1" si="246"/>
        <v>415.06158956036614</v>
      </c>
      <c r="K548" s="307">
        <f t="shared" ca="1" si="247"/>
        <v>1591.2306506699479</v>
      </c>
      <c r="L548" s="304">
        <f t="shared" ca="1" si="232"/>
        <v>1644.4728963287548</v>
      </c>
      <c r="M548" s="306">
        <f t="shared" ca="1" si="248"/>
        <v>1.2555748451994497</v>
      </c>
      <c r="N548" s="304">
        <f t="shared" ca="1" si="249"/>
        <v>71.939139492720145</v>
      </c>
      <c r="P548" s="310">
        <f t="shared" ca="1" si="250"/>
        <v>23</v>
      </c>
      <c r="Q548" s="304">
        <f t="shared" ca="1" si="251"/>
        <v>0</v>
      </c>
      <c r="R548" s="306">
        <f t="shared" ca="1" si="252"/>
        <v>0</v>
      </c>
      <c r="S548" s="307">
        <f t="shared" ca="1" si="253"/>
        <v>10.317999999999975</v>
      </c>
      <c r="T548" s="304">
        <f t="shared" ca="1" si="233"/>
        <v>101.21957999999975</v>
      </c>
      <c r="U548" s="311">
        <f t="shared" ca="1" si="234"/>
        <v>0</v>
      </c>
      <c r="V548" s="306">
        <f t="shared" ca="1" si="235"/>
        <v>1.0444398847746827</v>
      </c>
      <c r="W548" s="304">
        <f t="shared" ca="1" si="236"/>
        <v>63.03666555910273</v>
      </c>
      <c r="Y548" s="314" t="str">
        <f t="shared" ca="1" si="254"/>
        <v/>
      </c>
      <c r="Z548" s="315" t="str">
        <f t="shared" ca="1" si="255"/>
        <v/>
      </c>
      <c r="AA548" s="316" t="str">
        <f t="shared" ca="1" si="256"/>
        <v/>
      </c>
      <c r="AC548" s="310" t="e">
        <f t="shared" ca="1" si="257"/>
        <v>#N/A</v>
      </c>
      <c r="AD548" s="323" t="e">
        <f t="shared" ca="1" si="258"/>
        <v>#N/A</v>
      </c>
      <c r="AE548" s="324">
        <f t="shared" ca="1" si="237"/>
        <v>1591.2306506699479</v>
      </c>
      <c r="AG548" s="306">
        <f t="shared" ca="1" si="259"/>
        <v>-15.576959847843259</v>
      </c>
      <c r="AH548" s="304">
        <f t="shared" ca="1" si="260"/>
        <v>-6.2442935570147213</v>
      </c>
    </row>
    <row r="549" spans="1:34" x14ac:dyDescent="0.2">
      <c r="A549" s="347">
        <f t="shared" ca="1" si="238"/>
        <v>0.1</v>
      </c>
      <c r="B549" s="304">
        <f t="shared" ca="1" si="239"/>
        <v>9.4999999999999218</v>
      </c>
      <c r="D549" s="306">
        <f t="shared" ca="1" si="240"/>
        <v>-1.8940755290917874</v>
      </c>
      <c r="E549" s="307">
        <f t="shared" ca="1" si="241"/>
        <v>-15.618364643511967</v>
      </c>
      <c r="F549" s="304">
        <f t="shared" ca="1" si="242"/>
        <v>15.732794928035165</v>
      </c>
      <c r="G549" s="306">
        <f t="shared" ca="1" si="243"/>
        <v>46.956039642996537</v>
      </c>
      <c r="H549" s="307">
        <f t="shared" ca="1" si="244"/>
        <v>143.0142083603053</v>
      </c>
      <c r="I549" s="304">
        <f t="shared" ca="1" si="245"/>
        <v>150.52552425379386</v>
      </c>
      <c r="J549" s="306">
        <f t="shared" ca="1" si="246"/>
        <v>419.76666390231128</v>
      </c>
      <c r="K549" s="307">
        <f t="shared" ca="1" si="247"/>
        <v>1605.610163329196</v>
      </c>
      <c r="L549" s="304">
        <f t="shared" ca="1" si="232"/>
        <v>1659.5746589743057</v>
      </c>
      <c r="M549" s="306">
        <f t="shared" ca="1" si="248"/>
        <v>1.2535543457388689</v>
      </c>
      <c r="N549" s="304">
        <f t="shared" ca="1" si="249"/>
        <v>71.823373401120406</v>
      </c>
      <c r="P549" s="310">
        <f t="shared" ca="1" si="250"/>
        <v>23</v>
      </c>
      <c r="Q549" s="304">
        <f t="shared" ca="1" si="251"/>
        <v>0</v>
      </c>
      <c r="R549" s="306">
        <f t="shared" ca="1" si="252"/>
        <v>0</v>
      </c>
      <c r="S549" s="307">
        <f t="shared" ca="1" si="253"/>
        <v>10.317999999999975</v>
      </c>
      <c r="T549" s="304">
        <f t="shared" ca="1" si="233"/>
        <v>101.21957999999975</v>
      </c>
      <c r="U549" s="311">
        <f t="shared" ca="1" si="234"/>
        <v>0</v>
      </c>
      <c r="V549" s="306">
        <f t="shared" ca="1" si="235"/>
        <v>1.0429294696877758</v>
      </c>
      <c r="W549" s="304">
        <f t="shared" ca="1" si="236"/>
        <v>61.674362633138323</v>
      </c>
      <c r="Y549" s="314" t="str">
        <f t="shared" ca="1" si="254"/>
        <v/>
      </c>
      <c r="Z549" s="315" t="str">
        <f t="shared" ca="1" si="255"/>
        <v/>
      </c>
      <c r="AA549" s="316" t="str">
        <f t="shared" ca="1" si="256"/>
        <v/>
      </c>
      <c r="AC549" s="310" t="e">
        <f t="shared" ca="1" si="257"/>
        <v>#N/A</v>
      </c>
      <c r="AD549" s="323" t="e">
        <f t="shared" ca="1" si="258"/>
        <v>#N/A</v>
      </c>
      <c r="AE549" s="324">
        <f t="shared" ca="1" si="237"/>
        <v>1605.610163329196</v>
      </c>
      <c r="AG549" s="306">
        <f t="shared" ca="1" si="259"/>
        <v>-15.436027116430914</v>
      </c>
      <c r="AH549" s="304">
        <f t="shared" ca="1" si="260"/>
        <v>-6.1093880169706223</v>
      </c>
    </row>
    <row r="550" spans="1:34" x14ac:dyDescent="0.2">
      <c r="A550" s="347">
        <f t="shared" ca="1" si="238"/>
        <v>0.1</v>
      </c>
      <c r="B550" s="304">
        <f t="shared" ca="1" si="239"/>
        <v>9.5999999999999215</v>
      </c>
      <c r="D550" s="306">
        <f t="shared" ca="1" si="240"/>
        <v>-1.8646205171854304</v>
      </c>
      <c r="E550" s="307">
        <f t="shared" ca="1" si="241"/>
        <v>-15.489082588419077</v>
      </c>
      <c r="F550" s="304">
        <f t="shared" ca="1" si="242"/>
        <v>15.600913085584954</v>
      </c>
      <c r="G550" s="306">
        <f t="shared" ca="1" si="243"/>
        <v>46.769577591277994</v>
      </c>
      <c r="H550" s="307">
        <f t="shared" ca="1" si="244"/>
        <v>141.46530010146338</v>
      </c>
      <c r="I550" s="304">
        <f t="shared" ca="1" si="245"/>
        <v>148.99605538692515</v>
      </c>
      <c r="J550" s="306">
        <f t="shared" ca="1" si="246"/>
        <v>424.45294476402501</v>
      </c>
      <c r="K550" s="307">
        <f t="shared" ca="1" si="247"/>
        <v>1619.8341387522844</v>
      </c>
      <c r="L550" s="304">
        <f t="shared" ca="1" si="232"/>
        <v>1674.5217046626201</v>
      </c>
      <c r="M550" s="306">
        <f t="shared" ca="1" si="248"/>
        <v>1.2515004620113985</v>
      </c>
      <c r="N550" s="304">
        <f t="shared" ca="1" si="249"/>
        <v>71.705694531925744</v>
      </c>
      <c r="P550" s="310">
        <f t="shared" ca="1" si="250"/>
        <v>23</v>
      </c>
      <c r="Q550" s="304">
        <f t="shared" ca="1" si="251"/>
        <v>0</v>
      </c>
      <c r="R550" s="306">
        <f t="shared" ca="1" si="252"/>
        <v>0</v>
      </c>
      <c r="S550" s="307">
        <f t="shared" ca="1" si="253"/>
        <v>10.317999999999975</v>
      </c>
      <c r="T550" s="304">
        <f t="shared" ca="1" si="233"/>
        <v>101.21957999999975</v>
      </c>
      <c r="U550" s="311">
        <f t="shared" ca="1" si="234"/>
        <v>0</v>
      </c>
      <c r="V550" s="306">
        <f t="shared" ca="1" si="235"/>
        <v>1.0414373688311687</v>
      </c>
      <c r="W550" s="304">
        <f t="shared" ca="1" si="236"/>
        <v>60.340948463575813</v>
      </c>
      <c r="Y550" s="314" t="str">
        <f t="shared" ca="1" si="254"/>
        <v/>
      </c>
      <c r="Z550" s="315" t="str">
        <f t="shared" ca="1" si="255"/>
        <v/>
      </c>
      <c r="AA550" s="316" t="str">
        <f t="shared" ca="1" si="256"/>
        <v/>
      </c>
      <c r="AC550" s="310" t="e">
        <f t="shared" ca="1" si="257"/>
        <v>#N/A</v>
      </c>
      <c r="AD550" s="323" t="e">
        <f t="shared" ca="1" si="258"/>
        <v>#N/A</v>
      </c>
      <c r="AE550" s="324">
        <f t="shared" ca="1" si="237"/>
        <v>1619.8341387522844</v>
      </c>
      <c r="AG550" s="306">
        <f t="shared" ca="1" si="259"/>
        <v>-15.297831320964217</v>
      </c>
      <c r="AH550" s="304">
        <f t="shared" ca="1" si="260"/>
        <v>-5.977356331957596</v>
      </c>
    </row>
    <row r="551" spans="1:34" x14ac:dyDescent="0.2">
      <c r="A551" s="347">
        <f t="shared" ca="1" si="238"/>
        <v>0.1</v>
      </c>
      <c r="B551" s="304">
        <f t="shared" ca="1" si="239"/>
        <v>9.6999999999999211</v>
      </c>
      <c r="D551" s="306">
        <f t="shared" ca="1" si="240"/>
        <v>-1.8357151219764172</v>
      </c>
      <c r="E551" s="307">
        <f t="shared" ca="1" si="241"/>
        <v>-15.362540861083545</v>
      </c>
      <c r="F551" s="304">
        <f t="shared" ca="1" si="242"/>
        <v>15.471829617647503</v>
      </c>
      <c r="G551" s="306">
        <f t="shared" ca="1" si="243"/>
        <v>46.586006079080349</v>
      </c>
      <c r="H551" s="307">
        <f t="shared" ca="1" si="244"/>
        <v>139.92904601535503</v>
      </c>
      <c r="I551" s="304">
        <f t="shared" ca="1" si="245"/>
        <v>147.48014741370261</v>
      </c>
      <c r="J551" s="306">
        <f t="shared" ca="1" si="246"/>
        <v>429.1207239475429</v>
      </c>
      <c r="K551" s="307">
        <f t="shared" ca="1" si="247"/>
        <v>1633.9038560581253</v>
      </c>
      <c r="L551" s="304">
        <f t="shared" ca="1" si="232"/>
        <v>1689.3153662246948</v>
      </c>
      <c r="M551" s="306">
        <f t="shared" ca="1" si="248"/>
        <v>1.2494124911353894</v>
      </c>
      <c r="N551" s="304">
        <f t="shared" ca="1" si="249"/>
        <v>71.586062612984193</v>
      </c>
      <c r="P551" s="310">
        <f t="shared" ca="1" si="250"/>
        <v>23</v>
      </c>
      <c r="Q551" s="304">
        <f t="shared" ca="1" si="251"/>
        <v>0</v>
      </c>
      <c r="R551" s="306">
        <f t="shared" ca="1" si="252"/>
        <v>0</v>
      </c>
      <c r="S551" s="307">
        <f t="shared" ca="1" si="253"/>
        <v>10.317999999999975</v>
      </c>
      <c r="T551" s="304">
        <f t="shared" ca="1" si="233"/>
        <v>101.21957999999975</v>
      </c>
      <c r="U551" s="311">
        <f t="shared" ca="1" si="234"/>
        <v>0</v>
      </c>
      <c r="V551" s="306">
        <f t="shared" ca="1" si="235"/>
        <v>1.0399633799809354</v>
      </c>
      <c r="W551" s="304">
        <f t="shared" ca="1" si="236"/>
        <v>59.035684985905469</v>
      </c>
      <c r="Y551" s="314" t="str">
        <f t="shared" ca="1" si="254"/>
        <v/>
      </c>
      <c r="Z551" s="315" t="str">
        <f t="shared" ca="1" si="255"/>
        <v/>
      </c>
      <c r="AA551" s="316" t="str">
        <f t="shared" ca="1" si="256"/>
        <v/>
      </c>
      <c r="AC551" s="310" t="e">
        <f t="shared" ca="1" si="257"/>
        <v>#N/A</v>
      </c>
      <c r="AD551" s="323" t="e">
        <f t="shared" ca="1" si="258"/>
        <v>#N/A</v>
      </c>
      <c r="AE551" s="324">
        <f t="shared" ca="1" si="237"/>
        <v>1633.9038560581253</v>
      </c>
      <c r="AG551" s="306">
        <f t="shared" ca="1" si="259"/>
        <v>-15.162294519813042</v>
      </c>
      <c r="AH551" s="304">
        <f t="shared" ca="1" si="260"/>
        <v>-5.848124487650316</v>
      </c>
    </row>
    <row r="552" spans="1:34" x14ac:dyDescent="0.2">
      <c r="A552" s="347">
        <f t="shared" ca="1" si="238"/>
        <v>0.1</v>
      </c>
      <c r="B552" s="304">
        <f t="shared" ca="1" si="239"/>
        <v>9.7999999999999208</v>
      </c>
      <c r="D552" s="306">
        <f t="shared" ca="1" si="240"/>
        <v>-1.8073447385340149</v>
      </c>
      <c r="E552" s="307">
        <f t="shared" ca="1" si="241"/>
        <v>-15.238669387425807</v>
      </c>
      <c r="F552" s="304">
        <f t="shared" ca="1" si="242"/>
        <v>15.34547293840027</v>
      </c>
      <c r="G552" s="306">
        <f t="shared" ca="1" si="243"/>
        <v>46.40527160522695</v>
      </c>
      <c r="H552" s="307">
        <f t="shared" ca="1" si="244"/>
        <v>138.40517907661246</v>
      </c>
      <c r="I552" s="304">
        <f t="shared" ca="1" si="245"/>
        <v>145.97754220421731</v>
      </c>
      <c r="J552" s="306">
        <f t="shared" ca="1" si="246"/>
        <v>433.77028783175825</v>
      </c>
      <c r="K552" s="307">
        <f t="shared" ca="1" si="247"/>
        <v>1647.8205673127236</v>
      </c>
      <c r="L552" s="304">
        <f t="shared" ca="1" si="232"/>
        <v>1703.9569491816608</v>
      </c>
      <c r="M552" s="306">
        <f t="shared" ca="1" si="248"/>
        <v>1.2472897100841516</v>
      </c>
      <c r="N552" s="304">
        <f t="shared" ca="1" si="249"/>
        <v>71.464436217917921</v>
      </c>
      <c r="P552" s="310">
        <f t="shared" ca="1" si="250"/>
        <v>23</v>
      </c>
      <c r="Q552" s="304">
        <f t="shared" ca="1" si="251"/>
        <v>0</v>
      </c>
      <c r="R552" s="306">
        <f t="shared" ca="1" si="252"/>
        <v>0</v>
      </c>
      <c r="S552" s="307">
        <f t="shared" ca="1" si="253"/>
        <v>10.317999999999975</v>
      </c>
      <c r="T552" s="304">
        <f t="shared" ca="1" si="233"/>
        <v>101.21957999999975</v>
      </c>
      <c r="U552" s="311">
        <f t="shared" ca="1" si="234"/>
        <v>0</v>
      </c>
      <c r="V552" s="306">
        <f t="shared" ca="1" si="235"/>
        <v>1.0385073053953473</v>
      </c>
      <c r="W552" s="304">
        <f t="shared" ca="1" si="236"/>
        <v>57.757858734143539</v>
      </c>
      <c r="Y552" s="314" t="str">
        <f t="shared" ca="1" si="254"/>
        <v/>
      </c>
      <c r="Z552" s="315" t="str">
        <f t="shared" ca="1" si="255"/>
        <v/>
      </c>
      <c r="AA552" s="316" t="str">
        <f t="shared" ca="1" si="256"/>
        <v/>
      </c>
      <c r="AC552" s="310" t="e">
        <f t="shared" ca="1" si="257"/>
        <v>#N/A</v>
      </c>
      <c r="AD552" s="323" t="e">
        <f t="shared" ca="1" si="258"/>
        <v>#N/A</v>
      </c>
      <c r="AE552" s="324">
        <f t="shared" ca="1" si="237"/>
        <v>1647.8205673127236</v>
      </c>
      <c r="AG552" s="306">
        <f t="shared" ca="1" si="259"/>
        <v>-15.02934111317742</v>
      </c>
      <c r="AH552" s="304">
        <f t="shared" ca="1" si="260"/>
        <v>-5.7216209523071928</v>
      </c>
    </row>
    <row r="553" spans="1:34" x14ac:dyDescent="0.2">
      <c r="A553" s="347">
        <f t="shared" ca="1" si="238"/>
        <v>0.1</v>
      </c>
      <c r="B553" s="304">
        <f t="shared" ca="1" si="239"/>
        <v>9.8999999999999204</v>
      </c>
      <c r="D553" s="306">
        <f t="shared" ca="1" si="240"/>
        <v>-1.7794952468413729</v>
      </c>
      <c r="E553" s="307">
        <f t="shared" ca="1" si="241"/>
        <v>-15.117400426405853</v>
      </c>
      <c r="F553" s="304">
        <f t="shared" ca="1" si="242"/>
        <v>15.221773844917907</v>
      </c>
      <c r="G553" s="306">
        <f t="shared" ca="1" si="243"/>
        <v>46.227322080542812</v>
      </c>
      <c r="H553" s="307">
        <f t="shared" ca="1" si="244"/>
        <v>136.89343903397187</v>
      </c>
      <c r="I553" s="304">
        <f t="shared" ca="1" si="245"/>
        <v>144.4879889723918</v>
      </c>
      <c r="J553" s="306">
        <f t="shared" ca="1" si="246"/>
        <v>438.40191751604675</v>
      </c>
      <c r="K553" s="307">
        <f t="shared" ca="1" si="247"/>
        <v>1661.5854982182527</v>
      </c>
      <c r="L553" s="304">
        <f t="shared" ca="1" si="232"/>
        <v>1718.4477324524437</v>
      </c>
      <c r="M553" s="306">
        <f t="shared" ca="1" si="248"/>
        <v>1.2451313750028847</v>
      </c>
      <c r="N553" s="304">
        <f t="shared" ca="1" si="249"/>
        <v>71.340772726986302</v>
      </c>
      <c r="P553" s="310">
        <f t="shared" ca="1" si="250"/>
        <v>23</v>
      </c>
      <c r="Q553" s="304">
        <f t="shared" ca="1" si="251"/>
        <v>0</v>
      </c>
      <c r="R553" s="306">
        <f t="shared" ca="1" si="252"/>
        <v>0</v>
      </c>
      <c r="S553" s="307">
        <f t="shared" ca="1" si="253"/>
        <v>10.317999999999975</v>
      </c>
      <c r="T553" s="304">
        <f t="shared" ca="1" si="233"/>
        <v>101.21957999999975</v>
      </c>
      <c r="U553" s="311">
        <f t="shared" ca="1" si="234"/>
        <v>0</v>
      </c>
      <c r="V553" s="306">
        <f t="shared" ca="1" si="235"/>
        <v>1.0370689516947149</v>
      </c>
      <c r="W553" s="304">
        <f t="shared" ca="1" si="236"/>
        <v>56.506779871303536</v>
      </c>
      <c r="Y553" s="314" t="str">
        <f t="shared" ca="1" si="254"/>
        <v/>
      </c>
      <c r="Z553" s="315" t="str">
        <f t="shared" ca="1" si="255"/>
        <v/>
      </c>
      <c r="AA553" s="316" t="str">
        <f t="shared" ca="1" si="256"/>
        <v/>
      </c>
      <c r="AC553" s="310" t="e">
        <f t="shared" ca="1" si="257"/>
        <v>#N/A</v>
      </c>
      <c r="AD553" s="323" t="e">
        <f t="shared" ca="1" si="258"/>
        <v>#N/A</v>
      </c>
      <c r="AE553" s="324">
        <f t="shared" ca="1" si="237"/>
        <v>1661.5854982182527</v>
      </c>
      <c r="AG553" s="306">
        <f t="shared" ca="1" si="259"/>
        <v>-14.898897738645518</v>
      </c>
      <c r="AH553" s="304">
        <f t="shared" ca="1" si="260"/>
        <v>-5.5977765782267568</v>
      </c>
    </row>
    <row r="554" spans="1:34" x14ac:dyDescent="0.2">
      <c r="A554" s="347">
        <f t="shared" ca="1" si="238"/>
        <v>0.1</v>
      </c>
      <c r="B554" s="304">
        <f t="shared" ca="1" si="239"/>
        <v>9.9999999999999201</v>
      </c>
      <c r="D554" s="306">
        <f t="shared" ca="1" si="240"/>
        <v>-1.7521529928113175</v>
      </c>
      <c r="E554" s="307">
        <f t="shared" ca="1" si="241"/>
        <v>-14.998668477955475</v>
      </c>
      <c r="F554" s="304">
        <f t="shared" ca="1" si="242"/>
        <v>15.100665423147182</v>
      </c>
      <c r="G554" s="306">
        <f t="shared" ca="1" si="243"/>
        <v>46.052106781261678</v>
      </c>
      <c r="H554" s="307">
        <f t="shared" ca="1" si="244"/>
        <v>135.39357218617633</v>
      </c>
      <c r="I554" s="304">
        <f t="shared" ca="1" si="245"/>
        <v>143.01124406257736</v>
      </c>
      <c r="J554" s="306">
        <f t="shared" ca="1" si="246"/>
        <v>443.01588895913699</v>
      </c>
      <c r="K554" s="307">
        <f t="shared" ca="1" si="247"/>
        <v>1675.19984877926</v>
      </c>
      <c r="L554" s="304">
        <f t="shared" ca="1" si="232"/>
        <v>1732.7889690381544</v>
      </c>
      <c r="M554" s="306">
        <f t="shared" ca="1" si="248"/>
        <v>1.2429367204987067</v>
      </c>
      <c r="N554" s="304">
        <f t="shared" ca="1" si="249"/>
        <v>71.215028286407531</v>
      </c>
      <c r="P554" s="310">
        <f t="shared" ca="1" si="250"/>
        <v>23</v>
      </c>
      <c r="Q554" s="304">
        <f t="shared" ca="1" si="251"/>
        <v>0</v>
      </c>
      <c r="R554" s="306">
        <f t="shared" ca="1" si="252"/>
        <v>0</v>
      </c>
      <c r="S554" s="307">
        <f t="shared" ca="1" si="253"/>
        <v>10.317999999999975</v>
      </c>
      <c r="T554" s="304">
        <f t="shared" ca="1" si="233"/>
        <v>101.21957999999975</v>
      </c>
      <c r="U554" s="311">
        <f t="shared" ca="1" si="234"/>
        <v>0</v>
      </c>
      <c r="V554" s="306">
        <f t="shared" ca="1" si="235"/>
        <v>1.0356481297453719</v>
      </c>
      <c r="W554" s="304">
        <f t="shared" ca="1" si="236"/>
        <v>55.281781264614693</v>
      </c>
      <c r="Y554" s="314" t="str">
        <f t="shared" ca="1" si="254"/>
        <v/>
      </c>
      <c r="Z554" s="315" t="str">
        <f t="shared" ca="1" si="255"/>
        <v/>
      </c>
      <c r="AA554" s="316" t="str">
        <f t="shared" ca="1" si="256"/>
        <v/>
      </c>
      <c r="AC554" s="310">
        <f t="shared" ca="1" si="257"/>
        <v>9.9999999999999201</v>
      </c>
      <c r="AD554" s="323">
        <f t="shared" ca="1" si="258"/>
        <v>443.01588895913699</v>
      </c>
      <c r="AE554" s="324">
        <f t="shared" ca="1" si="237"/>
        <v>1675.19984877926</v>
      </c>
      <c r="AG554" s="306">
        <f t="shared" ca="1" si="259"/>
        <v>-14.770893171048474</v>
      </c>
      <c r="AH554" s="304">
        <f t="shared" ca="1" si="260"/>
        <v>-5.4765245077828721</v>
      </c>
    </row>
    <row r="555" spans="1:34" x14ac:dyDescent="0.2">
      <c r="A555" s="347">
        <f t="shared" ca="1" si="238"/>
        <v>0.1</v>
      </c>
      <c r="B555" s="304">
        <f t="shared" ca="1" si="239"/>
        <v>10.09999999999992</v>
      </c>
      <c r="D555" s="306">
        <f t="shared" ca="1" si="240"/>
        <v>-1.725304770187829</v>
      </c>
      <c r="E555" s="307">
        <f t="shared" ca="1" si="241"/>
        <v>-14.882410195153735</v>
      </c>
      <c r="F555" s="304">
        <f t="shared" ca="1" si="242"/>
        <v>14.982082958215413</v>
      </c>
      <c r="G555" s="306">
        <f t="shared" ca="1" si="243"/>
        <v>45.879576304242896</v>
      </c>
      <c r="H555" s="307">
        <f t="shared" ca="1" si="244"/>
        <v>133.90533116666094</v>
      </c>
      <c r="I555" s="304">
        <f t="shared" ca="1" si="245"/>
        <v>141.54707074577695</v>
      </c>
      <c r="J555" s="306">
        <f t="shared" ca="1" si="246"/>
        <v>447.61247311341219</v>
      </c>
      <c r="K555" s="307">
        <f t="shared" ca="1" si="247"/>
        <v>1688.6647939469019</v>
      </c>
      <c r="L555" s="304">
        <f t="shared" ca="1" si="232"/>
        <v>1746.9818866841288</v>
      </c>
      <c r="M555" s="306">
        <f t="shared" ca="1" si="248"/>
        <v>1.240704958902628</v>
      </c>
      <c r="N555" s="304">
        <f t="shared" ca="1" si="249"/>
        <v>71.087157766072835</v>
      </c>
      <c r="P555" s="310">
        <f t="shared" ca="1" si="250"/>
        <v>23</v>
      </c>
      <c r="Q555" s="304">
        <f t="shared" ca="1" si="251"/>
        <v>0</v>
      </c>
      <c r="R555" s="306">
        <f t="shared" ca="1" si="252"/>
        <v>0</v>
      </c>
      <c r="S555" s="307">
        <f t="shared" ca="1" si="253"/>
        <v>10.317999999999975</v>
      </c>
      <c r="T555" s="304">
        <f t="shared" ca="1" si="233"/>
        <v>101.21957999999975</v>
      </c>
      <c r="U555" s="311">
        <f t="shared" ca="1" si="234"/>
        <v>0</v>
      </c>
      <c r="V555" s="306">
        <f t="shared" ca="1" si="235"/>
        <v>1.0342446545476343</v>
      </c>
      <c r="W555" s="304">
        <f t="shared" ca="1" si="236"/>
        <v>54.082217603138801</v>
      </c>
      <c r="Y555" s="314" t="str">
        <f t="shared" ca="1" si="254"/>
        <v/>
      </c>
      <c r="Z555" s="315" t="str">
        <f t="shared" ca="1" si="255"/>
        <v/>
      </c>
      <c r="AA555" s="316" t="str">
        <f t="shared" ca="1" si="256"/>
        <v/>
      </c>
      <c r="AC555" s="310" t="e">
        <f t="shared" ca="1" si="257"/>
        <v>#N/A</v>
      </c>
      <c r="AD555" s="323" t="e">
        <f t="shared" ca="1" si="258"/>
        <v>#N/A</v>
      </c>
      <c r="AE555" s="324">
        <f t="shared" ca="1" si="237"/>
        <v>1688.6647939469019</v>
      </c>
      <c r="AG555" s="306">
        <f t="shared" ca="1" si="259"/>
        <v>-14.645258226355141</v>
      </c>
      <c r="AH555" s="304">
        <f t="shared" ca="1" si="260"/>
        <v>-5.3578000837967465</v>
      </c>
    </row>
    <row r="556" spans="1:34" x14ac:dyDescent="0.2">
      <c r="A556" s="347">
        <f t="shared" ca="1" si="238"/>
        <v>0.1</v>
      </c>
      <c r="B556" s="304">
        <f t="shared" ca="1" si="239"/>
        <v>10.199999999999919</v>
      </c>
      <c r="D556" s="306">
        <f t="shared" ca="1" si="240"/>
        <v>-1.6989378032872045</v>
      </c>
      <c r="E556" s="307">
        <f t="shared" ca="1" si="241"/>
        <v>-14.768564300422581</v>
      </c>
      <c r="F556" s="304">
        <f t="shared" ca="1" si="242"/>
        <v>14.865963848844604</v>
      </c>
      <c r="G556" s="306">
        <f t="shared" ca="1" si="243"/>
        <v>45.709682523914175</v>
      </c>
      <c r="H556" s="307">
        <f t="shared" ca="1" si="244"/>
        <v>132.42847473661868</v>
      </c>
      <c r="I556" s="304">
        <f t="shared" ca="1" si="245"/>
        <v>140.0952390251156</v>
      </c>
      <c r="J556" s="306">
        <f t="shared" ca="1" si="246"/>
        <v>452.19193605482002</v>
      </c>
      <c r="K556" s="307">
        <f t="shared" ca="1" si="247"/>
        <v>1701.9814842420658</v>
      </c>
      <c r="L556" s="304">
        <f t="shared" ca="1" si="232"/>
        <v>1761.0276885204933</v>
      </c>
      <c r="M556" s="306">
        <f t="shared" ca="1" si="248"/>
        <v>1.2384352795022586</v>
      </c>
      <c r="N556" s="304">
        <f t="shared" ca="1" si="249"/>
        <v>70.957114715583884</v>
      </c>
      <c r="P556" s="310">
        <f t="shared" ca="1" si="250"/>
        <v>23</v>
      </c>
      <c r="Q556" s="304">
        <f t="shared" ca="1" si="251"/>
        <v>0</v>
      </c>
      <c r="R556" s="306">
        <f t="shared" ca="1" si="252"/>
        <v>0</v>
      </c>
      <c r="S556" s="307">
        <f t="shared" ca="1" si="253"/>
        <v>10.317999999999975</v>
      </c>
      <c r="T556" s="304">
        <f t="shared" ca="1" si="233"/>
        <v>101.21957999999975</v>
      </c>
      <c r="U556" s="311">
        <f t="shared" ca="1" si="234"/>
        <v>0</v>
      </c>
      <c r="V556" s="306">
        <f t="shared" ca="1" si="235"/>
        <v>1.0328583451275719</v>
      </c>
      <c r="W556" s="304">
        <f t="shared" ca="1" si="236"/>
        <v>52.907464555575196</v>
      </c>
      <c r="Y556" s="314" t="str">
        <f t="shared" ca="1" si="254"/>
        <v/>
      </c>
      <c r="Z556" s="315" t="str">
        <f t="shared" ca="1" si="255"/>
        <v/>
      </c>
      <c r="AA556" s="316" t="str">
        <f t="shared" ca="1" si="256"/>
        <v/>
      </c>
      <c r="AC556" s="310" t="e">
        <f t="shared" ca="1" si="257"/>
        <v>#N/A</v>
      </c>
      <c r="AD556" s="323" t="e">
        <f t="shared" ca="1" si="258"/>
        <v>#N/A</v>
      </c>
      <c r="AE556" s="324">
        <f t="shared" ca="1" si="237"/>
        <v>1701.9814842420658</v>
      </c>
      <c r="AG556" s="306">
        <f t="shared" ca="1" si="259"/>
        <v>-14.521925669363361</v>
      </c>
      <c r="AH556" s="304">
        <f t="shared" ca="1" si="260"/>
        <v>-5.2415407640181169</v>
      </c>
    </row>
    <row r="557" spans="1:34" x14ac:dyDescent="0.2">
      <c r="A557" s="347">
        <f t="shared" ca="1" si="238"/>
        <v>0.1</v>
      </c>
      <c r="B557" s="304">
        <f t="shared" ca="1" si="239"/>
        <v>10.299999999999919</v>
      </c>
      <c r="D557" s="306">
        <f t="shared" ca="1" si="240"/>
        <v>-1.6730397305357101</v>
      </c>
      <c r="E557" s="307">
        <f t="shared" ca="1" si="241"/>
        <v>-14.657071505532638</v>
      </c>
      <c r="F557" s="304">
        <f t="shared" ca="1" si="242"/>
        <v>14.75224752565682</v>
      </c>
      <c r="G557" s="306">
        <f t="shared" ca="1" si="243"/>
        <v>45.542378550860604</v>
      </c>
      <c r="H557" s="307">
        <f t="shared" ca="1" si="244"/>
        <v>130.96276758606541</v>
      </c>
      <c r="I557" s="304">
        <f t="shared" ca="1" si="245"/>
        <v>138.65552545020222</v>
      </c>
      <c r="J557" s="306">
        <f t="shared" ca="1" si="246"/>
        <v>456.75453910855873</v>
      </c>
      <c r="K557" s="307">
        <f t="shared" ca="1" si="247"/>
        <v>1715.1510463581999</v>
      </c>
      <c r="L557" s="304">
        <f t="shared" ca="1" si="232"/>
        <v>1774.927553682093</v>
      </c>
      <c r="M557" s="306">
        <f t="shared" ca="1" si="248"/>
        <v>1.2361268477439893</v>
      </c>
      <c r="N557" s="304">
        <f t="shared" ca="1" si="249"/>
        <v>70.824851318541093</v>
      </c>
      <c r="P557" s="310">
        <f t="shared" ca="1" si="250"/>
        <v>23</v>
      </c>
      <c r="Q557" s="304">
        <f t="shared" ca="1" si="251"/>
        <v>0</v>
      </c>
      <c r="R557" s="306">
        <f t="shared" ca="1" si="252"/>
        <v>0</v>
      </c>
      <c r="S557" s="307">
        <f t="shared" ca="1" si="253"/>
        <v>10.317999999999975</v>
      </c>
      <c r="T557" s="304">
        <f t="shared" ca="1" si="233"/>
        <v>101.21957999999975</v>
      </c>
      <c r="U557" s="311">
        <f t="shared" ca="1" si="234"/>
        <v>0</v>
      </c>
      <c r="V557" s="306">
        <f t="shared" ca="1" si="235"/>
        <v>1.0314890244324448</v>
      </c>
      <c r="W557" s="304">
        <f t="shared" ca="1" si="236"/>
        <v>51.756917966172757</v>
      </c>
      <c r="Y557" s="314" t="str">
        <f t="shared" ca="1" si="254"/>
        <v/>
      </c>
      <c r="Z557" s="315" t="str">
        <f t="shared" ca="1" si="255"/>
        <v/>
      </c>
      <c r="AA557" s="316" t="str">
        <f t="shared" ca="1" si="256"/>
        <v/>
      </c>
      <c r="AC557" s="310" t="e">
        <f t="shared" ca="1" si="257"/>
        <v>#N/A</v>
      </c>
      <c r="AD557" s="323" t="e">
        <f t="shared" ca="1" si="258"/>
        <v>#N/A</v>
      </c>
      <c r="AE557" s="324">
        <f t="shared" ca="1" si="237"/>
        <v>1715.1510463581999</v>
      </c>
      <c r="AG557" s="306">
        <f t="shared" ca="1" si="259"/>
        <v>-14.400830124956915</v>
      </c>
      <c r="AH557" s="304">
        <f t="shared" ca="1" si="260"/>
        <v>-5.1276860395013886</v>
      </c>
    </row>
    <row r="558" spans="1:34" x14ac:dyDescent="0.2">
      <c r="A558" s="347">
        <f t="shared" ca="1" si="238"/>
        <v>0.1</v>
      </c>
      <c r="B558" s="304">
        <f t="shared" ca="1" si="239"/>
        <v>10.399999999999919</v>
      </c>
      <c r="D558" s="306">
        <f t="shared" ca="1" si="240"/>
        <v>-1.6475985887630276</v>
      </c>
      <c r="E558" s="307">
        <f t="shared" ca="1" si="241"/>
        <v>-14.547874435221484</v>
      </c>
      <c r="F558" s="304">
        <f t="shared" ca="1" si="242"/>
        <v>14.640875373168939</v>
      </c>
      <c r="G558" s="306">
        <f t="shared" ca="1" si="243"/>
        <v>45.377618691984303</v>
      </c>
      <c r="H558" s="307">
        <f t="shared" ca="1" si="244"/>
        <v>129.50798014254326</v>
      </c>
      <c r="I558" s="304">
        <f t="shared" ca="1" si="245"/>
        <v>137.22771294004906</v>
      </c>
      <c r="J558" s="306">
        <f t="shared" ca="1" si="246"/>
        <v>461.30053897070098</v>
      </c>
      <c r="K558" s="307">
        <f t="shared" ca="1" si="247"/>
        <v>1728.1745837446304</v>
      </c>
      <c r="L558" s="304">
        <f t="shared" ca="1" si="232"/>
        <v>1788.6826379085771</v>
      </c>
      <c r="M558" s="306">
        <f t="shared" ca="1" si="248"/>
        <v>1.2337788044033255</v>
      </c>
      <c r="N558" s="304">
        <f t="shared" ca="1" si="249"/>
        <v>70.690318345007256</v>
      </c>
      <c r="P558" s="310">
        <f t="shared" ca="1" si="250"/>
        <v>23</v>
      </c>
      <c r="Q558" s="304">
        <f t="shared" ca="1" si="251"/>
        <v>0</v>
      </c>
      <c r="R558" s="306">
        <f t="shared" ca="1" si="252"/>
        <v>0</v>
      </c>
      <c r="S558" s="307">
        <f t="shared" ca="1" si="253"/>
        <v>10.317999999999975</v>
      </c>
      <c r="T558" s="304">
        <f t="shared" ca="1" si="233"/>
        <v>101.21957999999975</v>
      </c>
      <c r="U558" s="311">
        <f t="shared" ca="1" si="234"/>
        <v>0</v>
      </c>
      <c r="V558" s="306">
        <f t="shared" ca="1" si="235"/>
        <v>1.0301365192296494</v>
      </c>
      <c r="W558" s="304">
        <f t="shared" ca="1" si="236"/>
        <v>50.629993086787984</v>
      </c>
      <c r="Y558" s="314" t="str">
        <f t="shared" ca="1" si="254"/>
        <v/>
      </c>
      <c r="Z558" s="315" t="str">
        <f t="shared" ca="1" si="255"/>
        <v/>
      </c>
      <c r="AA558" s="316" t="str">
        <f t="shared" ca="1" si="256"/>
        <v/>
      </c>
      <c r="AC558" s="310" t="e">
        <f t="shared" ca="1" si="257"/>
        <v>#N/A</v>
      </c>
      <c r="AD558" s="323" t="e">
        <f t="shared" ca="1" si="258"/>
        <v>#N/A</v>
      </c>
      <c r="AE558" s="324">
        <f t="shared" ca="1" si="237"/>
        <v>1728.1745837446304</v>
      </c>
      <c r="AG558" s="306">
        <f t="shared" ca="1" si="259"/>
        <v>-14.281907992708813</v>
      </c>
      <c r="AH558" s="304">
        <f t="shared" ca="1" si="260"/>
        <v>-5.0161773566750227</v>
      </c>
    </row>
    <row r="559" spans="1:34" x14ac:dyDescent="0.2">
      <c r="A559" s="347">
        <f t="shared" ca="1" si="238"/>
        <v>0.1</v>
      </c>
      <c r="B559" s="304">
        <f t="shared" ca="1" si="239"/>
        <v>10.499999999999918</v>
      </c>
      <c r="D559" s="306">
        <f t="shared" ca="1" si="240"/>
        <v>-1.622602798213215</v>
      </c>
      <c r="E559" s="307">
        <f t="shared" ca="1" si="241"/>
        <v>-14.440917554238084</v>
      </c>
      <c r="F559" s="304">
        <f t="shared" ca="1" si="242"/>
        <v>14.531790655286464</v>
      </c>
      <c r="G559" s="306">
        <f t="shared" ca="1" si="243"/>
        <v>45.215358412162985</v>
      </c>
      <c r="H559" s="307">
        <f t="shared" ca="1" si="244"/>
        <v>128.06388838711945</v>
      </c>
      <c r="I559" s="304">
        <f t="shared" ca="1" si="245"/>
        <v>135.81159061423639</v>
      </c>
      <c r="J559" s="306">
        <f t="shared" ca="1" si="246"/>
        <v>465.83018782590835</v>
      </c>
      <c r="K559" s="307">
        <f t="shared" ca="1" si="247"/>
        <v>1741.0531771711135</v>
      </c>
      <c r="L559" s="304">
        <f t="shared" ca="1" si="232"/>
        <v>1802.2940741254047</v>
      </c>
      <c r="M559" s="306">
        <f t="shared" ca="1" si="248"/>
        <v>1.2313902647219981</v>
      </c>
      <c r="N559" s="304">
        <f t="shared" ca="1" si="249"/>
        <v>70.553465102067676</v>
      </c>
      <c r="P559" s="310">
        <f t="shared" ca="1" si="250"/>
        <v>23</v>
      </c>
      <c r="Q559" s="304">
        <f t="shared" ca="1" si="251"/>
        <v>0</v>
      </c>
      <c r="R559" s="306">
        <f t="shared" ca="1" si="252"/>
        <v>0</v>
      </c>
      <c r="S559" s="307">
        <f t="shared" ca="1" si="253"/>
        <v>10.317999999999975</v>
      </c>
      <c r="T559" s="304">
        <f t="shared" ca="1" si="233"/>
        <v>101.21957999999975</v>
      </c>
      <c r="U559" s="311">
        <f t="shared" ca="1" si="234"/>
        <v>0</v>
      </c>
      <c r="V559" s="306">
        <f t="shared" ca="1" si="235"/>
        <v>1.0288006600090449</v>
      </c>
      <c r="W559" s="304">
        <f t="shared" ca="1" si="236"/>
        <v>49.526123843242885</v>
      </c>
      <c r="Y559" s="314" t="str">
        <f t="shared" ca="1" si="254"/>
        <v/>
      </c>
      <c r="Z559" s="315" t="str">
        <f t="shared" ca="1" si="255"/>
        <v/>
      </c>
      <c r="AA559" s="316" t="str">
        <f t="shared" ca="1" si="256"/>
        <v/>
      </c>
      <c r="AC559" s="310" t="e">
        <f t="shared" ca="1" si="257"/>
        <v>#N/A</v>
      </c>
      <c r="AD559" s="323" t="e">
        <f t="shared" ca="1" si="258"/>
        <v>#N/A</v>
      </c>
      <c r="AE559" s="324">
        <f t="shared" ca="1" si="237"/>
        <v>1741.0531771711135</v>
      </c>
      <c r="AG559" s="306">
        <f t="shared" ca="1" si="259"/>
        <v>-14.165097364622314</v>
      </c>
      <c r="AH559" s="304">
        <f t="shared" ca="1" si="260"/>
        <v>-4.9069580429141411</v>
      </c>
    </row>
    <row r="560" spans="1:34" x14ac:dyDescent="0.2">
      <c r="A560" s="347">
        <f t="shared" ca="1" si="238"/>
        <v>0.1</v>
      </c>
      <c r="B560" s="304">
        <f t="shared" ca="1" si="239"/>
        <v>10.599999999999918</v>
      </c>
      <c r="D560" s="306">
        <f t="shared" ca="1" si="240"/>
        <v>-1.5980411482371737</v>
      </c>
      <c r="E560" s="307">
        <f t="shared" ca="1" si="241"/>
        <v>-14.336147097637916</v>
      </c>
      <c r="F560" s="304">
        <f t="shared" ca="1" si="242"/>
        <v>14.424938444117231</v>
      </c>
      <c r="G560" s="306">
        <f t="shared" ca="1" si="243"/>
        <v>45.05555429733927</v>
      </c>
      <c r="H560" s="307">
        <f t="shared" ca="1" si="244"/>
        <v>126.63027367735566</v>
      </c>
      <c r="I560" s="304">
        <f t="shared" ca="1" si="245"/>
        <v>134.40695363202931</v>
      </c>
      <c r="J560" s="306">
        <f t="shared" ca="1" si="246"/>
        <v>470.34373346138347</v>
      </c>
      <c r="K560" s="307">
        <f t="shared" ca="1" si="247"/>
        <v>1753.7878852743372</v>
      </c>
      <c r="L560" s="304">
        <f t="shared" ca="1" si="232"/>
        <v>1815.7629730065057</v>
      </c>
      <c r="M560" s="306">
        <f t="shared" ca="1" si="248"/>
        <v>1.2289603175104131</v>
      </c>
      <c r="N560" s="304">
        <f t="shared" ca="1" si="249"/>
        <v>70.414239382404276</v>
      </c>
      <c r="P560" s="310">
        <f t="shared" ca="1" si="250"/>
        <v>23</v>
      </c>
      <c r="Q560" s="304">
        <f t="shared" ca="1" si="251"/>
        <v>0</v>
      </c>
      <c r="R560" s="306">
        <f t="shared" ca="1" si="252"/>
        <v>0</v>
      </c>
      <c r="S560" s="307">
        <f t="shared" ca="1" si="253"/>
        <v>10.317999999999975</v>
      </c>
      <c r="T560" s="304">
        <f t="shared" ca="1" si="233"/>
        <v>101.21957999999975</v>
      </c>
      <c r="U560" s="311">
        <f t="shared" ca="1" si="234"/>
        <v>0</v>
      </c>
      <c r="V560" s="306">
        <f t="shared" ca="1" si="235"/>
        <v>1.0274812808885243</v>
      </c>
      <c r="W560" s="304">
        <f t="shared" ca="1" si="236"/>
        <v>48.444762134240847</v>
      </c>
      <c r="Y560" s="314" t="str">
        <f t="shared" ca="1" si="254"/>
        <v/>
      </c>
      <c r="Z560" s="315" t="str">
        <f t="shared" ca="1" si="255"/>
        <v/>
      </c>
      <c r="AA560" s="316" t="str">
        <f t="shared" ca="1" si="256"/>
        <v/>
      </c>
      <c r="AC560" s="310" t="e">
        <f t="shared" ca="1" si="257"/>
        <v>#N/A</v>
      </c>
      <c r="AD560" s="323" t="e">
        <f t="shared" ca="1" si="258"/>
        <v>#N/A</v>
      </c>
      <c r="AE560" s="324">
        <f t="shared" ca="1" si="237"/>
        <v>1753.7878852743372</v>
      </c>
      <c r="AG560" s="306">
        <f t="shared" ca="1" si="259"/>
        <v>-14.050337945811012</v>
      </c>
      <c r="AH560" s="304">
        <f t="shared" ca="1" si="260"/>
        <v>-4.7999732354373918</v>
      </c>
    </row>
    <row r="561" spans="1:34" x14ac:dyDescent="0.2">
      <c r="A561" s="347">
        <f t="shared" ca="1" si="238"/>
        <v>0.1</v>
      </c>
      <c r="B561" s="304">
        <f t="shared" ca="1" si="239"/>
        <v>10.699999999999918</v>
      </c>
      <c r="D561" s="306">
        <f t="shared" ca="1" si="240"/>
        <v>-1.5739027836326611</v>
      </c>
      <c r="E561" s="307">
        <f t="shared" ca="1" si="241"/>
        <v>-14.233511004163265</v>
      </c>
      <c r="F561" s="304">
        <f t="shared" ca="1" si="242"/>
        <v>14.320265551935949</v>
      </c>
      <c r="G561" s="306">
        <f t="shared" ca="1" si="243"/>
        <v>44.898164018976004</v>
      </c>
      <c r="H561" s="307">
        <f t="shared" ca="1" si="244"/>
        <v>125.20692257693933</v>
      </c>
      <c r="I561" s="304">
        <f t="shared" ca="1" si="245"/>
        <v>133.01360303917247</v>
      </c>
      <c r="J561" s="306">
        <f t="shared" ca="1" si="246"/>
        <v>474.8414193771992</v>
      </c>
      <c r="K561" s="307">
        <f t="shared" ca="1" si="247"/>
        <v>1766.379745087052</v>
      </c>
      <c r="L561" s="304">
        <f t="shared" ca="1" si="232"/>
        <v>1829.0904235192836</v>
      </c>
      <c r="M561" s="306">
        <f t="shared" ca="1" si="248"/>
        <v>1.2264880242139382</v>
      </c>
      <c r="N561" s="304">
        <f t="shared" ca="1" si="249"/>
        <v>70.272587410797783</v>
      </c>
      <c r="P561" s="310">
        <f t="shared" ca="1" si="250"/>
        <v>23</v>
      </c>
      <c r="Q561" s="304">
        <f t="shared" ca="1" si="251"/>
        <v>0</v>
      </c>
      <c r="R561" s="306">
        <f t="shared" ca="1" si="252"/>
        <v>0</v>
      </c>
      <c r="S561" s="307">
        <f t="shared" ca="1" si="253"/>
        <v>10.317999999999975</v>
      </c>
      <c r="T561" s="304">
        <f t="shared" ca="1" si="233"/>
        <v>101.21957999999975</v>
      </c>
      <c r="U561" s="311">
        <f t="shared" ca="1" si="234"/>
        <v>0</v>
      </c>
      <c r="V561" s="306">
        <f t="shared" ca="1" si="235"/>
        <v>1.0261782195226987</v>
      </c>
      <c r="W561" s="304">
        <f t="shared" ca="1" si="236"/>
        <v>47.385377161198036</v>
      </c>
      <c r="Y561" s="314" t="str">
        <f t="shared" ca="1" si="254"/>
        <v/>
      </c>
      <c r="Z561" s="315" t="str">
        <f t="shared" ca="1" si="255"/>
        <v/>
      </c>
      <c r="AA561" s="316" t="str">
        <f t="shared" ca="1" si="256"/>
        <v/>
      </c>
      <c r="AC561" s="310" t="e">
        <f t="shared" ca="1" si="257"/>
        <v>#N/A</v>
      </c>
      <c r="AD561" s="323" t="e">
        <f t="shared" ca="1" si="258"/>
        <v>#N/A</v>
      </c>
      <c r="AE561" s="324">
        <f t="shared" ca="1" si="237"/>
        <v>1766.379745087052</v>
      </c>
      <c r="AG561" s="306">
        <f t="shared" ca="1" si="259"/>
        <v>-13.937570977928418</v>
      </c>
      <c r="AH561" s="304">
        <f t="shared" ca="1" si="260"/>
        <v>-4.6951698133592714</v>
      </c>
    </row>
    <row r="562" spans="1:34" x14ac:dyDescent="0.2">
      <c r="A562" s="347">
        <f t="shared" ca="1" si="238"/>
        <v>0.1</v>
      </c>
      <c r="B562" s="304">
        <f t="shared" ca="1" si="239"/>
        <v>10.799999999999917</v>
      </c>
      <c r="D562" s="306">
        <f t="shared" ca="1" si="240"/>
        <v>-1.5501771915999052</v>
      </c>
      <c r="E562" s="307">
        <f t="shared" ca="1" si="241"/>
        <v>-14.132958852552504</v>
      </c>
      <c r="F562" s="304">
        <f t="shared" ca="1" si="242"/>
        <v>14.217720466140088</v>
      </c>
      <c r="G562" s="306">
        <f t="shared" ca="1" si="243"/>
        <v>44.743146299816011</v>
      </c>
      <c r="H562" s="307">
        <f t="shared" ca="1" si="244"/>
        <v>123.79362669168408</v>
      </c>
      <c r="I562" s="304">
        <f t="shared" ca="1" si="245"/>
        <v>131.63134562210772</v>
      </c>
      <c r="J562" s="306">
        <f t="shared" ca="1" si="246"/>
        <v>479.32348489313881</v>
      </c>
      <c r="K562" s="307">
        <f t="shared" ca="1" si="247"/>
        <v>1778.8297725504831</v>
      </c>
      <c r="L562" s="304">
        <f t="shared" ca="1" si="232"/>
        <v>1842.2774934526303</v>
      </c>
      <c r="M562" s="306">
        <f t="shared" ca="1" si="248"/>
        <v>1.2239724179414611</v>
      </c>
      <c r="N562" s="304">
        <f t="shared" ca="1" si="249"/>
        <v>70.128453788468192</v>
      </c>
      <c r="P562" s="310">
        <f t="shared" ca="1" si="250"/>
        <v>23</v>
      </c>
      <c r="Q562" s="304">
        <f t="shared" ca="1" si="251"/>
        <v>0</v>
      </c>
      <c r="R562" s="306">
        <f t="shared" ca="1" si="252"/>
        <v>0</v>
      </c>
      <c r="S562" s="307">
        <f t="shared" ca="1" si="253"/>
        <v>10.317999999999975</v>
      </c>
      <c r="T562" s="304">
        <f t="shared" ca="1" si="233"/>
        <v>101.21957999999975</v>
      </c>
      <c r="U562" s="311">
        <f t="shared" ca="1" si="234"/>
        <v>0</v>
      </c>
      <c r="V562" s="306">
        <f t="shared" ca="1" si="235"/>
        <v>1.0248913170145824</v>
      </c>
      <c r="W562" s="304">
        <f t="shared" ca="1" si="236"/>
        <v>46.347454787442061</v>
      </c>
      <c r="Y562" s="314" t="str">
        <f t="shared" ca="1" si="254"/>
        <v/>
      </c>
      <c r="Z562" s="315" t="str">
        <f t="shared" ca="1" si="255"/>
        <v/>
      </c>
      <c r="AA562" s="316" t="str">
        <f t="shared" ca="1" si="256"/>
        <v/>
      </c>
      <c r="AC562" s="310" t="e">
        <f t="shared" ca="1" si="257"/>
        <v>#N/A</v>
      </c>
      <c r="AD562" s="323" t="e">
        <f t="shared" ca="1" si="258"/>
        <v>#N/A</v>
      </c>
      <c r="AE562" s="324">
        <f t="shared" ca="1" si="237"/>
        <v>1778.8297725504831</v>
      </c>
      <c r="AG562" s="306">
        <f t="shared" ca="1" si="259"/>
        <v>-13.826739165165769</v>
      </c>
      <c r="AH562" s="304">
        <f t="shared" ca="1" si="260"/>
        <v>-4.5924963327387234</v>
      </c>
    </row>
    <row r="563" spans="1:34" x14ac:dyDescent="0.2">
      <c r="A563" s="347">
        <f t="shared" ca="1" si="238"/>
        <v>0.1</v>
      </c>
      <c r="B563" s="304">
        <f t="shared" ca="1" si="239"/>
        <v>10.899999999999917</v>
      </c>
      <c r="D563" s="306">
        <f t="shared" ca="1" si="240"/>
        <v>-1.5268541892827063</v>
      </c>
      <c r="E563" s="307">
        <f t="shared" ca="1" si="241"/>
        <v>-14.034441800631141</v>
      </c>
      <c r="F563" s="304">
        <f t="shared" ca="1" si="242"/>
        <v>14.11725328704677</v>
      </c>
      <c r="G563" s="306">
        <f t="shared" ca="1" si="243"/>
        <v>44.59046088088774</v>
      </c>
      <c r="H563" s="307">
        <f t="shared" ca="1" si="244"/>
        <v>122.39018251162096</v>
      </c>
      <c r="I563" s="304">
        <f t="shared" ca="1" si="245"/>
        <v>130.259993769376</v>
      </c>
      <c r="J563" s="306">
        <f t="shared" ca="1" si="246"/>
        <v>483.79016525217401</v>
      </c>
      <c r="K563" s="307">
        <f t="shared" ca="1" si="247"/>
        <v>1791.1389630106482</v>
      </c>
      <c r="L563" s="304">
        <f t="shared" ca="1" si="232"/>
        <v>1855.325229928593</v>
      </c>
      <c r="M563" s="306">
        <f t="shared" ca="1" si="248"/>
        <v>1.221412502454585</v>
      </c>
      <c r="N563" s="304">
        <f t="shared" ca="1" si="249"/>
        <v>69.981781435160016</v>
      </c>
      <c r="P563" s="310">
        <f t="shared" ca="1" si="250"/>
        <v>23</v>
      </c>
      <c r="Q563" s="304">
        <f t="shared" ca="1" si="251"/>
        <v>0</v>
      </c>
      <c r="R563" s="306">
        <f t="shared" ca="1" si="252"/>
        <v>0</v>
      </c>
      <c r="S563" s="307">
        <f t="shared" ca="1" si="253"/>
        <v>10.317999999999975</v>
      </c>
      <c r="T563" s="304">
        <f t="shared" ca="1" si="233"/>
        <v>101.21957999999975</v>
      </c>
      <c r="U563" s="311">
        <f t="shared" ca="1" si="234"/>
        <v>0</v>
      </c>
      <c r="V563" s="306">
        <f t="shared" ca="1" si="235"/>
        <v>1.023620417830156</v>
      </c>
      <c r="W563" s="304">
        <f t="shared" ca="1" si="236"/>
        <v>45.330496925314939</v>
      </c>
      <c r="Y563" s="314" t="str">
        <f t="shared" ca="1" si="254"/>
        <v/>
      </c>
      <c r="Z563" s="315" t="str">
        <f t="shared" ca="1" si="255"/>
        <v/>
      </c>
      <c r="AA563" s="316" t="str">
        <f t="shared" ca="1" si="256"/>
        <v/>
      </c>
      <c r="AC563" s="310" t="e">
        <f t="shared" ca="1" si="257"/>
        <v>#N/A</v>
      </c>
      <c r="AD563" s="323" t="e">
        <f t="shared" ca="1" si="258"/>
        <v>#N/A</v>
      </c>
      <c r="AE563" s="324">
        <f t="shared" ca="1" si="237"/>
        <v>1791.1389630106482</v>
      </c>
      <c r="AG563" s="306">
        <f t="shared" ca="1" si="259"/>
        <v>-13.717786602644836</v>
      </c>
      <c r="AH563" s="304">
        <f t="shared" ca="1" si="260"/>
        <v>-4.4919029644739457</v>
      </c>
    </row>
    <row r="564" spans="1:34" x14ac:dyDescent="0.2">
      <c r="A564" s="347">
        <f t="shared" ca="1" si="238"/>
        <v>0.1</v>
      </c>
      <c r="B564" s="304">
        <f t="shared" ca="1" si="239"/>
        <v>10.999999999999917</v>
      </c>
      <c r="D564" s="306">
        <f t="shared" ca="1" si="240"/>
        <v>-1.5039239118666434</v>
      </c>
      <c r="E564" s="307">
        <f t="shared" ca="1" si="241"/>
        <v>-13.937912527045514</v>
      </c>
      <c r="F564" s="304">
        <f t="shared" ca="1" si="242"/>
        <v>14.018815668388557</v>
      </c>
      <c r="G564" s="306">
        <f t="shared" ca="1" si="243"/>
        <v>44.440068489701076</v>
      </c>
      <c r="H564" s="307">
        <f t="shared" ca="1" si="244"/>
        <v>120.99639125891642</v>
      </c>
      <c r="I564" s="304">
        <f t="shared" ca="1" si="245"/>
        <v>128.89936533998181</v>
      </c>
      <c r="J564" s="306">
        <f t="shared" ca="1" si="246"/>
        <v>488.24169172070344</v>
      </c>
      <c r="K564" s="307">
        <f t="shared" ca="1" si="247"/>
        <v>1803.308291699175</v>
      </c>
      <c r="L564" s="304">
        <f t="shared" ca="1" si="232"/>
        <v>1868.2346598982933</v>
      </c>
      <c r="M564" s="306">
        <f t="shared" ca="1" si="248"/>
        <v>1.2188072511157568</v>
      </c>
      <c r="N564" s="304">
        <f t="shared" ca="1" si="249"/>
        <v>69.832511528874363</v>
      </c>
      <c r="P564" s="310">
        <f t="shared" ca="1" si="250"/>
        <v>23</v>
      </c>
      <c r="Q564" s="304">
        <f t="shared" ca="1" si="251"/>
        <v>0</v>
      </c>
      <c r="R564" s="306">
        <f t="shared" ca="1" si="252"/>
        <v>0</v>
      </c>
      <c r="S564" s="307">
        <f t="shared" ca="1" si="253"/>
        <v>10.317999999999975</v>
      </c>
      <c r="T564" s="304">
        <f t="shared" ca="1" si="233"/>
        <v>101.21957999999975</v>
      </c>
      <c r="U564" s="311">
        <f t="shared" ca="1" si="234"/>
        <v>0</v>
      </c>
      <c r="V564" s="306">
        <f t="shared" ca="1" si="235"/>
        <v>1.0223653697157047</v>
      </c>
      <c r="W564" s="304">
        <f t="shared" ca="1" si="236"/>
        <v>44.334020949800511</v>
      </c>
      <c r="Y564" s="314" t="str">
        <f t="shared" ca="1" si="254"/>
        <v/>
      </c>
      <c r="Z564" s="315" t="str">
        <f t="shared" ca="1" si="255"/>
        <v/>
      </c>
      <c r="AA564" s="316" t="str">
        <f t="shared" ca="1" si="256"/>
        <v/>
      </c>
      <c r="AC564" s="310">
        <f t="shared" ca="1" si="257"/>
        <v>10.999999999999917</v>
      </c>
      <c r="AD564" s="323">
        <f t="shared" ca="1" si="258"/>
        <v>488.24169172070344</v>
      </c>
      <c r="AE564" s="324">
        <f t="shared" ca="1" si="237"/>
        <v>1803.308291699175</v>
      </c>
      <c r="AG564" s="306">
        <f t="shared" ca="1" si="259"/>
        <v>-13.610658707039203</v>
      </c>
      <c r="AH564" s="304">
        <f t="shared" ca="1" si="260"/>
        <v>-4.3933414349016333</v>
      </c>
    </row>
    <row r="565" spans="1:34" x14ac:dyDescent="0.2">
      <c r="A565" s="347">
        <f t="shared" ca="1" si="238"/>
        <v>0.1</v>
      </c>
      <c r="B565" s="304">
        <f t="shared" ca="1" si="239"/>
        <v>11.099999999999916</v>
      </c>
      <c r="D565" s="306">
        <f t="shared" ca="1" si="240"/>
        <v>-1.481376801207646</v>
      </c>
      <c r="E565" s="307">
        <f t="shared" ca="1" si="241"/>
        <v>-13.843325175507804</v>
      </c>
      <c r="F565" s="304">
        <f t="shared" ca="1" si="242"/>
        <v>13.922360760374096</v>
      </c>
      <c r="G565" s="306">
        <f t="shared" ca="1" si="243"/>
        <v>44.291930809580315</v>
      </c>
      <c r="H565" s="307">
        <f t="shared" ca="1" si="244"/>
        <v>119.61205874136564</v>
      </c>
      <c r="I565" s="304">
        <f t="shared" ca="1" si="245"/>
        <v>127.54928353851524</v>
      </c>
      <c r="J565" s="306">
        <f t="shared" ca="1" si="246"/>
        <v>492.67829168566749</v>
      </c>
      <c r="K565" s="307">
        <f t="shared" ca="1" si="247"/>
        <v>1815.3387141991891</v>
      </c>
      <c r="L565" s="304">
        <f t="shared" ca="1" si="232"/>
        <v>1881.0067906226902</v>
      </c>
      <c r="M565" s="306">
        <f t="shared" ca="1" si="248"/>
        <v>1.2161556057935503</v>
      </c>
      <c r="N565" s="304">
        <f t="shared" ca="1" si="249"/>
        <v>69.680583443146318</v>
      </c>
      <c r="P565" s="310">
        <f t="shared" ca="1" si="250"/>
        <v>23</v>
      </c>
      <c r="Q565" s="304">
        <f t="shared" ca="1" si="251"/>
        <v>0</v>
      </c>
      <c r="R565" s="306">
        <f t="shared" ca="1" si="252"/>
        <v>0</v>
      </c>
      <c r="S565" s="307">
        <f t="shared" ca="1" si="253"/>
        <v>10.317999999999975</v>
      </c>
      <c r="T565" s="304">
        <f t="shared" ca="1" si="233"/>
        <v>101.21957999999975</v>
      </c>
      <c r="U565" s="311">
        <f t="shared" ca="1" si="234"/>
        <v>0</v>
      </c>
      <c r="V565" s="306">
        <f t="shared" ca="1" si="235"/>
        <v>1.021126023617815</v>
      </c>
      <c r="W565" s="304">
        <f t="shared" ca="1" si="236"/>
        <v>43.357559137372284</v>
      </c>
      <c r="Y565" s="314" t="str">
        <f t="shared" ca="1" si="254"/>
        <v/>
      </c>
      <c r="Z565" s="315" t="str">
        <f t="shared" ca="1" si="255"/>
        <v/>
      </c>
      <c r="AA565" s="316" t="str">
        <f t="shared" ca="1" si="256"/>
        <v/>
      </c>
      <c r="AC565" s="310" t="e">
        <f t="shared" ca="1" si="257"/>
        <v>#N/A</v>
      </c>
      <c r="AD565" s="323" t="e">
        <f t="shared" ca="1" si="258"/>
        <v>#N/A</v>
      </c>
      <c r="AE565" s="324">
        <f t="shared" ca="1" si="237"/>
        <v>1815.3387141991891</v>
      </c>
      <c r="AG565" s="306">
        <f t="shared" ca="1" si="259"/>
        <v>-13.505302149264388</v>
      </c>
      <c r="AH565" s="304">
        <f t="shared" ca="1" si="260"/>
        <v>-4.2967649689669143</v>
      </c>
    </row>
    <row r="566" spans="1:34" x14ac:dyDescent="0.2">
      <c r="A566" s="347">
        <f t="shared" ca="1" si="238"/>
        <v>0.1</v>
      </c>
      <c r="B566" s="304">
        <f t="shared" ca="1" si="239"/>
        <v>11.199999999999916</v>
      </c>
      <c r="D566" s="306">
        <f t="shared" ca="1" si="240"/>
        <v>-1.4592035949657161</v>
      </c>
      <c r="E566" s="307">
        <f t="shared" ca="1" si="241"/>
        <v>-13.750635301428284</v>
      </c>
      <c r="F566" s="304">
        <f t="shared" ca="1" si="242"/>
        <v>13.827843155186805</v>
      </c>
      <c r="G566" s="306">
        <f t="shared" ca="1" si="243"/>
        <v>44.146010450083743</v>
      </c>
      <c r="H566" s="307">
        <f t="shared" ca="1" si="244"/>
        <v>118.23699521122282</v>
      </c>
      <c r="I566" s="304">
        <f t="shared" ca="1" si="245"/>
        <v>126.20957679684071</v>
      </c>
      <c r="J566" s="306">
        <f t="shared" ca="1" si="246"/>
        <v>497.10018874865068</v>
      </c>
      <c r="K566" s="307">
        <f t="shared" ca="1" si="247"/>
        <v>1827.2311668968184</v>
      </c>
      <c r="L566" s="304">
        <f t="shared" ca="1" si="232"/>
        <v>1893.6426101387381</v>
      </c>
      <c r="M566" s="306">
        <f t="shared" ca="1" si="248"/>
        <v>1.2134564757232535</v>
      </c>
      <c r="N566" s="304">
        <f t="shared" ca="1" si="249"/>
        <v>69.52593468176147</v>
      </c>
      <c r="P566" s="310">
        <f t="shared" ca="1" si="250"/>
        <v>23</v>
      </c>
      <c r="Q566" s="304">
        <f t="shared" ca="1" si="251"/>
        <v>0</v>
      </c>
      <c r="R566" s="306">
        <f t="shared" ca="1" si="252"/>
        <v>0</v>
      </c>
      <c r="S566" s="307">
        <f t="shared" ca="1" si="253"/>
        <v>10.317999999999975</v>
      </c>
      <c r="T566" s="304">
        <f t="shared" ca="1" si="233"/>
        <v>101.21957999999975</v>
      </c>
      <c r="U566" s="311">
        <f t="shared" ca="1" si="234"/>
        <v>0</v>
      </c>
      <c r="V566" s="306">
        <f t="shared" ca="1" si="235"/>
        <v>1.0199022336059467</v>
      </c>
      <c r="W566" s="304">
        <f t="shared" ca="1" si="236"/>
        <v>42.400658128830109</v>
      </c>
      <c r="Y566" s="314" t="str">
        <f t="shared" ca="1" si="254"/>
        <v/>
      </c>
      <c r="Z566" s="315" t="str">
        <f t="shared" ca="1" si="255"/>
        <v/>
      </c>
      <c r="AA566" s="316" t="str">
        <f t="shared" ca="1" si="256"/>
        <v/>
      </c>
      <c r="AC566" s="310" t="e">
        <f t="shared" ca="1" si="257"/>
        <v>#N/A</v>
      </c>
      <c r="AD566" s="323" t="e">
        <f t="shared" ca="1" si="258"/>
        <v>#N/A</v>
      </c>
      <c r="AE566" s="324">
        <f t="shared" ca="1" si="237"/>
        <v>1827.2311668968184</v>
      </c>
      <c r="AG566" s="306">
        <f t="shared" ca="1" si="259"/>
        <v>-13.401664789082723</v>
      </c>
      <c r="AH566" s="304">
        <f t="shared" ca="1" si="260"/>
        <v>-4.2021282358376029</v>
      </c>
    </row>
    <row r="567" spans="1:34" x14ac:dyDescent="0.2">
      <c r="A567" s="347">
        <f t="shared" ca="1" si="238"/>
        <v>0.1</v>
      </c>
      <c r="B567" s="304">
        <f t="shared" ca="1" si="239"/>
        <v>11.299999999999915</v>
      </c>
      <c r="D567" s="306">
        <f t="shared" ca="1" si="240"/>
        <v>-1.4373953162200235</v>
      </c>
      <c r="E567" s="307">
        <f t="shared" ca="1" si="241"/>
        <v>-13.659799820817526</v>
      </c>
      <c r="F567" s="304">
        <f t="shared" ca="1" si="242"/>
        <v>13.735218834801932</v>
      </c>
      <c r="G567" s="306">
        <f t="shared" ca="1" si="243"/>
        <v>44.00227091846174</v>
      </c>
      <c r="H567" s="307">
        <f t="shared" ca="1" si="244"/>
        <v>116.87101522914107</v>
      </c>
      <c r="I567" s="304">
        <f t="shared" ca="1" si="245"/>
        <v>124.88007866217825</v>
      </c>
      <c r="J567" s="306">
        <f t="shared" ca="1" si="246"/>
        <v>501.50760281707795</v>
      </c>
      <c r="K567" s="307">
        <f t="shared" ca="1" si="247"/>
        <v>1838.9865674188366</v>
      </c>
      <c r="L567" s="304">
        <f t="shared" ca="1" si="232"/>
        <v>1906.1430877114778</v>
      </c>
      <c r="M567" s="306">
        <f t="shared" ca="1" si="248"/>
        <v>1.210708736320832</v>
      </c>
      <c r="N567" s="304">
        <f t="shared" ca="1" si="249"/>
        <v>69.36850081080091</v>
      </c>
      <c r="P567" s="310">
        <f t="shared" ca="1" si="250"/>
        <v>23</v>
      </c>
      <c r="Q567" s="304">
        <f t="shared" ca="1" si="251"/>
        <v>0</v>
      </c>
      <c r="R567" s="306">
        <f t="shared" ca="1" si="252"/>
        <v>0</v>
      </c>
      <c r="S567" s="307">
        <f t="shared" ca="1" si="253"/>
        <v>10.317999999999975</v>
      </c>
      <c r="T567" s="304">
        <f t="shared" ca="1" si="233"/>
        <v>101.21957999999975</v>
      </c>
      <c r="U567" s="311">
        <f t="shared" ca="1" si="234"/>
        <v>0</v>
      </c>
      <c r="V567" s="306">
        <f t="shared" ca="1" si="235"/>
        <v>1.018693856797465</v>
      </c>
      <c r="W567" s="304">
        <f t="shared" ca="1" si="236"/>
        <v>41.462878414961132</v>
      </c>
      <c r="Y567" s="314" t="str">
        <f t="shared" ca="1" si="254"/>
        <v/>
      </c>
      <c r="Z567" s="315" t="str">
        <f t="shared" ca="1" si="255"/>
        <v/>
      </c>
      <c r="AA567" s="316" t="str">
        <f t="shared" ca="1" si="256"/>
        <v/>
      </c>
      <c r="AC567" s="310" t="e">
        <f t="shared" ca="1" si="257"/>
        <v>#N/A</v>
      </c>
      <c r="AD567" s="323" t="e">
        <f t="shared" ca="1" si="258"/>
        <v>#N/A</v>
      </c>
      <c r="AE567" s="324">
        <f t="shared" ca="1" si="237"/>
        <v>1838.9865674188366</v>
      </c>
      <c r="AG567" s="306">
        <f t="shared" ca="1" si="259"/>
        <v>-13.299695611474647</v>
      </c>
      <c r="AH567" s="304">
        <f t="shared" ca="1" si="260"/>
        <v>-4.1093872968434013</v>
      </c>
    </row>
    <row r="568" spans="1:34" x14ac:dyDescent="0.2">
      <c r="A568" s="347">
        <f t="shared" ca="1" si="238"/>
        <v>0.1</v>
      </c>
      <c r="B568" s="304">
        <f t="shared" ca="1" si="239"/>
        <v>11.399999999999915</v>
      </c>
      <c r="D568" s="306">
        <f t="shared" ca="1" si="240"/>
        <v>-1.4159432635429516</v>
      </c>
      <c r="E568" s="307">
        <f t="shared" ca="1" si="241"/>
        <v>-13.570776961347638</v>
      </c>
      <c r="F568" s="304">
        <f t="shared" ca="1" si="242"/>
        <v>13.644445121008641</v>
      </c>
      <c r="G568" s="306">
        <f t="shared" ca="1" si="243"/>
        <v>43.860676592107446</v>
      </c>
      <c r="H568" s="307">
        <f t="shared" ca="1" si="244"/>
        <v>115.5139375330063</v>
      </c>
      <c r="I568" s="304">
        <f t="shared" ca="1" si="245"/>
        <v>123.56062769141602</v>
      </c>
      <c r="J568" s="306">
        <f t="shared" ca="1" si="246"/>
        <v>505.90075019260644</v>
      </c>
      <c r="K568" s="307">
        <f t="shared" ca="1" si="247"/>
        <v>1850.6058150569438</v>
      </c>
      <c r="L568" s="304">
        <f t="shared" ca="1" si="232"/>
        <v>1918.5091742725697</v>
      </c>
      <c r="M568" s="306">
        <f t="shared" ca="1" si="248"/>
        <v>1.2079112279482558</v>
      </c>
      <c r="N568" s="304">
        <f t="shared" ca="1" si="249"/>
        <v>69.208215387899784</v>
      </c>
      <c r="P568" s="310">
        <f t="shared" ca="1" si="250"/>
        <v>23</v>
      </c>
      <c r="Q568" s="304">
        <f t="shared" ca="1" si="251"/>
        <v>0</v>
      </c>
      <c r="R568" s="306">
        <f t="shared" ca="1" si="252"/>
        <v>0</v>
      </c>
      <c r="S568" s="307">
        <f t="shared" ca="1" si="253"/>
        <v>10.317999999999975</v>
      </c>
      <c r="T568" s="304">
        <f t="shared" ca="1" si="233"/>
        <v>101.21957999999975</v>
      </c>
      <c r="U568" s="311">
        <f t="shared" ca="1" si="234"/>
        <v>0</v>
      </c>
      <c r="V568" s="306">
        <f t="shared" ca="1" si="235"/>
        <v>1.0175007532850551</v>
      </c>
      <c r="W568" s="304">
        <f t="shared" ca="1" si="236"/>
        <v>40.543793843924583</v>
      </c>
      <c r="Y568" s="314" t="str">
        <f t="shared" ca="1" si="254"/>
        <v/>
      </c>
      <c r="Z568" s="315" t="str">
        <f t="shared" ca="1" si="255"/>
        <v/>
      </c>
      <c r="AA568" s="316" t="str">
        <f t="shared" ca="1" si="256"/>
        <v/>
      </c>
      <c r="AC568" s="310" t="e">
        <f t="shared" ca="1" si="257"/>
        <v>#N/A</v>
      </c>
      <c r="AD568" s="323" t="e">
        <f t="shared" ca="1" si="258"/>
        <v>#N/A</v>
      </c>
      <c r="AE568" s="324">
        <f t="shared" ca="1" si="237"/>
        <v>1850.6058150569438</v>
      </c>
      <c r="AG568" s="306">
        <f t="shared" ca="1" si="259"/>
        <v>-13.199344664632619</v>
      </c>
      <c r="AH568" s="304">
        <f t="shared" ca="1" si="260"/>
        <v>-4.0184995556271792</v>
      </c>
    </row>
    <row r="569" spans="1:34" x14ac:dyDescent="0.2">
      <c r="A569" s="347">
        <f t="shared" ca="1" si="238"/>
        <v>0.1</v>
      </c>
      <c r="B569" s="304">
        <f t="shared" ca="1" si="239"/>
        <v>11.499999999999915</v>
      </c>
      <c r="D569" s="306">
        <f t="shared" ca="1" si="240"/>
        <v>-1.3948390015119752</v>
      </c>
      <c r="E569" s="307">
        <f t="shared" ca="1" si="241"/>
        <v>-13.483526215467654</v>
      </c>
      <c r="F569" s="304">
        <f t="shared" ca="1" si="242"/>
        <v>13.555480627530047</v>
      </c>
      <c r="G569" s="306">
        <f t="shared" ca="1" si="243"/>
        <v>43.721192691956247</v>
      </c>
      <c r="H569" s="307">
        <f t="shared" ca="1" si="244"/>
        <v>114.16558491145953</v>
      </c>
      <c r="I569" s="304">
        <f t="shared" ca="1" si="245"/>
        <v>122.25106735150759</v>
      </c>
      <c r="J569" s="306">
        <f t="shared" ca="1" si="246"/>
        <v>510.27984365680965</v>
      </c>
      <c r="K569" s="307">
        <f t="shared" ca="1" si="247"/>
        <v>1862.0897911791672</v>
      </c>
      <c r="L569" s="304">
        <f t="shared" ca="1" si="232"/>
        <v>1930.7418028457594</v>
      </c>
      <c r="M569" s="306">
        <f t="shared" ca="1" si="248"/>
        <v>1.2050627546281067</v>
      </c>
      <c r="N569" s="304">
        <f t="shared" ca="1" si="249"/>
        <v>69.045009888599623</v>
      </c>
      <c r="P569" s="310">
        <f t="shared" ca="1" si="250"/>
        <v>23</v>
      </c>
      <c r="Q569" s="304">
        <f t="shared" ca="1" si="251"/>
        <v>0</v>
      </c>
      <c r="R569" s="306">
        <f t="shared" ca="1" si="252"/>
        <v>0</v>
      </c>
      <c r="S569" s="307">
        <f t="shared" ca="1" si="253"/>
        <v>10.317999999999975</v>
      </c>
      <c r="T569" s="304">
        <f t="shared" ca="1" si="233"/>
        <v>101.21957999999975</v>
      </c>
      <c r="U569" s="311">
        <f t="shared" ca="1" si="234"/>
        <v>0</v>
      </c>
      <c r="V569" s="306">
        <f t="shared" ca="1" si="235"/>
        <v>1.016322786066423</v>
      </c>
      <c r="W569" s="304">
        <f t="shared" ca="1" si="236"/>
        <v>39.642991149318725</v>
      </c>
      <c r="Y569" s="314" t="str">
        <f t="shared" ca="1" si="254"/>
        <v/>
      </c>
      <c r="Z569" s="315" t="str">
        <f t="shared" ca="1" si="255"/>
        <v/>
      </c>
      <c r="AA569" s="316" t="str">
        <f t="shared" ca="1" si="256"/>
        <v/>
      </c>
      <c r="AC569" s="310" t="e">
        <f t="shared" ca="1" si="257"/>
        <v>#N/A</v>
      </c>
      <c r="AD569" s="323" t="e">
        <f t="shared" ca="1" si="258"/>
        <v>#N/A</v>
      </c>
      <c r="AE569" s="324">
        <f t="shared" ca="1" si="237"/>
        <v>1862.0897911791672</v>
      </c>
      <c r="AG569" s="306">
        <f t="shared" ca="1" si="259"/>
        <v>-13.100562999438479</v>
      </c>
      <c r="AH569" s="304">
        <f t="shared" ca="1" si="260"/>
        <v>-3.9294237104016942</v>
      </c>
    </row>
    <row r="570" spans="1:34" x14ac:dyDescent="0.2">
      <c r="A570" s="347">
        <f t="shared" ca="1" si="238"/>
        <v>0.1</v>
      </c>
      <c r="B570" s="304">
        <f t="shared" ca="1" si="239"/>
        <v>11.599999999999914</v>
      </c>
      <c r="D570" s="306">
        <f t="shared" ca="1" si="240"/>
        <v>-1.3740743516393905</v>
      </c>
      <c r="E570" s="307">
        <f t="shared" ca="1" si="241"/>
        <v>-13.398008295473755</v>
      </c>
      <c r="F570" s="304">
        <f t="shared" ca="1" si="242"/>
        <v>13.468285214139799</v>
      </c>
      <c r="G570" s="306">
        <f t="shared" ca="1" si="243"/>
        <v>43.583785256792311</v>
      </c>
      <c r="H570" s="307">
        <f t="shared" ca="1" si="244"/>
        <v>112.82578408191216</v>
      </c>
      <c r="I570" s="304">
        <f t="shared" ca="1" si="245"/>
        <v>120.95124592582108</v>
      </c>
      <c r="J570" s="306">
        <f t="shared" ca="1" si="246"/>
        <v>514.64509255424707</v>
      </c>
      <c r="K570" s="307">
        <f t="shared" ca="1" si="247"/>
        <v>1873.4393596288357</v>
      </c>
      <c r="L570" s="304">
        <f t="shared" ca="1" si="232"/>
        <v>1942.8418889597453</v>
      </c>
      <c r="M570" s="306">
        <f t="shared" ca="1" si="248"/>
        <v>1.2021620827052855</v>
      </c>
      <c r="N570" s="304">
        <f t="shared" ca="1" si="249"/>
        <v>68.878813629669878</v>
      </c>
      <c r="P570" s="310">
        <f t="shared" ca="1" si="250"/>
        <v>23</v>
      </c>
      <c r="Q570" s="304">
        <f t="shared" ca="1" si="251"/>
        <v>0</v>
      </c>
      <c r="R570" s="306">
        <f t="shared" ca="1" si="252"/>
        <v>0</v>
      </c>
      <c r="S570" s="307">
        <f t="shared" ca="1" si="253"/>
        <v>10.317999999999975</v>
      </c>
      <c r="T570" s="304">
        <f t="shared" ca="1" si="233"/>
        <v>101.21957999999975</v>
      </c>
      <c r="U570" s="311">
        <f t="shared" ca="1" si="234"/>
        <v>0</v>
      </c>
      <c r="V570" s="306">
        <f t="shared" ca="1" si="235"/>
        <v>1.0151598209762047</v>
      </c>
      <c r="W570" s="304">
        <f t="shared" ca="1" si="236"/>
        <v>38.760069497945153</v>
      </c>
      <c r="Y570" s="314" t="str">
        <f t="shared" ca="1" si="254"/>
        <v/>
      </c>
      <c r="Z570" s="315" t="str">
        <f t="shared" ca="1" si="255"/>
        <v/>
      </c>
      <c r="AA570" s="316" t="str">
        <f t="shared" ca="1" si="256"/>
        <v/>
      </c>
      <c r="AC570" s="310" t="e">
        <f t="shared" ca="1" si="257"/>
        <v>#N/A</v>
      </c>
      <c r="AD570" s="323" t="e">
        <f t="shared" ca="1" si="258"/>
        <v>#N/A</v>
      </c>
      <c r="AE570" s="324">
        <f t="shared" ca="1" si="237"/>
        <v>1873.4393596288357</v>
      </c>
      <c r="AG570" s="306">
        <f t="shared" ca="1" si="259"/>
        <v>-13.003302610288785</v>
      </c>
      <c r="AH570" s="304">
        <f t="shared" ca="1" si="260"/>
        <v>-3.8421197082107792</v>
      </c>
    </row>
    <row r="571" spans="1:34" x14ac:dyDescent="0.2">
      <c r="A571" s="347">
        <f t="shared" ca="1" si="238"/>
        <v>0.1</v>
      </c>
      <c r="B571" s="304">
        <f t="shared" ca="1" si="239"/>
        <v>11.699999999999914</v>
      </c>
      <c r="D571" s="306">
        <f t="shared" ca="1" si="240"/>
        <v>-1.3536413837011394</v>
      </c>
      <c r="E571" s="307">
        <f t="shared" ca="1" si="241"/>
        <v>-13.31418509044035</v>
      </c>
      <c r="F571" s="304">
        <f t="shared" ca="1" si="242"/>
        <v>13.382819942679212</v>
      </c>
      <c r="G571" s="306">
        <f t="shared" ca="1" si="243"/>
        <v>43.448421118422196</v>
      </c>
      <c r="H571" s="307">
        <f t="shared" ca="1" si="244"/>
        <v>111.49436557286812</v>
      </c>
      <c r="I571" s="304">
        <f t="shared" ca="1" si="245"/>
        <v>119.66101642632037</v>
      </c>
      <c r="J571" s="306">
        <f t="shared" ca="1" si="246"/>
        <v>518.99670287300785</v>
      </c>
      <c r="K571" s="307">
        <f t="shared" ca="1" si="247"/>
        <v>1884.6553671115748</v>
      </c>
      <c r="L571" s="304">
        <f t="shared" ca="1" si="232"/>
        <v>1954.8103310489021</v>
      </c>
      <c r="M571" s="306">
        <f t="shared" ca="1" si="248"/>
        <v>1.1992079394535651</v>
      </c>
      <c r="N571" s="304">
        <f t="shared" ca="1" si="249"/>
        <v>68.709553689269242</v>
      </c>
      <c r="P571" s="310">
        <f t="shared" ca="1" si="250"/>
        <v>23</v>
      </c>
      <c r="Q571" s="304">
        <f t="shared" ca="1" si="251"/>
        <v>0</v>
      </c>
      <c r="R571" s="306">
        <f t="shared" ca="1" si="252"/>
        <v>0</v>
      </c>
      <c r="S571" s="307">
        <f t="shared" ca="1" si="253"/>
        <v>10.317999999999975</v>
      </c>
      <c r="T571" s="304">
        <f t="shared" ca="1" si="233"/>
        <v>101.21957999999975</v>
      </c>
      <c r="U571" s="311">
        <f t="shared" ca="1" si="234"/>
        <v>0</v>
      </c>
      <c r="V571" s="306">
        <f t="shared" ca="1" si="235"/>
        <v>1.0140117266199937</v>
      </c>
      <c r="W571" s="304">
        <f t="shared" ca="1" si="236"/>
        <v>37.894640056337607</v>
      </c>
      <c r="Y571" s="314" t="str">
        <f t="shared" ca="1" si="254"/>
        <v/>
      </c>
      <c r="Z571" s="315" t="str">
        <f t="shared" ca="1" si="255"/>
        <v/>
      </c>
      <c r="AA571" s="316" t="str">
        <f t="shared" ca="1" si="256"/>
        <v/>
      </c>
      <c r="AC571" s="310" t="e">
        <f t="shared" ca="1" si="257"/>
        <v>#N/A</v>
      </c>
      <c r="AD571" s="323" t="e">
        <f t="shared" ca="1" si="258"/>
        <v>#N/A</v>
      </c>
      <c r="AE571" s="324">
        <f t="shared" ca="1" si="237"/>
        <v>1884.6553671115748</v>
      </c>
      <c r="AG571" s="306">
        <f t="shared" ca="1" si="259"/>
        <v>-12.907516377136291</v>
      </c>
      <c r="AH571" s="304">
        <f t="shared" ca="1" si="260"/>
        <v>-3.7565487010995589</v>
      </c>
    </row>
    <row r="572" spans="1:34" x14ac:dyDescent="0.2">
      <c r="A572" s="347">
        <f t="shared" ca="1" si="238"/>
        <v>0.1</v>
      </c>
      <c r="B572" s="304">
        <f t="shared" ca="1" si="239"/>
        <v>11.799999999999914</v>
      </c>
      <c r="D572" s="306">
        <f t="shared" ca="1" si="240"/>
        <v>-1.3335324074469519</v>
      </c>
      <c r="E572" s="307">
        <f t="shared" ca="1" si="241"/>
        <v>-13.232019624922948</v>
      </c>
      <c r="F572" s="304">
        <f t="shared" ca="1" si="242"/>
        <v>13.299047034884014</v>
      </c>
      <c r="G572" s="306">
        <f t="shared" ca="1" si="243"/>
        <v>43.3150678776775</v>
      </c>
      <c r="H572" s="307">
        <f t="shared" ca="1" si="244"/>
        <v>110.17116361037583</v>
      </c>
      <c r="I572" s="304">
        <f t="shared" ca="1" si="245"/>
        <v>118.38023651147184</v>
      </c>
      <c r="J572" s="306">
        <f t="shared" ca="1" si="246"/>
        <v>523.33487732281287</v>
      </c>
      <c r="K572" s="307">
        <f t="shared" ca="1" si="247"/>
        <v>1895.7386435707369</v>
      </c>
      <c r="L572" s="304">
        <f t="shared" ca="1" si="232"/>
        <v>1966.6480108422811</v>
      </c>
      <c r="M572" s="306">
        <f t="shared" ca="1" si="248"/>
        <v>1.1961990116246455</v>
      </c>
      <c r="N572" s="304">
        <f t="shared" ca="1" si="249"/>
        <v>68.537154823812685</v>
      </c>
      <c r="P572" s="310">
        <f t="shared" ca="1" si="250"/>
        <v>23</v>
      </c>
      <c r="Q572" s="304">
        <f t="shared" ca="1" si="251"/>
        <v>0</v>
      </c>
      <c r="R572" s="306">
        <f t="shared" ca="1" si="252"/>
        <v>0</v>
      </c>
      <c r="S572" s="307">
        <f t="shared" ca="1" si="253"/>
        <v>10.317999999999975</v>
      </c>
      <c r="T572" s="304">
        <f t="shared" ca="1" si="233"/>
        <v>101.21957999999975</v>
      </c>
      <c r="U572" s="311">
        <f t="shared" ca="1" si="234"/>
        <v>0</v>
      </c>
      <c r="V572" s="306">
        <f t="shared" ca="1" si="235"/>
        <v>1.0128783743104235</v>
      </c>
      <c r="W572" s="304">
        <f t="shared" ca="1" si="236"/>
        <v>37.046325575172986</v>
      </c>
      <c r="Y572" s="314" t="str">
        <f t="shared" ca="1" si="254"/>
        <v/>
      </c>
      <c r="Z572" s="315" t="str">
        <f t="shared" ca="1" si="255"/>
        <v/>
      </c>
      <c r="AA572" s="316" t="str">
        <f t="shared" ca="1" si="256"/>
        <v/>
      </c>
      <c r="AC572" s="310" t="e">
        <f t="shared" ca="1" si="257"/>
        <v>#N/A</v>
      </c>
      <c r="AD572" s="323" t="e">
        <f t="shared" ca="1" si="258"/>
        <v>#N/A</v>
      </c>
      <c r="AE572" s="324">
        <f t="shared" ca="1" si="237"/>
        <v>1895.7386435707369</v>
      </c>
      <c r="AG572" s="306">
        <f t="shared" ca="1" si="259"/>
        <v>-12.813158008618551</v>
      </c>
      <c r="AH572" s="304">
        <f t="shared" ca="1" si="260"/>
        <v>-3.6726730041032853</v>
      </c>
    </row>
    <row r="573" spans="1:34" x14ac:dyDescent="0.2">
      <c r="A573" s="347">
        <f t="shared" ca="1" si="238"/>
        <v>0.1</v>
      </c>
      <c r="B573" s="304">
        <f t="shared" ca="1" si="239"/>
        <v>11.899999999999913</v>
      </c>
      <c r="D573" s="306">
        <f t="shared" ca="1" si="240"/>
        <v>-1.3137399646751144</v>
      </c>
      <c r="E573" s="307">
        <f t="shared" ca="1" si="241"/>
        <v>-13.15147601934849</v>
      </c>
      <c r="F573" s="304">
        <f t="shared" ca="1" si="242"/>
        <v>13.216929831934607</v>
      </c>
      <c r="G573" s="306">
        <f t="shared" ca="1" si="243"/>
        <v>43.18369388120999</v>
      </c>
      <c r="H573" s="307">
        <f t="shared" ca="1" si="244"/>
        <v>108.85601600844097</v>
      </c>
      <c r="I573" s="304">
        <f t="shared" ca="1" si="245"/>
        <v>117.10876840978224</v>
      </c>
      <c r="J573" s="306">
        <f t="shared" ca="1" si="246"/>
        <v>527.65981541075723</v>
      </c>
      <c r="K573" s="307">
        <f t="shared" ca="1" si="247"/>
        <v>1906.6900025516777</v>
      </c>
      <c r="L573" s="304">
        <f t="shared" ca="1" si="232"/>
        <v>1978.3557937413157</v>
      </c>
      <c r="M573" s="306">
        <f t="shared" ca="1" si="248"/>
        <v>1.1931339439372726</v>
      </c>
      <c r="N573" s="304">
        <f t="shared" ca="1" si="249"/>
        <v>68.361539381404299</v>
      </c>
      <c r="P573" s="310">
        <f t="shared" ca="1" si="250"/>
        <v>23</v>
      </c>
      <c r="Q573" s="304">
        <f t="shared" ca="1" si="251"/>
        <v>0</v>
      </c>
      <c r="R573" s="306">
        <f t="shared" ca="1" si="252"/>
        <v>0</v>
      </c>
      <c r="S573" s="307">
        <f t="shared" ca="1" si="253"/>
        <v>10.317999999999975</v>
      </c>
      <c r="T573" s="304">
        <f t="shared" ca="1" si="233"/>
        <v>101.21957999999975</v>
      </c>
      <c r="U573" s="311">
        <f t="shared" ca="1" si="234"/>
        <v>0</v>
      </c>
      <c r="V573" s="306">
        <f t="shared" ca="1" si="235"/>
        <v>1.0117596380052172</v>
      </c>
      <c r="W573" s="304">
        <f t="shared" ca="1" si="236"/>
        <v>36.214759990727494</v>
      </c>
      <c r="Y573" s="314" t="str">
        <f t="shared" ca="1" si="254"/>
        <v/>
      </c>
      <c r="Z573" s="315" t="str">
        <f t="shared" ca="1" si="255"/>
        <v/>
      </c>
      <c r="AA573" s="316" t="str">
        <f t="shared" ca="1" si="256"/>
        <v/>
      </c>
      <c r="AC573" s="310" t="e">
        <f t="shared" ca="1" si="257"/>
        <v>#N/A</v>
      </c>
      <c r="AD573" s="323" t="e">
        <f t="shared" ca="1" si="258"/>
        <v>#N/A</v>
      </c>
      <c r="AE573" s="324">
        <f t="shared" ca="1" si="237"/>
        <v>1906.6900025516777</v>
      </c>
      <c r="AG573" s="306">
        <f t="shared" ca="1" si="259"/>
        <v>-12.720181986147434</v>
      </c>
      <c r="AH573" s="304">
        <f t="shared" ca="1" si="260"/>
        <v>-3.5904560549692843</v>
      </c>
    </row>
    <row r="574" spans="1:34" x14ac:dyDescent="0.2">
      <c r="A574" s="347">
        <f t="shared" ca="1" si="238"/>
        <v>0.1</v>
      </c>
      <c r="B574" s="304">
        <f t="shared" ca="1" si="239"/>
        <v>11.999999999999913</v>
      </c>
      <c r="D574" s="306">
        <f t="shared" ca="1" si="240"/>
        <v>-1.2942568216560728</v>
      </c>
      <c r="E574" s="307">
        <f t="shared" ca="1" si="241"/>
        <v>-13.072519452013116</v>
      </c>
      <c r="F574" s="304">
        <f t="shared" ca="1" si="242"/>
        <v>13.13643275564811</v>
      </c>
      <c r="G574" s="306">
        <f t="shared" ca="1" si="243"/>
        <v>43.05426819904438</v>
      </c>
      <c r="H574" s="307">
        <f t="shared" ca="1" si="244"/>
        <v>107.54876406323966</v>
      </c>
      <c r="I574" s="304">
        <f t="shared" ca="1" si="245"/>
        <v>115.84647884888706</v>
      </c>
      <c r="J574" s="306">
        <f t="shared" ca="1" si="246"/>
        <v>531.97171351476993</v>
      </c>
      <c r="K574" s="307">
        <f t="shared" ca="1" si="247"/>
        <v>1917.5102415552617</v>
      </c>
      <c r="L574" s="304">
        <f t="shared" ca="1" si="232"/>
        <v>1989.9345291866159</v>
      </c>
      <c r="M574" s="306">
        <f t="shared" ca="1" si="248"/>
        <v>1.1900113375039056</v>
      </c>
      <c r="N574" s="304">
        <f t="shared" ca="1" si="249"/>
        <v>68.182627211691965</v>
      </c>
      <c r="P574" s="310">
        <f t="shared" ca="1" si="250"/>
        <v>23</v>
      </c>
      <c r="Q574" s="304">
        <f t="shared" ca="1" si="251"/>
        <v>0</v>
      </c>
      <c r="R574" s="306">
        <f t="shared" ca="1" si="252"/>
        <v>0</v>
      </c>
      <c r="S574" s="307">
        <f t="shared" ca="1" si="253"/>
        <v>10.317999999999975</v>
      </c>
      <c r="T574" s="304">
        <f t="shared" ca="1" si="233"/>
        <v>101.21957999999975</v>
      </c>
      <c r="U574" s="311">
        <f t="shared" ca="1" si="234"/>
        <v>0</v>
      </c>
      <c r="V574" s="306">
        <f t="shared" ca="1" si="235"/>
        <v>1.0106553942471421</v>
      </c>
      <c r="W574" s="304">
        <f t="shared" ca="1" si="236"/>
        <v>35.399588042586402</v>
      </c>
      <c r="Y574" s="314" t="str">
        <f t="shared" ca="1" si="254"/>
        <v/>
      </c>
      <c r="Z574" s="315" t="str">
        <f t="shared" ca="1" si="255"/>
        <v/>
      </c>
      <c r="AA574" s="316" t="str">
        <f t="shared" ca="1" si="256"/>
        <v/>
      </c>
      <c r="AC574" s="310">
        <f t="shared" ca="1" si="257"/>
        <v>11.999999999999913</v>
      </c>
      <c r="AD574" s="323">
        <f t="shared" ca="1" si="258"/>
        <v>531.97171351476993</v>
      </c>
      <c r="AE574" s="324">
        <f t="shared" ca="1" si="237"/>
        <v>1917.5102415552617</v>
      </c>
      <c r="AG574" s="306">
        <f t="shared" ca="1" si="259"/>
        <v>-12.628543508835364</v>
      </c>
      <c r="AH574" s="304">
        <f t="shared" ca="1" si="260"/>
        <v>-3.5098623755308762</v>
      </c>
    </row>
    <row r="575" spans="1:34" x14ac:dyDescent="0.2">
      <c r="A575" s="347">
        <f t="shared" ca="1" si="238"/>
        <v>0.1</v>
      </c>
      <c r="B575" s="304">
        <f t="shared" ca="1" si="239"/>
        <v>12.099999999999913</v>
      </c>
      <c r="D575" s="306">
        <f t="shared" ca="1" si="240"/>
        <v>-1.2750759618900169</v>
      </c>
      <c r="E575" s="307">
        <f t="shared" ca="1" si="241"/>
        <v>-12.995116122611545</v>
      </c>
      <c r="F575" s="304">
        <f t="shared" ca="1" si="242"/>
        <v>13.057521271234762</v>
      </c>
      <c r="G575" s="306">
        <f t="shared" ca="1" si="243"/>
        <v>42.926760602855381</v>
      </c>
      <c r="H575" s="307">
        <f t="shared" ca="1" si="244"/>
        <v>106.2492524509785</v>
      </c>
      <c r="I575" s="304">
        <f t="shared" ca="1" si="245"/>
        <v>114.59323899011939</v>
      </c>
      <c r="J575" s="306">
        <f t="shared" ca="1" si="246"/>
        <v>536.27076495486494</v>
      </c>
      <c r="K575" s="307">
        <f t="shared" ca="1" si="247"/>
        <v>1928.2001423809727</v>
      </c>
      <c r="L575" s="304">
        <f t="shared" ca="1" si="232"/>
        <v>2001.3850510142418</v>
      </c>
      <c r="M575" s="306">
        <f t="shared" ca="1" si="248"/>
        <v>1.1868297481923158</v>
      </c>
      <c r="N575" s="304">
        <f t="shared" ca="1" si="249"/>
        <v>68.000335571993944</v>
      </c>
      <c r="P575" s="310">
        <f t="shared" ca="1" si="250"/>
        <v>23</v>
      </c>
      <c r="Q575" s="304">
        <f t="shared" ca="1" si="251"/>
        <v>0</v>
      </c>
      <c r="R575" s="306">
        <f t="shared" ca="1" si="252"/>
        <v>0</v>
      </c>
      <c r="S575" s="307">
        <f t="shared" ca="1" si="253"/>
        <v>10.317999999999975</v>
      </c>
      <c r="T575" s="304">
        <f t="shared" ca="1" si="233"/>
        <v>101.21957999999975</v>
      </c>
      <c r="U575" s="311">
        <f t="shared" ca="1" si="234"/>
        <v>0</v>
      </c>
      <c r="V575" s="306">
        <f t="shared" ca="1" si="235"/>
        <v>1.0095655221057991</v>
      </c>
      <c r="W575" s="304">
        <f t="shared" ca="1" si="236"/>
        <v>34.600464906855855</v>
      </c>
      <c r="Y575" s="314" t="str">
        <f t="shared" ca="1" si="254"/>
        <v/>
      </c>
      <c r="Z575" s="315" t="str">
        <f t="shared" ca="1" si="255"/>
        <v/>
      </c>
      <c r="AA575" s="316" t="str">
        <f t="shared" ca="1" si="256"/>
        <v/>
      </c>
      <c r="AC575" s="310" t="e">
        <f t="shared" ca="1" si="257"/>
        <v>#N/A</v>
      </c>
      <c r="AD575" s="323" t="e">
        <f t="shared" ca="1" si="258"/>
        <v>#N/A</v>
      </c>
      <c r="AE575" s="324">
        <f t="shared" ca="1" si="237"/>
        <v>1928.2001423809727</v>
      </c>
      <c r="AG575" s="306">
        <f t="shared" ca="1" si="259"/>
        <v>-12.538198439136007</v>
      </c>
      <c r="AH575" s="304">
        <f t="shared" ca="1" si="260"/>
        <v>-3.4308575346565697</v>
      </c>
    </row>
    <row r="576" spans="1:34" x14ac:dyDescent="0.2">
      <c r="A576" s="347">
        <f t="shared" ca="1" si="238"/>
        <v>0.1</v>
      </c>
      <c r="B576" s="304">
        <f t="shared" ca="1" si="239"/>
        <v>12.199999999999912</v>
      </c>
      <c r="D576" s="306">
        <f t="shared" ca="1" si="240"/>
        <v>-1.2561905791844319</v>
      </c>
      <c r="E576" s="307">
        <f t="shared" ca="1" si="241"/>
        <v>-12.919233217226029</v>
      </c>
      <c r="F576" s="304">
        <f t="shared" ca="1" si="242"/>
        <v>12.980161851545155</v>
      </c>
      <c r="G576" s="306">
        <f t="shared" ca="1" si="243"/>
        <v>42.801141544936939</v>
      </c>
      <c r="H576" s="307">
        <f t="shared" ca="1" si="244"/>
        <v>104.9573291292559</v>
      </c>
      <c r="I576" s="304">
        <f t="shared" ca="1" si="245"/>
        <v>113.34892436850326</v>
      </c>
      <c r="J576" s="306">
        <f t="shared" ca="1" si="246"/>
        <v>540.55716006225452</v>
      </c>
      <c r="K576" s="307">
        <f t="shared" ca="1" si="247"/>
        <v>1938.7604714599845</v>
      </c>
      <c r="L576" s="304">
        <f t="shared" ca="1" si="232"/>
        <v>2012.7081778018171</v>
      </c>
      <c r="M576" s="306">
        <f t="shared" ca="1" si="248"/>
        <v>1.1835876849194218</v>
      </c>
      <c r="N576" s="304">
        <f t="shared" ca="1" si="249"/>
        <v>67.814579029542742</v>
      </c>
      <c r="P576" s="310">
        <f t="shared" ca="1" si="250"/>
        <v>23</v>
      </c>
      <c r="Q576" s="304">
        <f t="shared" ca="1" si="251"/>
        <v>0</v>
      </c>
      <c r="R576" s="306">
        <f t="shared" ca="1" si="252"/>
        <v>0</v>
      </c>
      <c r="S576" s="307">
        <f t="shared" ca="1" si="253"/>
        <v>10.317999999999975</v>
      </c>
      <c r="T576" s="304">
        <f t="shared" ca="1" si="233"/>
        <v>101.21957999999975</v>
      </c>
      <c r="U576" s="311">
        <f t="shared" ca="1" si="234"/>
        <v>0</v>
      </c>
      <c r="V576" s="306">
        <f t="shared" ca="1" si="235"/>
        <v>1.0084899031211831</v>
      </c>
      <c r="W576" s="304">
        <f t="shared" ca="1" si="236"/>
        <v>33.817055844165374</v>
      </c>
      <c r="Y576" s="314" t="str">
        <f t="shared" ca="1" si="254"/>
        <v/>
      </c>
      <c r="Z576" s="315" t="str">
        <f t="shared" ca="1" si="255"/>
        <v/>
      </c>
      <c r="AA576" s="316" t="str">
        <f t="shared" ca="1" si="256"/>
        <v/>
      </c>
      <c r="AC576" s="310" t="e">
        <f t="shared" ca="1" si="257"/>
        <v>#N/A</v>
      </c>
      <c r="AD576" s="323" t="e">
        <f t="shared" ca="1" si="258"/>
        <v>#N/A</v>
      </c>
      <c r="AE576" s="324">
        <f t="shared" ca="1" si="237"/>
        <v>1938.7604714599845</v>
      </c>
      <c r="AG576" s="306">
        <f t="shared" ca="1" si="259"/>
        <v>-12.449103249078533</v>
      </c>
      <c r="AH576" s="304">
        <f t="shared" ca="1" si="260"/>
        <v>-3.3534081127016804</v>
      </c>
    </row>
    <row r="577" spans="1:34" x14ac:dyDescent="0.2">
      <c r="A577" s="347">
        <f t="shared" ca="1" si="238"/>
        <v>0.1</v>
      </c>
      <c r="B577" s="304">
        <f t="shared" ca="1" si="239"/>
        <v>12.299999999999912</v>
      </c>
      <c r="D577" s="306">
        <f t="shared" ca="1" si="240"/>
        <v>-1.2375940710384232</v>
      </c>
      <c r="E577" s="307">
        <f t="shared" ca="1" si="241"/>
        <v>-12.844838874706628</v>
      </c>
      <c r="F577" s="304">
        <f t="shared" ca="1" si="242"/>
        <v>12.904321942738568</v>
      </c>
      <c r="G577" s="306">
        <f t="shared" ca="1" si="243"/>
        <v>42.677382137833099</v>
      </c>
      <c r="H577" s="307">
        <f t="shared" ca="1" si="244"/>
        <v>103.67284524178524</v>
      </c>
      <c r="I577" s="304">
        <f t="shared" ca="1" si="245"/>
        <v>112.11341483812626</v>
      </c>
      <c r="J577" s="306">
        <f t="shared" ca="1" si="246"/>
        <v>544.83108624639306</v>
      </c>
      <c r="K577" s="307">
        <f t="shared" ca="1" si="247"/>
        <v>1949.1919801785366</v>
      </c>
      <c r="L577" s="304">
        <f t="shared" ca="1" si="232"/>
        <v>2023.9047132048358</v>
      </c>
      <c r="M577" s="306">
        <f t="shared" ca="1" si="248"/>
        <v>1.1802836078745704</v>
      </c>
      <c r="N577" s="304">
        <f t="shared" ca="1" si="249"/>
        <v>67.625269359686698</v>
      </c>
      <c r="P577" s="310">
        <f t="shared" ca="1" si="250"/>
        <v>23</v>
      </c>
      <c r="Q577" s="304">
        <f t="shared" ca="1" si="251"/>
        <v>0</v>
      </c>
      <c r="R577" s="306">
        <f t="shared" ca="1" si="252"/>
        <v>0</v>
      </c>
      <c r="S577" s="307">
        <f t="shared" ca="1" si="253"/>
        <v>10.317999999999975</v>
      </c>
      <c r="T577" s="304">
        <f t="shared" ca="1" si="233"/>
        <v>101.21957999999975</v>
      </c>
      <c r="U577" s="311">
        <f t="shared" ca="1" si="234"/>
        <v>0</v>
      </c>
      <c r="V577" s="306">
        <f t="shared" ca="1" si="235"/>
        <v>1.0074284212489462</v>
      </c>
      <c r="W577" s="304">
        <f t="shared" ca="1" si="236"/>
        <v>33.049035861785207</v>
      </c>
      <c r="Y577" s="314" t="str">
        <f t="shared" ca="1" si="254"/>
        <v/>
      </c>
      <c r="Z577" s="315" t="str">
        <f t="shared" ca="1" si="255"/>
        <v/>
      </c>
      <c r="AA577" s="316" t="str">
        <f t="shared" ca="1" si="256"/>
        <v/>
      </c>
      <c r="AC577" s="310" t="e">
        <f t="shared" ca="1" si="257"/>
        <v>#N/A</v>
      </c>
      <c r="AD577" s="323" t="e">
        <f t="shared" ca="1" si="258"/>
        <v>#N/A</v>
      </c>
      <c r="AE577" s="324">
        <f t="shared" ca="1" si="237"/>
        <v>1949.1919801785366</v>
      </c>
      <c r="AG577" s="306">
        <f t="shared" ca="1" si="259"/>
        <v>-12.361214966975661</v>
      </c>
      <c r="AH577" s="304">
        <f t="shared" ca="1" si="260"/>
        <v>-3.2774816673934346</v>
      </c>
    </row>
    <row r="578" spans="1:34" x14ac:dyDescent="0.2">
      <c r="A578" s="347">
        <f t="shared" ca="1" si="238"/>
        <v>0.1</v>
      </c>
      <c r="B578" s="304">
        <f t="shared" ca="1" si="239"/>
        <v>12.399999999999912</v>
      </c>
      <c r="D578" s="306">
        <f t="shared" ca="1" si="240"/>
        <v>-1.2192800323213715</v>
      </c>
      <c r="E578" s="307">
        <f t="shared" ca="1" si="241"/>
        <v>-12.7719021543778</v>
      </c>
      <c r="F578" s="304">
        <f t="shared" ca="1" si="242"/>
        <v>12.829969931306071</v>
      </c>
      <c r="G578" s="306">
        <f t="shared" ca="1" si="243"/>
        <v>42.555454134600964</v>
      </c>
      <c r="H578" s="307">
        <f t="shared" ca="1" si="244"/>
        <v>102.39565502634746</v>
      </c>
      <c r="I578" s="304">
        <f t="shared" ca="1" si="245"/>
        <v>110.88659452285872</v>
      </c>
      <c r="J578" s="306">
        <f t="shared" ca="1" si="246"/>
        <v>549.09272806001479</v>
      </c>
      <c r="K578" s="307">
        <f t="shared" ca="1" si="247"/>
        <v>1959.4954051919433</v>
      </c>
      <c r="L578" s="304">
        <f t="shared" ca="1" si="232"/>
        <v>2034.9754462834994</v>
      </c>
      <c r="M578" s="306">
        <f t="shared" ca="1" si="248"/>
        <v>1.1769159266693876</v>
      </c>
      <c r="N578" s="304">
        <f t="shared" ca="1" si="249"/>
        <v>67.432315439884192</v>
      </c>
      <c r="P578" s="310">
        <f t="shared" ca="1" si="250"/>
        <v>23</v>
      </c>
      <c r="Q578" s="304">
        <f t="shared" ca="1" si="251"/>
        <v>0</v>
      </c>
      <c r="R578" s="306">
        <f t="shared" ca="1" si="252"/>
        <v>0</v>
      </c>
      <c r="S578" s="307">
        <f t="shared" ca="1" si="253"/>
        <v>10.317999999999975</v>
      </c>
      <c r="T578" s="304">
        <f t="shared" ca="1" si="233"/>
        <v>101.21957999999975</v>
      </c>
      <c r="U578" s="311">
        <f t="shared" ca="1" si="234"/>
        <v>0</v>
      </c>
      <c r="V578" s="306">
        <f t="shared" ca="1" si="235"/>
        <v>1.0063809628073144</v>
      </c>
      <c r="W578" s="304">
        <f t="shared" ca="1" si="236"/>
        <v>32.296089389218359</v>
      </c>
      <c r="Y578" s="314" t="str">
        <f t="shared" ca="1" si="254"/>
        <v/>
      </c>
      <c r="Z578" s="315" t="str">
        <f t="shared" ca="1" si="255"/>
        <v/>
      </c>
      <c r="AA578" s="316" t="str">
        <f t="shared" ca="1" si="256"/>
        <v/>
      </c>
      <c r="AC578" s="310" t="e">
        <f t="shared" ca="1" si="257"/>
        <v>#N/A</v>
      </c>
      <c r="AD578" s="323" t="e">
        <f t="shared" ca="1" si="258"/>
        <v>#N/A</v>
      </c>
      <c r="AE578" s="324">
        <f t="shared" ca="1" si="237"/>
        <v>1959.4954051919433</v>
      </c>
      <c r="AG578" s="306">
        <f t="shared" ca="1" si="259"/>
        <v>-12.274491124486392</v>
      </c>
      <c r="AH578" s="304">
        <f t="shared" ca="1" si="260"/>
        <v>-3.2030467010840558</v>
      </c>
    </row>
    <row r="579" spans="1:34" x14ac:dyDescent="0.2">
      <c r="A579" s="347">
        <f t="shared" ca="1" si="238"/>
        <v>0.1</v>
      </c>
      <c r="B579" s="304">
        <f t="shared" ca="1" si="239"/>
        <v>12.499999999999911</v>
      </c>
      <c r="D579" s="306">
        <f t="shared" ca="1" si="240"/>
        <v>-1.2012422492342287</v>
      </c>
      <c r="E579" s="307">
        <f t="shared" ca="1" si="241"/>
        <v>-12.700393005009701</v>
      </c>
      <c r="F579" s="304">
        <f t="shared" ca="1" si="242"/>
        <v>12.757075112385467</v>
      </c>
      <c r="G579" s="306">
        <f t="shared" ca="1" si="243"/>
        <v>42.435329909677542</v>
      </c>
      <c r="H579" s="307">
        <f t="shared" ca="1" si="244"/>
        <v>101.12561572584649</v>
      </c>
      <c r="I579" s="304">
        <f t="shared" ca="1" si="245"/>
        <v>109.66835177239942</v>
      </c>
      <c r="J579" s="306">
        <f t="shared" ca="1" si="246"/>
        <v>553.34226726222869</v>
      </c>
      <c r="K579" s="307">
        <f t="shared" ca="1" si="247"/>
        <v>1969.671468729553</v>
      </c>
      <c r="L579" s="304">
        <f t="shared" ca="1" si="232"/>
        <v>2045.9211518204063</v>
      </c>
      <c r="M579" s="306">
        <f t="shared" ca="1" si="248"/>
        <v>1.1734829984112398</v>
      </c>
      <c r="N579" s="304">
        <f t="shared" ca="1" si="249"/>
        <v>67.235623139321135</v>
      </c>
      <c r="P579" s="310">
        <f t="shared" ca="1" si="250"/>
        <v>23</v>
      </c>
      <c r="Q579" s="304">
        <f t="shared" ca="1" si="251"/>
        <v>0</v>
      </c>
      <c r="R579" s="306">
        <f t="shared" ca="1" si="252"/>
        <v>0</v>
      </c>
      <c r="S579" s="307">
        <f t="shared" ca="1" si="253"/>
        <v>10.317999999999975</v>
      </c>
      <c r="T579" s="304">
        <f t="shared" ca="1" si="233"/>
        <v>101.21957999999975</v>
      </c>
      <c r="U579" s="311">
        <f t="shared" ca="1" si="234"/>
        <v>0</v>
      </c>
      <c r="V579" s="306">
        <f t="shared" ca="1" si="235"/>
        <v>1.005347416425592</v>
      </c>
      <c r="W579" s="304">
        <f t="shared" ca="1" si="236"/>
        <v>31.557909966659473</v>
      </c>
      <c r="Y579" s="314" t="str">
        <f t="shared" ca="1" si="254"/>
        <v/>
      </c>
      <c r="Z579" s="315" t="str">
        <f t="shared" ca="1" si="255"/>
        <v/>
      </c>
      <c r="AA579" s="316" t="str">
        <f t="shared" ca="1" si="256"/>
        <v/>
      </c>
      <c r="AC579" s="310" t="e">
        <f t="shared" ca="1" si="257"/>
        <v>#N/A</v>
      </c>
      <c r="AD579" s="323" t="e">
        <f t="shared" ca="1" si="258"/>
        <v>#N/A</v>
      </c>
      <c r="AE579" s="324">
        <f t="shared" ca="1" si="237"/>
        <v>1969.671468729553</v>
      </c>
      <c r="AG579" s="306">
        <f t="shared" ca="1" si="259"/>
        <v>-12.188889703914745</v>
      </c>
      <c r="AH579" s="304">
        <f t="shared" ca="1" si="260"/>
        <v>-3.1300726293097925</v>
      </c>
    </row>
    <row r="580" spans="1:34" x14ac:dyDescent="0.2">
      <c r="A580" s="347">
        <f t="shared" ca="1" si="238"/>
        <v>0.1</v>
      </c>
      <c r="B580" s="304">
        <f t="shared" ca="1" si="239"/>
        <v>12.599999999999911</v>
      </c>
      <c r="D580" s="306">
        <f t="shared" ca="1" si="240"/>
        <v>-1.1834746935424518</v>
      </c>
      <c r="E580" s="307">
        <f t="shared" ca="1" si="241"/>
        <v>-12.630282234995528</v>
      </c>
      <c r="F580" s="304">
        <f t="shared" ca="1" si="242"/>
        <v>12.685607659308205</v>
      </c>
      <c r="G580" s="306">
        <f t="shared" ca="1" si="243"/>
        <v>42.316982440323294</v>
      </c>
      <c r="H580" s="307">
        <f t="shared" ca="1" si="244"/>
        <v>99.86258750234694</v>
      </c>
      <c r="I580" s="304">
        <f t="shared" ca="1" si="245"/>
        <v>108.45857912363839</v>
      </c>
      <c r="J580" s="306">
        <f t="shared" ca="1" si="246"/>
        <v>557.57988287972876</v>
      </c>
      <c r="K580" s="307">
        <f t="shared" ca="1" si="247"/>
        <v>1979.7208788909627</v>
      </c>
      <c r="L580" s="304">
        <f t="shared" ref="L580:L643" ca="1" si="261">SQRT(pos_x^2+pos_z^2)</f>
        <v>2056.7425906294102</v>
      </c>
      <c r="M580" s="306">
        <f t="shared" ca="1" si="248"/>
        <v>1.1699831256972621</v>
      </c>
      <c r="N580" s="304">
        <f t="shared" ca="1" si="249"/>
        <v>67.035095203977207</v>
      </c>
      <c r="P580" s="310">
        <f t="shared" ca="1" si="250"/>
        <v>23</v>
      </c>
      <c r="Q580" s="304">
        <f t="shared" ca="1" si="251"/>
        <v>0</v>
      </c>
      <c r="R580" s="306">
        <f t="shared" ca="1" si="252"/>
        <v>0</v>
      </c>
      <c r="S580" s="307">
        <f t="shared" ca="1" si="253"/>
        <v>10.317999999999975</v>
      </c>
      <c r="T580" s="304">
        <f t="shared" ref="T580:T643" ca="1" si="262">m*g</f>
        <v>101.21957999999975</v>
      </c>
      <c r="U580" s="311">
        <f t="shared" ref="U580:U643" ca="1" si="263">IF(pos_xz&lt;L_rampe,Poids*COS(Beta),0)</f>
        <v>0</v>
      </c>
      <c r="V580" s="306">
        <f t="shared" ref="V580:V643" ca="1" si="264">Rho_moyen*(20000-Alt_rampe-pos_z)/(20000+Alt_rampe+pos_z)</f>
        <v>1.004327672994199</v>
      </c>
      <c r="W580" s="304">
        <f t="shared" ref="W580:W643" ca="1" si="265">1/2*Rho*Sref*Cx*vit_xz^2</f>
        <v>30.83419994574292</v>
      </c>
      <c r="Y580" s="314" t="str">
        <f t="shared" ca="1" si="254"/>
        <v/>
      </c>
      <c r="Z580" s="315" t="str">
        <f t="shared" ca="1" si="255"/>
        <v/>
      </c>
      <c r="AA580" s="316" t="str">
        <f t="shared" ca="1" si="256"/>
        <v/>
      </c>
      <c r="AC580" s="310" t="e">
        <f t="shared" ca="1" si="257"/>
        <v>#N/A</v>
      </c>
      <c r="AD580" s="323" t="e">
        <f t="shared" ca="1" si="258"/>
        <v>#N/A</v>
      </c>
      <c r="AE580" s="324">
        <f t="shared" ref="AE580:AE643" ca="1" si="266">IF(t&lt;T_para, pos_z, NA())</f>
        <v>1979.7208788909627</v>
      </c>
      <c r="AG580" s="306">
        <f t="shared" ca="1" si="259"/>
        <v>-12.104369085625844</v>
      </c>
      <c r="AH580" s="304">
        <f t="shared" ca="1" si="260"/>
        <v>-3.0585297505969713</v>
      </c>
    </row>
    <row r="581" spans="1:34" x14ac:dyDescent="0.2">
      <c r="A581" s="347">
        <f t="shared" ref="A581:A644" ca="1" si="267">IF(B580+0.01&lt;=T_ini+ROUNDUP(Temps_fin_propu,0), 0.01, IF(K580&gt;0, 0.1, 0.0001))</f>
        <v>0.1</v>
      </c>
      <c r="B581" s="304">
        <f t="shared" ref="B581:B644" ca="1" si="268">B580+pas</f>
        <v>12.69999999999991</v>
      </c>
      <c r="D581" s="306">
        <f t="shared" ref="D581:D644" ca="1" si="269">IF(AND(L580&lt;L_rampe,Poussee&lt;Poids*SIN(M580)),0,(-W580+Poussee)/m*COS(M580)-U580/m*SIN(M580))</f>
        <v>-1.1659715170702116</v>
      </c>
      <c r="E581" s="307">
        <f t="shared" ref="E581:E644" ca="1" si="270">IF(AND(L580&lt;L_rampe,Poussee&lt;Poids*SIN(M580)),0,(-W580+Poussee)/m*SIN(M580)+U580/m*COS(M580)-Poids/m)</f>
        <v>-12.561541483679068</v>
      </c>
      <c r="F581" s="304">
        <f t="shared" ref="F581:F644" ca="1" si="271">SQRT(acc_x^2+acc_z^2)</f>
        <v>12.615538594321256</v>
      </c>
      <c r="G581" s="306">
        <f t="shared" ref="G581:G644" ca="1" si="272">G580+acc_x*pas</f>
        <v>42.200385288616275</v>
      </c>
      <c r="H581" s="307">
        <f t="shared" ref="H581:H644" ca="1" si="273">H580+acc_z*pas</f>
        <v>98.606433353979028</v>
      </c>
      <c r="I581" s="304">
        <f t="shared" ref="I581:I644" ca="1" si="274">SQRT(vit_x^2+vit_z^2)</f>
        <v>107.25717326734082</v>
      </c>
      <c r="J581" s="306">
        <f t="shared" ref="J581:J644" ca="1" si="275">J580+0.5*(vit_x+G580)*pas*(K580&gt;=0)</f>
        <v>561.80575126617578</v>
      </c>
      <c r="K581" s="307">
        <f t="shared" ref="K581:K644" ca="1" si="276">K580+0.5*(vit_z+H580)*pas</f>
        <v>1989.6443299337791</v>
      </c>
      <c r="L581" s="304">
        <f t="shared" ca="1" si="261"/>
        <v>2067.44050985594</v>
      </c>
      <c r="M581" s="306">
        <f t="shared" ref="M581:M644" ca="1" si="277">IF(AND(L580&gt;L_rampe,G581&gt;0),ATAN2(G581,H581),$M$4)</f>
        <v>1.166414554525838</v>
      </c>
      <c r="N581" s="304">
        <f t="shared" ref="N581:N644" ca="1" si="278">DEGREES(Beta)</f>
        <v>66.830631136962552</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10.317999999999975</v>
      </c>
      <c r="T581" s="304">
        <f t="shared" ca="1" si="262"/>
        <v>101.21957999999975</v>
      </c>
      <c r="U581" s="311">
        <f t="shared" ca="1" si="263"/>
        <v>0</v>
      </c>
      <c r="V581" s="306">
        <f t="shared" ca="1" si="264"/>
        <v>1.0033216256161956</v>
      </c>
      <c r="W581" s="304">
        <f t="shared" ca="1" si="265"/>
        <v>30.124670202032785</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f t="shared" ca="1" si="266"/>
        <v>1989.6443299337791</v>
      </c>
      <c r="AG581" s="306">
        <f t="shared" ref="AG581:AG644" ca="1" si="288">IF(AND(L580&lt;L_rampe,Poussee&lt;Poids*SIN(M580)),0,(-W580+Poussee)/m-Poids*SIN(M580)/m)</f>
        <v>-12.020887995460424</v>
      </c>
      <c r="AH581" s="304">
        <f t="shared" ref="AH581:AH644" ca="1" si="289">IF(AND(L580&lt;L_rampe,Poussee&lt;Poids*SIN(M580)), g*SIN(M580), (-W580+Poussee)/m)</f>
        <v>-2.9883892174591002</v>
      </c>
    </row>
    <row r="582" spans="1:34" x14ac:dyDescent="0.2">
      <c r="A582" s="347">
        <f t="shared" ca="1" si="267"/>
        <v>0.1</v>
      </c>
      <c r="B582" s="304">
        <f t="shared" ca="1" si="268"/>
        <v>12.79999999999991</v>
      </c>
      <c r="D582" s="306">
        <f t="shared" ca="1" si="269"/>
        <v>-1.1487270464461754</v>
      </c>
      <c r="E582" s="307">
        <f t="shared" ca="1" si="270"/>
        <v>-12.494143193779408</v>
      </c>
      <c r="F582" s="304">
        <f t="shared" ca="1" si="271"/>
        <v>12.546839760429766</v>
      </c>
      <c r="G582" s="306">
        <f t="shared" ca="1" si="272"/>
        <v>42.085512583971656</v>
      </c>
      <c r="H582" s="307">
        <f t="shared" ca="1" si="273"/>
        <v>97.35701903460108</v>
      </c>
      <c r="I582" s="304">
        <f t="shared" ca="1" si="274"/>
        <v>106.06403502016748</v>
      </c>
      <c r="J582" s="306">
        <f t="shared" ca="1" si="275"/>
        <v>566.02004615980513</v>
      </c>
      <c r="K582" s="307">
        <f t="shared" ca="1" si="276"/>
        <v>1999.442502553208</v>
      </c>
      <c r="L582" s="304">
        <f t="shared" ca="1" si="261"/>
        <v>2078.0156432690737</v>
      </c>
      <c r="M582" s="306">
        <f t="shared" ca="1" si="277"/>
        <v>1.1627754721223322</v>
      </c>
      <c r="N582" s="304">
        <f t="shared" ca="1" si="278"/>
        <v>66.622127073941343</v>
      </c>
      <c r="P582" s="310">
        <f t="shared" ca="1" si="279"/>
        <v>23</v>
      </c>
      <c r="Q582" s="304">
        <f t="shared" ca="1" si="280"/>
        <v>0</v>
      </c>
      <c r="R582" s="306">
        <f t="shared" ca="1" si="281"/>
        <v>0</v>
      </c>
      <c r="S582" s="307">
        <f t="shared" ca="1" si="282"/>
        <v>10.317999999999975</v>
      </c>
      <c r="T582" s="304">
        <f t="shared" ca="1" si="262"/>
        <v>101.21957999999975</v>
      </c>
      <c r="U582" s="311">
        <f t="shared" ca="1" si="263"/>
        <v>0</v>
      </c>
      <c r="V582" s="306">
        <f t="shared" ca="1" si="264"/>
        <v>1.0023291695602363</v>
      </c>
      <c r="W582" s="304">
        <f t="shared" ca="1" si="265"/>
        <v>29.429039858733749</v>
      </c>
      <c r="Y582" s="314" t="str">
        <f t="shared" ca="1" si="283"/>
        <v/>
      </c>
      <c r="Z582" s="315" t="str">
        <f t="shared" ca="1" si="284"/>
        <v/>
      </c>
      <c r="AA582" s="316" t="str">
        <f t="shared" ca="1" si="285"/>
        <v/>
      </c>
      <c r="AC582" s="310" t="e">
        <f t="shared" ca="1" si="286"/>
        <v>#N/A</v>
      </c>
      <c r="AD582" s="323" t="e">
        <f t="shared" ca="1" si="287"/>
        <v>#N/A</v>
      </c>
      <c r="AE582" s="324">
        <f t="shared" ca="1" si="266"/>
        <v>1999.442502553208</v>
      </c>
      <c r="AG582" s="306">
        <f t="shared" ca="1" si="288"/>
        <v>-11.938405452028272</v>
      </c>
      <c r="AH582" s="304">
        <f t="shared" ca="1" si="289"/>
        <v>-2.9196230085319694</v>
      </c>
    </row>
    <row r="583" spans="1:34" x14ac:dyDescent="0.2">
      <c r="A583" s="347">
        <f t="shared" ca="1" si="267"/>
        <v>0.1</v>
      </c>
      <c r="B583" s="304">
        <f t="shared" ca="1" si="268"/>
        <v>12.89999999999991</v>
      </c>
      <c r="D583" s="306">
        <f t="shared" ca="1" si="269"/>
        <v>-1.1317357780917472</v>
      </c>
      <c r="E583" s="307">
        <f t="shared" ca="1" si="270"/>
        <v>-12.428060584862177</v>
      </c>
      <c r="F583" s="304">
        <f t="shared" ca="1" si="271"/>
        <v>12.479483794308869</v>
      </c>
      <c r="G583" s="306">
        <f t="shared" ca="1" si="272"/>
        <v>41.972339006162478</v>
      </c>
      <c r="H583" s="307">
        <f t="shared" ca="1" si="273"/>
        <v>96.114212976114857</v>
      </c>
      <c r="I583" s="304">
        <f t="shared" ca="1" si="274"/>
        <v>104.87906930205948</v>
      </c>
      <c r="J583" s="306">
        <f t="shared" ca="1" si="275"/>
        <v>570.22293873931187</v>
      </c>
      <c r="K583" s="307">
        <f t="shared" ca="1" si="276"/>
        <v>2009.1160641537438</v>
      </c>
      <c r="L583" s="304">
        <f t="shared" ca="1" si="261"/>
        <v>2088.468711545645</v>
      </c>
      <c r="M583" s="306">
        <f t="shared" ca="1" si="277"/>
        <v>1.1590640046758309</v>
      </c>
      <c r="N583" s="304">
        <f t="shared" ca="1" si="278"/>
        <v>66.409475653456624</v>
      </c>
      <c r="P583" s="310">
        <f t="shared" ca="1" si="279"/>
        <v>23</v>
      </c>
      <c r="Q583" s="304">
        <f t="shared" ca="1" si="280"/>
        <v>0</v>
      </c>
      <c r="R583" s="306">
        <f t="shared" ca="1" si="281"/>
        <v>0</v>
      </c>
      <c r="S583" s="307">
        <f t="shared" ca="1" si="282"/>
        <v>10.317999999999975</v>
      </c>
      <c r="T583" s="304">
        <f t="shared" ca="1" si="262"/>
        <v>101.21957999999975</v>
      </c>
      <c r="U583" s="311">
        <f t="shared" ca="1" si="263"/>
        <v>0</v>
      </c>
      <c r="V583" s="306">
        <f t="shared" ca="1" si="264"/>
        <v>1.001350202214905</v>
      </c>
      <c r="W583" s="304">
        <f t="shared" ca="1" si="265"/>
        <v>28.747036021128334</v>
      </c>
      <c r="Y583" s="314" t="str">
        <f t="shared" ca="1" si="283"/>
        <v/>
      </c>
      <c r="Z583" s="315" t="str">
        <f t="shared" ca="1" si="284"/>
        <v/>
      </c>
      <c r="AA583" s="316" t="str">
        <f t="shared" ca="1" si="285"/>
        <v/>
      </c>
      <c r="AC583" s="310" t="e">
        <f t="shared" ca="1" si="286"/>
        <v>#N/A</v>
      </c>
      <c r="AD583" s="323" t="e">
        <f t="shared" ca="1" si="287"/>
        <v>#N/A</v>
      </c>
      <c r="AE583" s="324">
        <f t="shared" ca="1" si="266"/>
        <v>2009.1160641537438</v>
      </c>
      <c r="AG583" s="306">
        <f t="shared" ca="1" si="288"/>
        <v>-11.85688071376023</v>
      </c>
      <c r="AH583" s="304">
        <f t="shared" ca="1" si="289"/>
        <v>-2.852203901796261</v>
      </c>
    </row>
    <row r="584" spans="1:34" x14ac:dyDescent="0.2">
      <c r="A584" s="347">
        <f t="shared" ca="1" si="267"/>
        <v>0.1</v>
      </c>
      <c r="B584" s="304">
        <f t="shared" ca="1" si="268"/>
        <v>12.999999999999909</v>
      </c>
      <c r="D584" s="306">
        <f t="shared" ca="1" si="269"/>
        <v>-1.114992373443207</v>
      </c>
      <c r="E584" s="307">
        <f t="shared" ca="1" si="270"/>
        <v>-12.36326762780911</v>
      </c>
      <c r="F584" s="304">
        <f t="shared" ca="1" si="271"/>
        <v>12.413444100235406</v>
      </c>
      <c r="G584" s="306">
        <f t="shared" ca="1" si="272"/>
        <v>41.86083976881816</v>
      </c>
      <c r="H584" s="307">
        <f t="shared" ca="1" si="273"/>
        <v>94.877886213333952</v>
      </c>
      <c r="I584" s="304">
        <f t="shared" ca="1" si="274"/>
        <v>103.70218511902732</v>
      </c>
      <c r="J584" s="306">
        <f t="shared" ca="1" si="275"/>
        <v>574.41459767806089</v>
      </c>
      <c r="K584" s="307">
        <f t="shared" ca="1" si="276"/>
        <v>2018.6656691132162</v>
      </c>
      <c r="L584" s="304">
        <f t="shared" ca="1" si="261"/>
        <v>2098.8004225466407</v>
      </c>
      <c r="M584" s="306">
        <f t="shared" ca="1" si="277"/>
        <v>1.1552782149835699</v>
      </c>
      <c r="N584" s="304">
        <f t="shared" ca="1" si="278"/>
        <v>66.192565881965933</v>
      </c>
      <c r="P584" s="310">
        <f t="shared" ca="1" si="279"/>
        <v>23</v>
      </c>
      <c r="Q584" s="304">
        <f t="shared" ca="1" si="280"/>
        <v>0</v>
      </c>
      <c r="R584" s="306">
        <f t="shared" ca="1" si="281"/>
        <v>0</v>
      </c>
      <c r="S584" s="307">
        <f t="shared" ca="1" si="282"/>
        <v>10.317999999999975</v>
      </c>
      <c r="T584" s="304">
        <f t="shared" ca="1" si="262"/>
        <v>101.21957999999975</v>
      </c>
      <c r="U584" s="311">
        <f t="shared" ca="1" si="263"/>
        <v>0</v>
      </c>
      <c r="V584" s="306">
        <f t="shared" ca="1" si="264"/>
        <v>1.0003846230443918</v>
      </c>
      <c r="W584" s="304">
        <f t="shared" ca="1" si="265"/>
        <v>28.07839352127062</v>
      </c>
      <c r="Y584" s="314" t="str">
        <f t="shared" ca="1" si="283"/>
        <v/>
      </c>
      <c r="Z584" s="315" t="str">
        <f t="shared" ca="1" si="284"/>
        <v/>
      </c>
      <c r="AA584" s="316" t="str">
        <f t="shared" ca="1" si="285"/>
        <v/>
      </c>
      <c r="AC584" s="310">
        <f t="shared" ca="1" si="286"/>
        <v>12.999999999999909</v>
      </c>
      <c r="AD584" s="323">
        <f t="shared" ca="1" si="287"/>
        <v>574.41459767806089</v>
      </c>
      <c r="AE584" s="324">
        <f t="shared" ca="1" si="266"/>
        <v>2018.6656691132162</v>
      </c>
      <c r="AG584" s="306">
        <f t="shared" ca="1" si="288"/>
        <v>-11.77627322559719</v>
      </c>
      <c r="AH584" s="304">
        <f t="shared" ca="1" si="289"/>
        <v>-2.786105448839737</v>
      </c>
    </row>
    <row r="585" spans="1:34" x14ac:dyDescent="0.2">
      <c r="A585" s="347">
        <f t="shared" ca="1" si="267"/>
        <v>0.1</v>
      </c>
      <c r="B585" s="304">
        <f t="shared" ca="1" si="268"/>
        <v>13.099999999999909</v>
      </c>
      <c r="D585" s="306">
        <f t="shared" ca="1" si="269"/>
        <v>-1.0984916543997743</v>
      </c>
      <c r="E585" s="307">
        <f t="shared" ca="1" si="270"/>
        <v>-12.299739020239947</v>
      </c>
      <c r="F585" s="304">
        <f t="shared" ca="1" si="271"/>
        <v>12.348694824992602</v>
      </c>
      <c r="G585" s="306">
        <f t="shared" ca="1" si="272"/>
        <v>41.750990603378185</v>
      </c>
      <c r="H585" s="307">
        <f t="shared" ca="1" si="273"/>
        <v>93.647912311309952</v>
      </c>
      <c r="I585" s="304">
        <f t="shared" ca="1" si="274"/>
        <v>102.5332955513972</v>
      </c>
      <c r="J585" s="306">
        <f t="shared" ca="1" si="275"/>
        <v>578.59518919667073</v>
      </c>
      <c r="K585" s="307">
        <f t="shared" ca="1" si="276"/>
        <v>2028.0919590394483</v>
      </c>
      <c r="L585" s="304">
        <f t="shared" ca="1" si="261"/>
        <v>2109.0114715861546</v>
      </c>
      <c r="M585" s="306">
        <f t="shared" ca="1" si="277"/>
        <v>1.1514160999997025</v>
      </c>
      <c r="N585" s="304">
        <f t="shared" ca="1" si="278"/>
        <v>65.971282993396102</v>
      </c>
      <c r="P585" s="310">
        <f t="shared" ca="1" si="279"/>
        <v>23</v>
      </c>
      <c r="Q585" s="304">
        <f t="shared" ca="1" si="280"/>
        <v>0</v>
      </c>
      <c r="R585" s="306">
        <f t="shared" ca="1" si="281"/>
        <v>0</v>
      </c>
      <c r="S585" s="307">
        <f t="shared" ca="1" si="282"/>
        <v>10.317999999999975</v>
      </c>
      <c r="T585" s="304">
        <f t="shared" ca="1" si="262"/>
        <v>101.21957999999975</v>
      </c>
      <c r="U585" s="311">
        <f t="shared" ca="1" si="263"/>
        <v>0</v>
      </c>
      <c r="V585" s="306">
        <f t="shared" ca="1" si="264"/>
        <v>0.99943233354545535</v>
      </c>
      <c r="W585" s="304">
        <f t="shared" ca="1" si="265"/>
        <v>27.422854672489116</v>
      </c>
      <c r="Y585" s="314" t="str">
        <f t="shared" ca="1" si="283"/>
        <v/>
      </c>
      <c r="Z585" s="315" t="str">
        <f t="shared" ca="1" si="284"/>
        <v/>
      </c>
      <c r="AA585" s="316" t="str">
        <f t="shared" ca="1" si="285"/>
        <v/>
      </c>
      <c r="AC585" s="310" t="e">
        <f t="shared" ca="1" si="286"/>
        <v>#N/A</v>
      </c>
      <c r="AD585" s="323" t="e">
        <f t="shared" ca="1" si="287"/>
        <v>#N/A</v>
      </c>
      <c r="AE585" s="324">
        <f t="shared" ca="1" si="266"/>
        <v>2028.0919590394483</v>
      </c>
      <c r="AG585" s="306">
        <f t="shared" ca="1" si="288"/>
        <v>-11.696542565193143</v>
      </c>
      <c r="AH585" s="304">
        <f t="shared" ca="1" si="289"/>
        <v>-2.7213019501134608</v>
      </c>
    </row>
    <row r="586" spans="1:34" x14ac:dyDescent="0.2">
      <c r="A586" s="347">
        <f t="shared" ca="1" si="267"/>
        <v>0.1</v>
      </c>
      <c r="B586" s="304">
        <f t="shared" ca="1" si="268"/>
        <v>13.199999999999909</v>
      </c>
      <c r="D586" s="306">
        <f t="shared" ca="1" si="269"/>
        <v>-1.082228598990109</v>
      </c>
      <c r="E586" s="307">
        <f t="shared" ca="1" si="270"/>
        <v>-12.237450162842775</v>
      </c>
      <c r="F586" s="304">
        <f t="shared" ca="1" si="271"/>
        <v>12.285210833702966</v>
      </c>
      <c r="G586" s="306">
        <f t="shared" ca="1" si="272"/>
        <v>41.642767743479176</v>
      </c>
      <c r="H586" s="307">
        <f t="shared" ca="1" si="273"/>
        <v>92.424167295025669</v>
      </c>
      <c r="I586" s="304">
        <f t="shared" ca="1" si="274"/>
        <v>101.3723177475796</v>
      </c>
      <c r="J586" s="306">
        <f t="shared" ca="1" si="275"/>
        <v>582.76487711401364</v>
      </c>
      <c r="K586" s="307">
        <f t="shared" ca="1" si="276"/>
        <v>2037.3955630197652</v>
      </c>
      <c r="L586" s="304">
        <f t="shared" ca="1" si="261"/>
        <v>2119.1025416931425</v>
      </c>
      <c r="M586" s="306">
        <f t="shared" ca="1" si="277"/>
        <v>1.1474755882850172</v>
      </c>
      <c r="N586" s="304">
        <f t="shared" ca="1" si="278"/>
        <v>65.745508303022774</v>
      </c>
      <c r="P586" s="310">
        <f t="shared" ca="1" si="279"/>
        <v>23</v>
      </c>
      <c r="Q586" s="304">
        <f t="shared" ca="1" si="280"/>
        <v>0</v>
      </c>
      <c r="R586" s="306">
        <f t="shared" ca="1" si="281"/>
        <v>0</v>
      </c>
      <c r="S586" s="307">
        <f t="shared" ca="1" si="282"/>
        <v>10.317999999999975</v>
      </c>
      <c r="T586" s="304">
        <f t="shared" ca="1" si="262"/>
        <v>101.21957999999975</v>
      </c>
      <c r="U586" s="311">
        <f t="shared" ca="1" si="263"/>
        <v>0</v>
      </c>
      <c r="V586" s="306">
        <f t="shared" ca="1" si="264"/>
        <v>0.99849323720563876</v>
      </c>
      <c r="W586" s="304">
        <f t="shared" ca="1" si="265"/>
        <v>26.780169033274138</v>
      </c>
      <c r="Y586" s="314" t="str">
        <f t="shared" ca="1" si="283"/>
        <v/>
      </c>
      <c r="Z586" s="315" t="str">
        <f t="shared" ca="1" si="284"/>
        <v/>
      </c>
      <c r="AA586" s="316" t="str">
        <f t="shared" ca="1" si="285"/>
        <v/>
      </c>
      <c r="AC586" s="310" t="e">
        <f t="shared" ca="1" si="286"/>
        <v>#N/A</v>
      </c>
      <c r="AD586" s="323" t="e">
        <f t="shared" ca="1" si="287"/>
        <v>#N/A</v>
      </c>
      <c r="AE586" s="324">
        <f t="shared" ca="1" si="266"/>
        <v>2037.3955630197652</v>
      </c>
      <c r="AG586" s="306">
        <f t="shared" ca="1" si="288"/>
        <v>-11.617648388507655</v>
      </c>
      <c r="AH586" s="304">
        <f t="shared" ca="1" si="289"/>
        <v>-2.6577684311387073</v>
      </c>
    </row>
    <row r="587" spans="1:34" x14ac:dyDescent="0.2">
      <c r="A587" s="347">
        <f t="shared" ca="1" si="267"/>
        <v>0.1</v>
      </c>
      <c r="B587" s="304">
        <f t="shared" ca="1" si="268"/>
        <v>13.299999999999908</v>
      </c>
      <c r="D587" s="306">
        <f t="shared" ca="1" si="269"/>
        <v>-1.0661983372503006</v>
      </c>
      <c r="E587" s="307">
        <f t="shared" ca="1" si="270"/>
        <v>-12.176377136570869</v>
      </c>
      <c r="F587" s="304">
        <f t="shared" ca="1" si="271"/>
        <v>12.22296768654655</v>
      </c>
      <c r="G587" s="306">
        <f t="shared" ca="1" si="272"/>
        <v>41.536147909754149</v>
      </c>
      <c r="H587" s="307">
        <f t="shared" ca="1" si="273"/>
        <v>91.206529581368585</v>
      </c>
      <c r="I587" s="304">
        <f t="shared" ca="1" si="274"/>
        <v>100.21917292343834</v>
      </c>
      <c r="J587" s="306">
        <f t="shared" ca="1" si="275"/>
        <v>586.92382289667535</v>
      </c>
      <c r="K587" s="307">
        <f t="shared" ca="1" si="276"/>
        <v>2046.5770978635849</v>
      </c>
      <c r="L587" s="304">
        <f t="shared" ca="1" si="261"/>
        <v>2129.074303866209</v>
      </c>
      <c r="M587" s="306">
        <f t="shared" ca="1" si="277"/>
        <v>1.1434545373542064</v>
      </c>
      <c r="N587" s="304">
        <f t="shared" ca="1" si="278"/>
        <v>65.51511905548017</v>
      </c>
      <c r="P587" s="310">
        <f t="shared" ca="1" si="279"/>
        <v>23</v>
      </c>
      <c r="Q587" s="304">
        <f t="shared" ca="1" si="280"/>
        <v>0</v>
      </c>
      <c r="R587" s="306">
        <f t="shared" ca="1" si="281"/>
        <v>0</v>
      </c>
      <c r="S587" s="307">
        <f t="shared" ca="1" si="282"/>
        <v>10.317999999999975</v>
      </c>
      <c r="T587" s="304">
        <f t="shared" ca="1" si="262"/>
        <v>101.21957999999975</v>
      </c>
      <c r="U587" s="311">
        <f t="shared" ca="1" si="263"/>
        <v>0</v>
      </c>
      <c r="V587" s="306">
        <f t="shared" ca="1" si="264"/>
        <v>0.99756723946268866</v>
      </c>
      <c r="W587" s="304">
        <f t="shared" ca="1" si="265"/>
        <v>26.150093180144857</v>
      </c>
      <c r="Y587" s="314" t="str">
        <f t="shared" ca="1" si="283"/>
        <v/>
      </c>
      <c r="Z587" s="315" t="str">
        <f t="shared" ca="1" si="284"/>
        <v/>
      </c>
      <c r="AA587" s="316" t="str">
        <f t="shared" ca="1" si="285"/>
        <v/>
      </c>
      <c r="AC587" s="310" t="e">
        <f t="shared" ca="1" si="286"/>
        <v>#N/A</v>
      </c>
      <c r="AD587" s="323" t="e">
        <f t="shared" ca="1" si="287"/>
        <v>#N/A</v>
      </c>
      <c r="AE587" s="324">
        <f t="shared" ca="1" si="266"/>
        <v>2046.5770978635849</v>
      </c>
      <c r="AG587" s="306">
        <f t="shared" ca="1" si="288"/>
        <v>-11.539550374661133</v>
      </c>
      <c r="AH587" s="304">
        <f t="shared" ca="1" si="289"/>
        <v>-2.5954806196233964</v>
      </c>
    </row>
    <row r="588" spans="1:34" x14ac:dyDescent="0.2">
      <c r="A588" s="347">
        <f t="shared" ca="1" si="267"/>
        <v>0.1</v>
      </c>
      <c r="B588" s="304">
        <f t="shared" ca="1" si="268"/>
        <v>13.399999999999908</v>
      </c>
      <c r="D588" s="306">
        <f t="shared" ca="1" si="269"/>
        <v>-1.0503961473068479</v>
      </c>
      <c r="E588" s="307">
        <f t="shared" ca="1" si="270"/>
        <v>-12.116496680665945</v>
      </c>
      <c r="F588" s="304">
        <f t="shared" ca="1" si="271"/>
        <v>12.161941616323682</v>
      </c>
      <c r="G588" s="306">
        <f t="shared" ca="1" si="272"/>
        <v>41.431108295023463</v>
      </c>
      <c r="H588" s="307">
        <f t="shared" ca="1" si="273"/>
        <v>89.994879913301986</v>
      </c>
      <c r="I588" s="304">
        <f t="shared" ca="1" si="274"/>
        <v>99.073786367351516</v>
      </c>
      <c r="J588" s="306">
        <f t="shared" ca="1" si="275"/>
        <v>591.07218570691418</v>
      </c>
      <c r="K588" s="307">
        <f t="shared" ca="1" si="276"/>
        <v>2055.6371683383186</v>
      </c>
      <c r="L588" s="304">
        <f t="shared" ca="1" si="261"/>
        <v>2138.9274173216654</v>
      </c>
      <c r="M588" s="306">
        <f t="shared" ca="1" si="277"/>
        <v>1.1393507309172934</v>
      </c>
      <c r="N588" s="304">
        <f t="shared" ca="1" si="278"/>
        <v>65.279988266706425</v>
      </c>
      <c r="P588" s="310">
        <f t="shared" ca="1" si="279"/>
        <v>23</v>
      </c>
      <c r="Q588" s="304">
        <f t="shared" ca="1" si="280"/>
        <v>0</v>
      </c>
      <c r="R588" s="306">
        <f t="shared" ca="1" si="281"/>
        <v>0</v>
      </c>
      <c r="S588" s="307">
        <f t="shared" ca="1" si="282"/>
        <v>10.317999999999975</v>
      </c>
      <c r="T588" s="304">
        <f t="shared" ca="1" si="262"/>
        <v>101.21957999999975</v>
      </c>
      <c r="U588" s="311">
        <f t="shared" ca="1" si="263"/>
        <v>0</v>
      </c>
      <c r="V588" s="306">
        <f t="shared" ca="1" si="264"/>
        <v>0.99665424766514166</v>
      </c>
      <c r="W588" s="304">
        <f t="shared" ca="1" si="265"/>
        <v>25.532390489111624</v>
      </c>
      <c r="Y588" s="314" t="str">
        <f t="shared" ca="1" si="283"/>
        <v/>
      </c>
      <c r="Z588" s="315" t="str">
        <f t="shared" ca="1" si="284"/>
        <v/>
      </c>
      <c r="AA588" s="316" t="str">
        <f t="shared" ca="1" si="285"/>
        <v/>
      </c>
      <c r="AC588" s="310" t="e">
        <f t="shared" ca="1" si="286"/>
        <v>#N/A</v>
      </c>
      <c r="AD588" s="323" t="e">
        <f t="shared" ca="1" si="287"/>
        <v>#N/A</v>
      </c>
      <c r="AE588" s="324">
        <f t="shared" ca="1" si="266"/>
        <v>2055.6371683383186</v>
      </c>
      <c r="AG588" s="306">
        <f t="shared" ca="1" si="288"/>
        <v>-11.462208169924246</v>
      </c>
      <c r="AH588" s="304">
        <f t="shared" ca="1" si="289"/>
        <v>-2.5344149234488196</v>
      </c>
    </row>
    <row r="589" spans="1:34" x14ac:dyDescent="0.2">
      <c r="A589" s="347">
        <f t="shared" ca="1" si="267"/>
        <v>0.1</v>
      </c>
      <c r="B589" s="304">
        <f t="shared" ca="1" si="268"/>
        <v>13.499999999999908</v>
      </c>
      <c r="D589" s="306">
        <f t="shared" ca="1" si="269"/>
        <v>-1.0348174516586239</v>
      </c>
      <c r="E589" s="307">
        <f t="shared" ca="1" si="270"/>
        <v>-12.057786171469452</v>
      </c>
      <c r="F589" s="304">
        <f t="shared" ca="1" si="271"/>
        <v>12.102109506823064</v>
      </c>
      <c r="G589" s="306">
        <f t="shared" ca="1" si="272"/>
        <v>41.327626549857598</v>
      </c>
      <c r="H589" s="307">
        <f t="shared" ca="1" si="273"/>
        <v>88.789101296155039</v>
      </c>
      <c r="I589" s="304">
        <f t="shared" ca="1" si="274"/>
        <v>97.936087451068687</v>
      </c>
      <c r="J589" s="306">
        <f t="shared" ca="1" si="275"/>
        <v>595.21012244915823</v>
      </c>
      <c r="K589" s="307">
        <f t="shared" ca="1" si="276"/>
        <v>2064.5763673987913</v>
      </c>
      <c r="L589" s="304">
        <f t="shared" ca="1" si="261"/>
        <v>2148.6625297350747</v>
      </c>
      <c r="M589" s="306">
        <f t="shared" ca="1" si="277"/>
        <v>1.135161876011844</v>
      </c>
      <c r="N589" s="304">
        <f t="shared" ca="1" si="278"/>
        <v>65.039984559631506</v>
      </c>
      <c r="P589" s="310">
        <f t="shared" ca="1" si="279"/>
        <v>23</v>
      </c>
      <c r="Q589" s="304">
        <f t="shared" ca="1" si="280"/>
        <v>0</v>
      </c>
      <c r="R589" s="306">
        <f t="shared" ca="1" si="281"/>
        <v>0</v>
      </c>
      <c r="S589" s="307">
        <f t="shared" ca="1" si="282"/>
        <v>10.317999999999975</v>
      </c>
      <c r="T589" s="304">
        <f t="shared" ca="1" si="262"/>
        <v>101.21957999999975</v>
      </c>
      <c r="U589" s="311">
        <f t="shared" ca="1" si="263"/>
        <v>0</v>
      </c>
      <c r="V589" s="306">
        <f t="shared" ca="1" si="264"/>
        <v>0.99575417103404162</v>
      </c>
      <c r="W589" s="304">
        <f t="shared" ca="1" si="265"/>
        <v>24.92683092536695</v>
      </c>
      <c r="Y589" s="314" t="str">
        <f t="shared" ca="1" si="283"/>
        <v/>
      </c>
      <c r="Z589" s="315" t="str">
        <f t="shared" ca="1" si="284"/>
        <v/>
      </c>
      <c r="AA589" s="316" t="str">
        <f t="shared" ca="1" si="285"/>
        <v/>
      </c>
      <c r="AC589" s="310" t="e">
        <f t="shared" ca="1" si="286"/>
        <v>#N/A</v>
      </c>
      <c r="AD589" s="323" t="e">
        <f t="shared" ca="1" si="287"/>
        <v>#N/A</v>
      </c>
      <c r="AE589" s="324">
        <f t="shared" ca="1" si="266"/>
        <v>2064.5763673987913</v>
      </c>
      <c r="AG589" s="306">
        <f t="shared" ca="1" si="288"/>
        <v>-11.385581330710476</v>
      </c>
      <c r="AH589" s="304">
        <f t="shared" ca="1" si="289"/>
        <v>-2.4745484094894055</v>
      </c>
    </row>
    <row r="590" spans="1:34" x14ac:dyDescent="0.2">
      <c r="A590" s="347">
        <f t="shared" ca="1" si="267"/>
        <v>0.1</v>
      </c>
      <c r="B590" s="304">
        <f t="shared" ca="1" si="268"/>
        <v>13.599999999999907</v>
      </c>
      <c r="D590" s="306">
        <f t="shared" ca="1" si="269"/>
        <v>-1.0194578136522527</v>
      </c>
      <c r="E590" s="307">
        <f t="shared" ca="1" si="270"/>
        <v>-12.000223601985159</v>
      </c>
      <c r="F590" s="304">
        <f t="shared" ca="1" si="271"/>
        <v>12.043448871957663</v>
      </c>
      <c r="G590" s="306">
        <f t="shared" ca="1" si="272"/>
        <v>41.225680768492374</v>
      </c>
      <c r="H590" s="307">
        <f t="shared" ca="1" si="273"/>
        <v>87.589078935956522</v>
      </c>
      <c r="I590" s="304">
        <f t="shared" ca="1" si="274"/>
        <v>96.806009646482508</v>
      </c>
      <c r="J590" s="306">
        <f t="shared" ca="1" si="275"/>
        <v>599.33778781507579</v>
      </c>
      <c r="K590" s="307">
        <f t="shared" ca="1" si="276"/>
        <v>2073.3952764103969</v>
      </c>
      <c r="L590" s="304">
        <f t="shared" ca="1" si="261"/>
        <v>2158.2802774764946</v>
      </c>
      <c r="M590" s="306">
        <f t="shared" ca="1" si="277"/>
        <v>1.1308856000226564</v>
      </c>
      <c r="N590" s="304">
        <f t="shared" ca="1" si="278"/>
        <v>64.794971993417931</v>
      </c>
      <c r="P590" s="310">
        <f t="shared" ca="1" si="279"/>
        <v>23</v>
      </c>
      <c r="Q590" s="304">
        <f t="shared" ca="1" si="280"/>
        <v>0</v>
      </c>
      <c r="R590" s="306">
        <f t="shared" ca="1" si="281"/>
        <v>0</v>
      </c>
      <c r="S590" s="307">
        <f t="shared" ca="1" si="282"/>
        <v>10.317999999999975</v>
      </c>
      <c r="T590" s="304">
        <f t="shared" ca="1" si="262"/>
        <v>101.21957999999975</v>
      </c>
      <c r="U590" s="311">
        <f t="shared" ca="1" si="263"/>
        <v>0</v>
      </c>
      <c r="V590" s="306">
        <f t="shared" ca="1" si="264"/>
        <v>0.99486692062574467</v>
      </c>
      <c r="W590" s="304">
        <f t="shared" ca="1" si="265"/>
        <v>24.333190840856549</v>
      </c>
      <c r="Y590" s="314" t="str">
        <f t="shared" ca="1" si="283"/>
        <v/>
      </c>
      <c r="Z590" s="315" t="str">
        <f t="shared" ca="1" si="284"/>
        <v/>
      </c>
      <c r="AA590" s="316" t="str">
        <f t="shared" ca="1" si="285"/>
        <v/>
      </c>
      <c r="AC590" s="310" t="e">
        <f t="shared" ca="1" si="286"/>
        <v>#N/A</v>
      </c>
      <c r="AD590" s="323" t="e">
        <f t="shared" ca="1" si="287"/>
        <v>#N/A</v>
      </c>
      <c r="AE590" s="324">
        <f t="shared" ca="1" si="266"/>
        <v>2073.3952764103969</v>
      </c>
      <c r="AG590" s="306">
        <f t="shared" ca="1" si="288"/>
        <v>-11.309629265438241</v>
      </c>
      <c r="AH590" s="304">
        <f t="shared" ca="1" si="289"/>
        <v>-2.4158587832299876</v>
      </c>
    </row>
    <row r="591" spans="1:34" x14ac:dyDescent="0.2">
      <c r="A591" s="347">
        <f t="shared" ca="1" si="267"/>
        <v>0.1</v>
      </c>
      <c r="B591" s="304">
        <f t="shared" ca="1" si="268"/>
        <v>13.699999999999907</v>
      </c>
      <c r="D591" s="306">
        <f t="shared" ca="1" si="269"/>
        <v>-1.0043129341457626</v>
      </c>
      <c r="E591" s="307">
        <f t="shared" ca="1" si="270"/>
        <v>-11.943787562157759</v>
      </c>
      <c r="F591" s="304">
        <f t="shared" ca="1" si="271"/>
        <v>11.985937835632507</v>
      </c>
      <c r="G591" s="306">
        <f t="shared" ca="1" si="272"/>
        <v>41.125249475077801</v>
      </c>
      <c r="H591" s="307">
        <f t="shared" ca="1" si="273"/>
        <v>86.394700179740752</v>
      </c>
      <c r="I591" s="304">
        <f t="shared" ca="1" si="274"/>
        <v>95.68349054844667</v>
      </c>
      <c r="J591" s="306">
        <f t="shared" ca="1" si="275"/>
        <v>603.45533432725426</v>
      </c>
      <c r="K591" s="307">
        <f t="shared" ca="1" si="276"/>
        <v>2082.0944653661818</v>
      </c>
      <c r="L591" s="304">
        <f t="shared" ca="1" si="261"/>
        <v>2167.7812858396264</v>
      </c>
      <c r="M591" s="306">
        <f t="shared" ca="1" si="277"/>
        <v>1.1265194475856961</v>
      </c>
      <c r="N591" s="304">
        <f t="shared" ca="1" si="278"/>
        <v>64.544809886069345</v>
      </c>
      <c r="P591" s="310">
        <f t="shared" ca="1" si="279"/>
        <v>23</v>
      </c>
      <c r="Q591" s="304">
        <f t="shared" ca="1" si="280"/>
        <v>0</v>
      </c>
      <c r="R591" s="306">
        <f t="shared" ca="1" si="281"/>
        <v>0</v>
      </c>
      <c r="S591" s="307">
        <f t="shared" ca="1" si="282"/>
        <v>10.317999999999975</v>
      </c>
      <c r="T591" s="304">
        <f t="shared" ca="1" si="262"/>
        <v>101.21957999999975</v>
      </c>
      <c r="U591" s="311">
        <f t="shared" ca="1" si="263"/>
        <v>0</v>
      </c>
      <c r="V591" s="306">
        <f t="shared" ca="1" si="264"/>
        <v>0.99399240929578392</v>
      </c>
      <c r="W591" s="304">
        <f t="shared" ca="1" si="265"/>
        <v>23.751252779398214</v>
      </c>
      <c r="Y591" s="314" t="str">
        <f t="shared" ca="1" si="283"/>
        <v/>
      </c>
      <c r="Z591" s="315" t="str">
        <f t="shared" ca="1" si="284"/>
        <v/>
      </c>
      <c r="AA591" s="316" t="str">
        <f t="shared" ca="1" si="285"/>
        <v/>
      </c>
      <c r="AC591" s="310" t="e">
        <f t="shared" ca="1" si="286"/>
        <v>#N/A</v>
      </c>
      <c r="AD591" s="323" t="e">
        <f t="shared" ca="1" si="287"/>
        <v>#N/A</v>
      </c>
      <c r="AE591" s="324">
        <f t="shared" ca="1" si="266"/>
        <v>2082.0944653661818</v>
      </c>
      <c r="AG591" s="306">
        <f t="shared" ca="1" si="288"/>
        <v>-11.234311175126608</v>
      </c>
      <c r="AH591" s="304">
        <f t="shared" ca="1" si="289"/>
        <v>-2.3583243691467928</v>
      </c>
    </row>
    <row r="592" spans="1:34" x14ac:dyDescent="0.2">
      <c r="A592" s="347">
        <f t="shared" ca="1" si="267"/>
        <v>0.1</v>
      </c>
      <c r="B592" s="304">
        <f t="shared" ca="1" si="268"/>
        <v>13.799999999999907</v>
      </c>
      <c r="D592" s="306">
        <f t="shared" ca="1" si="269"/>
        <v>-0.98937864835580347</v>
      </c>
      <c r="E592" s="307">
        <f t="shared" ca="1" si="270"/>
        <v>-11.888457219833683</v>
      </c>
      <c r="F592" s="304">
        <f t="shared" ca="1" si="271"/>
        <v>11.929555112309846</v>
      </c>
      <c r="G592" s="306">
        <f t="shared" ca="1" si="272"/>
        <v>41.026311610242217</v>
      </c>
      <c r="H592" s="307">
        <f t="shared" ca="1" si="273"/>
        <v>85.205854457757383</v>
      </c>
      <c r="I592" s="304">
        <f t="shared" ca="1" si="274"/>
        <v>94.56847190378636</v>
      </c>
      <c r="J592" s="306">
        <f t="shared" ca="1" si="275"/>
        <v>607.56291238152028</v>
      </c>
      <c r="K592" s="307">
        <f t="shared" ca="1" si="276"/>
        <v>2090.6744930980567</v>
      </c>
      <c r="L592" s="304">
        <f t="shared" ca="1" si="261"/>
        <v>2177.1661692650682</v>
      </c>
      <c r="M592" s="306">
        <f t="shared" ca="1" si="277"/>
        <v>1.1220608773731786</v>
      </c>
      <c r="N592" s="304">
        <f t="shared" ca="1" si="278"/>
        <v>64.289352630229345</v>
      </c>
      <c r="P592" s="310">
        <f t="shared" ca="1" si="279"/>
        <v>23</v>
      </c>
      <c r="Q592" s="304">
        <f t="shared" ca="1" si="280"/>
        <v>0</v>
      </c>
      <c r="R592" s="306">
        <f t="shared" ca="1" si="281"/>
        <v>0</v>
      </c>
      <c r="S592" s="307">
        <f t="shared" ca="1" si="282"/>
        <v>10.317999999999975</v>
      </c>
      <c r="T592" s="304">
        <f t="shared" ca="1" si="262"/>
        <v>101.21957999999975</v>
      </c>
      <c r="U592" s="311">
        <f t="shared" ca="1" si="263"/>
        <v>0</v>
      </c>
      <c r="V592" s="306">
        <f t="shared" ca="1" si="264"/>
        <v>0.99313055166375352</v>
      </c>
      <c r="W592" s="304">
        <f t="shared" ca="1" si="265"/>
        <v>23.180805289031952</v>
      </c>
      <c r="Y592" s="314" t="str">
        <f t="shared" ca="1" si="283"/>
        <v/>
      </c>
      <c r="Z592" s="315" t="str">
        <f t="shared" ca="1" si="284"/>
        <v/>
      </c>
      <c r="AA592" s="316" t="str">
        <f t="shared" ca="1" si="285"/>
        <v/>
      </c>
      <c r="AC592" s="310" t="e">
        <f t="shared" ca="1" si="286"/>
        <v>#N/A</v>
      </c>
      <c r="AD592" s="323" t="e">
        <f t="shared" ca="1" si="287"/>
        <v>#N/A</v>
      </c>
      <c r="AE592" s="324">
        <f t="shared" ca="1" si="266"/>
        <v>2090.6744930980567</v>
      </c>
      <c r="AG592" s="306">
        <f t="shared" ca="1" si="288"/>
        <v>-11.159585992585711</v>
      </c>
      <c r="AH592" s="304">
        <f t="shared" ca="1" si="289"/>
        <v>-2.3019240918199526</v>
      </c>
    </row>
    <row r="593" spans="1:34" x14ac:dyDescent="0.2">
      <c r="A593" s="347">
        <f t="shared" ca="1" si="267"/>
        <v>0.1</v>
      </c>
      <c r="B593" s="304">
        <f t="shared" ca="1" si="268"/>
        <v>13.899999999999906</v>
      </c>
      <c r="D593" s="306">
        <f t="shared" ca="1" si="269"/>
        <v>-0.97465092288410249</v>
      </c>
      <c r="E593" s="307">
        <f t="shared" ca="1" si="270"/>
        <v>-11.834212302371569</v>
      </c>
      <c r="F593" s="304">
        <f t="shared" ca="1" si="271"/>
        <v>11.874279988238506</v>
      </c>
      <c r="G593" s="306">
        <f t="shared" ca="1" si="272"/>
        <v>40.928846517953808</v>
      </c>
      <c r="H593" s="307">
        <f t="shared" ca="1" si="273"/>
        <v>84.022433227520224</v>
      </c>
      <c r="I593" s="304">
        <f t="shared" ca="1" si="274"/>
        <v>93.460899646661417</v>
      </c>
      <c r="J593" s="306">
        <f t="shared" ca="1" si="275"/>
        <v>611.66067028793009</v>
      </c>
      <c r="K593" s="307">
        <f t="shared" ca="1" si="276"/>
        <v>2099.1359074823204</v>
      </c>
      <c r="L593" s="304">
        <f t="shared" ca="1" si="261"/>
        <v>2186.4355315578605</v>
      </c>
      <c r="M593" s="306">
        <f t="shared" ca="1" si="277"/>
        <v>1.1175072587568555</v>
      </c>
      <c r="N593" s="304">
        <f t="shared" ca="1" si="278"/>
        <v>64.028449502001834</v>
      </c>
      <c r="P593" s="310">
        <f t="shared" ca="1" si="279"/>
        <v>23</v>
      </c>
      <c r="Q593" s="304">
        <f t="shared" ca="1" si="280"/>
        <v>0</v>
      </c>
      <c r="R593" s="306">
        <f t="shared" ca="1" si="281"/>
        <v>0</v>
      </c>
      <c r="S593" s="307">
        <f t="shared" ca="1" si="282"/>
        <v>10.317999999999975</v>
      </c>
      <c r="T593" s="304">
        <f t="shared" ca="1" si="262"/>
        <v>101.21957999999975</v>
      </c>
      <c r="U593" s="311">
        <f t="shared" ca="1" si="263"/>
        <v>0</v>
      </c>
      <c r="V593" s="306">
        <f t="shared" ca="1" si="264"/>
        <v>0.99228126407918027</v>
      </c>
      <c r="W593" s="304">
        <f t="shared" ca="1" si="265"/>
        <v>22.621642741299851</v>
      </c>
      <c r="Y593" s="314" t="str">
        <f t="shared" ca="1" si="283"/>
        <v/>
      </c>
      <c r="Z593" s="315" t="str">
        <f t="shared" ca="1" si="284"/>
        <v/>
      </c>
      <c r="AA593" s="316" t="str">
        <f t="shared" ca="1" si="285"/>
        <v/>
      </c>
      <c r="AC593" s="310" t="e">
        <f t="shared" ca="1" si="286"/>
        <v>#N/A</v>
      </c>
      <c r="AD593" s="323" t="e">
        <f t="shared" ca="1" si="287"/>
        <v>#N/A</v>
      </c>
      <c r="AE593" s="324">
        <f t="shared" ca="1" si="266"/>
        <v>2099.1359074823204</v>
      </c>
      <c r="AG593" s="306">
        <f t="shared" ca="1" si="288"/>
        <v>-11.085412320060485</v>
      </c>
      <c r="AH593" s="304">
        <f t="shared" ca="1" si="289"/>
        <v>-2.2466374577468509</v>
      </c>
    </row>
    <row r="594" spans="1:34" x14ac:dyDescent="0.2">
      <c r="A594" s="347">
        <f t="shared" ca="1" si="267"/>
        <v>0.1</v>
      </c>
      <c r="B594" s="304">
        <f t="shared" ca="1" si="268"/>
        <v>13.999999999999906</v>
      </c>
      <c r="D594" s="306">
        <f t="shared" ca="1" si="269"/>
        <v>-0.96012585291924879</v>
      </c>
      <c r="E594" s="307">
        <f t="shared" ca="1" si="270"/>
        <v>-11.781033078871058</v>
      </c>
      <c r="F594" s="304">
        <f t="shared" ca="1" si="271"/>
        <v>11.820092303315487</v>
      </c>
      <c r="G594" s="306">
        <f t="shared" ca="1" si="272"/>
        <v>40.832833932661885</v>
      </c>
      <c r="H594" s="307">
        <f t="shared" ca="1" si="273"/>
        <v>82.844329919633125</v>
      </c>
      <c r="I594" s="304">
        <f t="shared" ca="1" si="274"/>
        <v>92.360723940457319</v>
      </c>
      <c r="J594" s="306">
        <f t="shared" ca="1" si="275"/>
        <v>615.74875431046087</v>
      </c>
      <c r="K594" s="307">
        <f t="shared" ca="1" si="276"/>
        <v>2107.4792456396781</v>
      </c>
      <c r="L594" s="304">
        <f t="shared" ca="1" si="261"/>
        <v>2195.5899660995156</v>
      </c>
      <c r="M594" s="306">
        <f t="shared" ca="1" si="277"/>
        <v>1.1128558683467895</v>
      </c>
      <c r="N594" s="304">
        <f t="shared" ca="1" si="278"/>
        <v>63.761944462637423</v>
      </c>
      <c r="P594" s="310">
        <f t="shared" ca="1" si="279"/>
        <v>23</v>
      </c>
      <c r="Q594" s="304">
        <f t="shared" ca="1" si="280"/>
        <v>0</v>
      </c>
      <c r="R594" s="306">
        <f t="shared" ca="1" si="281"/>
        <v>0</v>
      </c>
      <c r="S594" s="307">
        <f t="shared" ca="1" si="282"/>
        <v>10.317999999999975</v>
      </c>
      <c r="T594" s="304">
        <f t="shared" ca="1" si="262"/>
        <v>101.21957999999975</v>
      </c>
      <c r="U594" s="311">
        <f t="shared" ca="1" si="263"/>
        <v>0</v>
      </c>
      <c r="V594" s="306">
        <f t="shared" ca="1" si="264"/>
        <v>0.99144446458835478</v>
      </c>
      <c r="W594" s="304">
        <f t="shared" ca="1" si="265"/>
        <v>22.07356515716809</v>
      </c>
      <c r="Y594" s="314" t="str">
        <f t="shared" ca="1" si="283"/>
        <v/>
      </c>
      <c r="Z594" s="315" t="str">
        <f t="shared" ca="1" si="284"/>
        <v/>
      </c>
      <c r="AA594" s="316" t="str">
        <f t="shared" ca="1" si="285"/>
        <v/>
      </c>
      <c r="AC594" s="310">
        <f t="shared" ca="1" si="286"/>
        <v>13.999999999999906</v>
      </c>
      <c r="AD594" s="323">
        <f t="shared" ca="1" si="287"/>
        <v>615.74875431046087</v>
      </c>
      <c r="AE594" s="324">
        <f t="shared" ca="1" si="266"/>
        <v>2107.4792456396781</v>
      </c>
      <c r="AG594" s="306">
        <f t="shared" ca="1" si="288"/>
        <v>-11.01174836518349</v>
      </c>
      <c r="AH594" s="304">
        <f t="shared" ca="1" si="289"/>
        <v>-2.1924445378270891</v>
      </c>
    </row>
    <row r="595" spans="1:34" x14ac:dyDescent="0.2">
      <c r="A595" s="347">
        <f t="shared" ca="1" si="267"/>
        <v>0.1</v>
      </c>
      <c r="B595" s="304">
        <f t="shared" ca="1" si="268"/>
        <v>14.099999999999905</v>
      </c>
      <c r="D595" s="306">
        <f t="shared" ca="1" si="269"/>
        <v>-0.94579965961025236</v>
      </c>
      <c r="E595" s="307">
        <f t="shared" ca="1" si="270"/>
        <v>-11.728900342989752</v>
      </c>
      <c r="F595" s="304">
        <f t="shared" ca="1" si="271"/>
        <v>11.76697243354908</v>
      </c>
      <c r="G595" s="306">
        <f t="shared" ca="1" si="272"/>
        <v>40.73825396670086</v>
      </c>
      <c r="H595" s="307">
        <f t="shared" ca="1" si="273"/>
        <v>81.671439885334152</v>
      </c>
      <c r="I595" s="304">
        <f t="shared" ca="1" si="274"/>
        <v>91.267899226393766</v>
      </c>
      <c r="J595" s="306">
        <f t="shared" ca="1" si="275"/>
        <v>619.827308705429</v>
      </c>
      <c r="K595" s="307">
        <f t="shared" ca="1" si="276"/>
        <v>2115.7050341299264</v>
      </c>
      <c r="L595" s="304">
        <f t="shared" ca="1" si="261"/>
        <v>2204.6300560546952</v>
      </c>
      <c r="M595" s="306">
        <f t="shared" ca="1" si="277"/>
        <v>1.1081038864031665</v>
      </c>
      <c r="N595" s="304">
        <f t="shared" ca="1" si="278"/>
        <v>63.489675952945447</v>
      </c>
      <c r="P595" s="310">
        <f t="shared" ca="1" si="279"/>
        <v>23</v>
      </c>
      <c r="Q595" s="304">
        <f t="shared" ca="1" si="280"/>
        <v>0</v>
      </c>
      <c r="R595" s="306">
        <f t="shared" ca="1" si="281"/>
        <v>0</v>
      </c>
      <c r="S595" s="307">
        <f t="shared" ca="1" si="282"/>
        <v>10.317999999999975</v>
      </c>
      <c r="T595" s="304">
        <f t="shared" ca="1" si="262"/>
        <v>101.21957999999975</v>
      </c>
      <c r="U595" s="311">
        <f t="shared" ca="1" si="263"/>
        <v>0</v>
      </c>
      <c r="V595" s="306">
        <f t="shared" ca="1" si="264"/>
        <v>0.9906200729020872</v>
      </c>
      <c r="W595" s="304">
        <f t="shared" ca="1" si="265"/>
        <v>21.536378039316961</v>
      </c>
      <c r="Y595" s="314" t="str">
        <f t="shared" ca="1" si="283"/>
        <v/>
      </c>
      <c r="Z595" s="315" t="str">
        <f t="shared" ca="1" si="284"/>
        <v/>
      </c>
      <c r="AA595" s="316" t="str">
        <f t="shared" ca="1" si="285"/>
        <v/>
      </c>
      <c r="AC595" s="310" t="e">
        <f t="shared" ca="1" si="286"/>
        <v>#N/A</v>
      </c>
      <c r="AD595" s="323" t="e">
        <f t="shared" ca="1" si="287"/>
        <v>#N/A</v>
      </c>
      <c r="AE595" s="324">
        <f t="shared" ca="1" si="266"/>
        <v>2115.7050341299264</v>
      </c>
      <c r="AG595" s="306">
        <f t="shared" ca="1" si="288"/>
        <v>-10.938551875090168</v>
      </c>
      <c r="AH595" s="304">
        <f t="shared" ca="1" si="289"/>
        <v>-2.1393259504911946</v>
      </c>
    </row>
    <row r="596" spans="1:34" x14ac:dyDescent="0.2">
      <c r="A596" s="347">
        <f t="shared" ca="1" si="267"/>
        <v>0.1</v>
      </c>
      <c r="B596" s="304">
        <f t="shared" ca="1" si="268"/>
        <v>14.199999999999905</v>
      </c>
      <c r="D596" s="306">
        <f t="shared" ca="1" si="269"/>
        <v>-0.93166868760871013</v>
      </c>
      <c r="E596" s="307">
        <f t="shared" ca="1" si="270"/>
        <v>-11.677795396319119</v>
      </c>
      <c r="F596" s="304">
        <f t="shared" ca="1" si="271"/>
        <v>11.714901274093714</v>
      </c>
      <c r="G596" s="306">
        <f t="shared" ca="1" si="272"/>
        <v>40.645087097939992</v>
      </c>
      <c r="H596" s="307">
        <f t="shared" ca="1" si="273"/>
        <v>80.503660345702244</v>
      </c>
      <c r="I596" s="304">
        <f t="shared" ca="1" si="274"/>
        <v>90.182384279055952</v>
      </c>
      <c r="J596" s="306">
        <f t="shared" ca="1" si="275"/>
        <v>623.89647575866104</v>
      </c>
      <c r="K596" s="307">
        <f t="shared" ca="1" si="276"/>
        <v>2123.8137891414781</v>
      </c>
      <c r="L596" s="304">
        <f t="shared" ca="1" si="261"/>
        <v>2213.5563745727281</v>
      </c>
      <c r="M596" s="306">
        <f t="shared" ca="1" si="277"/>
        <v>1.103248393119038</v>
      </c>
      <c r="N596" s="304">
        <f t="shared" ca="1" si="278"/>
        <v>63.211476680310767</v>
      </c>
      <c r="P596" s="310">
        <f t="shared" ca="1" si="279"/>
        <v>23</v>
      </c>
      <c r="Q596" s="304">
        <f t="shared" ca="1" si="280"/>
        <v>0</v>
      </c>
      <c r="R596" s="306">
        <f t="shared" ca="1" si="281"/>
        <v>0</v>
      </c>
      <c r="S596" s="307">
        <f t="shared" ca="1" si="282"/>
        <v>10.317999999999975</v>
      </c>
      <c r="T596" s="304">
        <f t="shared" ca="1" si="262"/>
        <v>101.21957999999975</v>
      </c>
      <c r="U596" s="311">
        <f t="shared" ca="1" si="263"/>
        <v>0</v>
      </c>
      <c r="V596" s="306">
        <f t="shared" ca="1" si="264"/>
        <v>0.98980801036435884</v>
      </c>
      <c r="W596" s="304">
        <f t="shared" ca="1" si="265"/>
        <v>21.009892210537242</v>
      </c>
      <c r="Y596" s="314" t="str">
        <f t="shared" ca="1" si="283"/>
        <v/>
      </c>
      <c r="Z596" s="315" t="str">
        <f t="shared" ca="1" si="284"/>
        <v/>
      </c>
      <c r="AA596" s="316" t="str">
        <f t="shared" ca="1" si="285"/>
        <v/>
      </c>
      <c r="AC596" s="310" t="e">
        <f t="shared" ca="1" si="286"/>
        <v>#N/A</v>
      </c>
      <c r="AD596" s="323" t="e">
        <f t="shared" ca="1" si="287"/>
        <v>#N/A</v>
      </c>
      <c r="AE596" s="324">
        <f t="shared" ca="1" si="266"/>
        <v>2123.8137891414781</v>
      </c>
      <c r="AG596" s="306">
        <f t="shared" ca="1" si="288"/>
        <v>-10.865780068547327</v>
      </c>
      <c r="AH596" s="304">
        <f t="shared" ca="1" si="289"/>
        <v>-2.0872628454465025</v>
      </c>
    </row>
    <row r="597" spans="1:34" x14ac:dyDescent="0.2">
      <c r="A597" s="347">
        <f t="shared" ca="1" si="267"/>
        <v>0.1</v>
      </c>
      <c r="B597" s="304">
        <f t="shared" ca="1" si="268"/>
        <v>14.299999999999905</v>
      </c>
      <c r="D597" s="306">
        <f t="shared" ca="1" si="269"/>
        <v>-0.91772940277675852</v>
      </c>
      <c r="E597" s="307">
        <f t="shared" ca="1" si="270"/>
        <v>-11.627700032291205</v>
      </c>
      <c r="F597" s="304">
        <f t="shared" ca="1" si="271"/>
        <v>11.663860222827855</v>
      </c>
      <c r="G597" s="306">
        <f t="shared" ca="1" si="272"/>
        <v>40.553314157662314</v>
      </c>
      <c r="H597" s="307">
        <f t="shared" ca="1" si="273"/>
        <v>79.340890342473116</v>
      </c>
      <c r="I597" s="304">
        <f t="shared" ca="1" si="274"/>
        <v>89.10414226906849</v>
      </c>
      <c r="J597" s="306">
        <f t="shared" ca="1" si="275"/>
        <v>627.95639582144111</v>
      </c>
      <c r="K597" s="307">
        <f t="shared" ca="1" si="276"/>
        <v>2131.8060166758869</v>
      </c>
      <c r="L597" s="304">
        <f t="shared" ca="1" si="261"/>
        <v>2222.3694849841163</v>
      </c>
      <c r="M597" s="306">
        <f t="shared" ca="1" si="277"/>
        <v>1.098286364772308</v>
      </c>
      <c r="N597" s="304">
        <f t="shared" ca="1" si="278"/>
        <v>62.927173398218862</v>
      </c>
      <c r="P597" s="310">
        <f t="shared" ca="1" si="279"/>
        <v>23</v>
      </c>
      <c r="Q597" s="304">
        <f t="shared" ca="1" si="280"/>
        <v>0</v>
      </c>
      <c r="R597" s="306">
        <f t="shared" ca="1" si="281"/>
        <v>0</v>
      </c>
      <c r="S597" s="307">
        <f t="shared" ca="1" si="282"/>
        <v>10.317999999999975</v>
      </c>
      <c r="T597" s="304">
        <f t="shared" ca="1" si="262"/>
        <v>101.21957999999975</v>
      </c>
      <c r="U597" s="311">
        <f t="shared" ca="1" si="263"/>
        <v>0</v>
      </c>
      <c r="V597" s="306">
        <f t="shared" ca="1" si="264"/>
        <v>0.98900819992184319</v>
      </c>
      <c r="W597" s="304">
        <f t="shared" ca="1" si="265"/>
        <v>20.493923657983469</v>
      </c>
      <c r="Y597" s="314" t="str">
        <f t="shared" ca="1" si="283"/>
        <v/>
      </c>
      <c r="Z597" s="315" t="str">
        <f t="shared" ca="1" si="284"/>
        <v/>
      </c>
      <c r="AA597" s="316" t="str">
        <f t="shared" ca="1" si="285"/>
        <v/>
      </c>
      <c r="AC597" s="310" t="e">
        <f t="shared" ca="1" si="286"/>
        <v>#N/A</v>
      </c>
      <c r="AD597" s="323" t="e">
        <f t="shared" ca="1" si="287"/>
        <v>#N/A</v>
      </c>
      <c r="AE597" s="324">
        <f t="shared" ca="1" si="266"/>
        <v>2131.8060166758869</v>
      </c>
      <c r="AG597" s="306">
        <f t="shared" ca="1" si="288"/>
        <v>-10.793389565943656</v>
      </c>
      <c r="AH597" s="304">
        <f t="shared" ca="1" si="289"/>
        <v>-2.0362368880148569</v>
      </c>
    </row>
    <row r="598" spans="1:34" x14ac:dyDescent="0.2">
      <c r="A598" s="347">
        <f t="shared" ca="1" si="267"/>
        <v>0.1</v>
      </c>
      <c r="B598" s="304">
        <f t="shared" ca="1" si="268"/>
        <v>14.399999999999904</v>
      </c>
      <c r="D598" s="306">
        <f t="shared" ca="1" si="269"/>
        <v>-0.90397839005833147</v>
      </c>
      <c r="E598" s="307">
        <f t="shared" ca="1" si="270"/>
        <v>-11.578596520588736</v>
      </c>
      <c r="F598" s="304">
        <f t="shared" ca="1" si="271"/>
        <v>11.613831164447072</v>
      </c>
      <c r="G598" s="306">
        <f t="shared" ca="1" si="272"/>
        <v>40.462916318656482</v>
      </c>
      <c r="H598" s="307">
        <f t="shared" ca="1" si="273"/>
        <v>78.183030690414242</v>
      </c>
      <c r="I598" s="304">
        <f t="shared" ca="1" si="274"/>
        <v>88.033140833147897</v>
      </c>
      <c r="J598" s="306">
        <f t="shared" ca="1" si="275"/>
        <v>632.00720734525703</v>
      </c>
      <c r="K598" s="307">
        <f t="shared" ca="1" si="276"/>
        <v>2139.6822127275314</v>
      </c>
      <c r="L598" s="304">
        <f t="shared" ca="1" si="261"/>
        <v>2231.0699409921995</v>
      </c>
      <c r="M598" s="306">
        <f t="shared" ca="1" si="277"/>
        <v>1.0932146697457703</v>
      </c>
      <c r="N598" s="304">
        <f t="shared" ca="1" si="278"/>
        <v>62.636586678220766</v>
      </c>
      <c r="P598" s="310">
        <f t="shared" ca="1" si="279"/>
        <v>23</v>
      </c>
      <c r="Q598" s="304">
        <f t="shared" ca="1" si="280"/>
        <v>0</v>
      </c>
      <c r="R598" s="306">
        <f t="shared" ca="1" si="281"/>
        <v>0</v>
      </c>
      <c r="S598" s="307">
        <f t="shared" ca="1" si="282"/>
        <v>10.317999999999975</v>
      </c>
      <c r="T598" s="304">
        <f t="shared" ca="1" si="262"/>
        <v>101.21957999999975</v>
      </c>
      <c r="U598" s="311">
        <f t="shared" ca="1" si="263"/>
        <v>0</v>
      </c>
      <c r="V598" s="306">
        <f t="shared" ca="1" si="264"/>
        <v>0.98822056609426712</v>
      </c>
      <c r="W598" s="304">
        <f t="shared" ca="1" si="265"/>
        <v>19.988293383045885</v>
      </c>
      <c r="Y598" s="314" t="str">
        <f t="shared" ca="1" si="283"/>
        <v/>
      </c>
      <c r="Z598" s="315" t="str">
        <f t="shared" ca="1" si="284"/>
        <v/>
      </c>
      <c r="AA598" s="316" t="str">
        <f t="shared" ca="1" si="285"/>
        <v/>
      </c>
      <c r="AC598" s="310" t="e">
        <f t="shared" ca="1" si="286"/>
        <v>#N/A</v>
      </c>
      <c r="AD598" s="323" t="e">
        <f t="shared" ca="1" si="287"/>
        <v>#N/A</v>
      </c>
      <c r="AE598" s="324">
        <f t="shared" ca="1" si="266"/>
        <v>2139.6822127275314</v>
      </c>
      <c r="AG598" s="306">
        <f t="shared" ca="1" si="288"/>
        <v>-10.721336316989294</v>
      </c>
      <c r="AH598" s="304">
        <f t="shared" ca="1" si="289"/>
        <v>-1.9862302440379453</v>
      </c>
    </row>
    <row r="599" spans="1:34" x14ac:dyDescent="0.2">
      <c r="A599" s="347">
        <f t="shared" ca="1" si="267"/>
        <v>0.1</v>
      </c>
      <c r="B599" s="304">
        <f t="shared" ca="1" si="268"/>
        <v>14.499999999999904</v>
      </c>
      <c r="D599" s="306">
        <f t="shared" ca="1" si="269"/>
        <v>-0.89041235151161102</v>
      </c>
      <c r="E599" s="307">
        <f t="shared" ca="1" si="270"/>
        <v>-11.530467592032123</v>
      </c>
      <c r="F599" s="304">
        <f t="shared" ca="1" si="271"/>
        <v>11.564796455045263</v>
      </c>
      <c r="G599" s="306">
        <f t="shared" ca="1" si="272"/>
        <v>40.373875083505318</v>
      </c>
      <c r="H599" s="307">
        <f t="shared" ca="1" si="273"/>
        <v>77.029983931211035</v>
      </c>
      <c r="I599" s="304">
        <f t="shared" ca="1" si="274"/>
        <v>86.969352151784605</v>
      </c>
      <c r="J599" s="306">
        <f t="shared" ca="1" si="275"/>
        <v>636.04904691536512</v>
      </c>
      <c r="K599" s="307">
        <f t="shared" ca="1" si="276"/>
        <v>2147.4428634586125</v>
      </c>
      <c r="L599" s="304">
        <f t="shared" ca="1" si="261"/>
        <v>2239.6582868601336</v>
      </c>
      <c r="M599" s="306">
        <f t="shared" ca="1" si="277"/>
        <v>1.0880300644146268</v>
      </c>
      <c r="N599" s="304">
        <f t="shared" ca="1" si="278"/>
        <v>62.339530674305216</v>
      </c>
      <c r="P599" s="310">
        <f t="shared" ca="1" si="279"/>
        <v>23</v>
      </c>
      <c r="Q599" s="304">
        <f t="shared" ca="1" si="280"/>
        <v>0</v>
      </c>
      <c r="R599" s="306">
        <f t="shared" ca="1" si="281"/>
        <v>0</v>
      </c>
      <c r="S599" s="307">
        <f t="shared" ca="1" si="282"/>
        <v>10.317999999999975</v>
      </c>
      <c r="T599" s="304">
        <f t="shared" ca="1" si="262"/>
        <v>101.21957999999975</v>
      </c>
      <c r="U599" s="311">
        <f t="shared" ca="1" si="263"/>
        <v>0</v>
      </c>
      <c r="V599" s="306">
        <f t="shared" ca="1" si="264"/>
        <v>0.98744503494558367</v>
      </c>
      <c r="W599" s="304">
        <f t="shared" ca="1" si="265"/>
        <v>19.492827256613566</v>
      </c>
      <c r="Y599" s="314" t="str">
        <f t="shared" ca="1" si="283"/>
        <v/>
      </c>
      <c r="Z599" s="315" t="str">
        <f t="shared" ca="1" si="284"/>
        <v/>
      </c>
      <c r="AA599" s="316" t="str">
        <f t="shared" ca="1" si="285"/>
        <v/>
      </c>
      <c r="AC599" s="310" t="e">
        <f t="shared" ca="1" si="286"/>
        <v>#N/A</v>
      </c>
      <c r="AD599" s="323" t="e">
        <f t="shared" ca="1" si="287"/>
        <v>#N/A</v>
      </c>
      <c r="AE599" s="324">
        <f t="shared" ca="1" si="266"/>
        <v>2147.4428634586125</v>
      </c>
      <c r="AG599" s="306">
        <f t="shared" ca="1" si="288"/>
        <v>-10.649575525970279</v>
      </c>
      <c r="AH599" s="304">
        <f t="shared" ca="1" si="289"/>
        <v>-1.9372255653271888</v>
      </c>
    </row>
    <row r="600" spans="1:34" x14ac:dyDescent="0.2">
      <c r="A600" s="347">
        <f t="shared" ca="1" si="267"/>
        <v>0.1</v>
      </c>
      <c r="B600" s="304">
        <f t="shared" ca="1" si="268"/>
        <v>14.599999999999904</v>
      </c>
      <c r="D600" s="306">
        <f t="shared" ca="1" si="269"/>
        <v>-0.87702810450083191</v>
      </c>
      <c r="E600" s="307">
        <f t="shared" ca="1" si="270"/>
        <v>-11.483296423917457</v>
      </c>
      <c r="F600" s="304">
        <f t="shared" ca="1" si="271"/>
        <v>11.516738907157693</v>
      </c>
      <c r="G600" s="306">
        <f t="shared" ca="1" si="272"/>
        <v>40.286172273055236</v>
      </c>
      <c r="H600" s="307">
        <f t="shared" ca="1" si="273"/>
        <v>75.881654288819291</v>
      </c>
      <c r="I600" s="304">
        <f t="shared" ca="1" si="274"/>
        <v>85.912753034821151</v>
      </c>
      <c r="J600" s="306">
        <f t="shared" ca="1" si="275"/>
        <v>640.0820492831931</v>
      </c>
      <c r="K600" s="307">
        <f t="shared" ca="1" si="276"/>
        <v>2155.088445369614</v>
      </c>
      <c r="L600" s="304">
        <f t="shared" ca="1" si="261"/>
        <v>2248.1350575933361</v>
      </c>
      <c r="M600" s="306">
        <f t="shared" ca="1" si="277"/>
        <v>1.0827291889016157</v>
      </c>
      <c r="N600" s="304">
        <f t="shared" ca="1" si="278"/>
        <v>62.035812879685437</v>
      </c>
      <c r="P600" s="310">
        <f t="shared" ca="1" si="279"/>
        <v>23</v>
      </c>
      <c r="Q600" s="304">
        <f t="shared" ca="1" si="280"/>
        <v>0</v>
      </c>
      <c r="R600" s="306">
        <f t="shared" ca="1" si="281"/>
        <v>0</v>
      </c>
      <c r="S600" s="307">
        <f t="shared" ca="1" si="282"/>
        <v>10.317999999999975</v>
      </c>
      <c r="T600" s="304">
        <f t="shared" ca="1" si="262"/>
        <v>101.21957999999975</v>
      </c>
      <c r="U600" s="311">
        <f t="shared" ca="1" si="263"/>
        <v>0</v>
      </c>
      <c r="V600" s="306">
        <f t="shared" ca="1" si="264"/>
        <v>0.98668153405593573</v>
      </c>
      <c r="W600" s="304">
        <f t="shared" ca="1" si="265"/>
        <v>19.007355879511671</v>
      </c>
      <c r="Y600" s="314" t="str">
        <f t="shared" ca="1" si="283"/>
        <v/>
      </c>
      <c r="Z600" s="315" t="str">
        <f t="shared" ca="1" si="284"/>
        <v/>
      </c>
      <c r="AA600" s="316" t="str">
        <f t="shared" ca="1" si="285"/>
        <v/>
      </c>
      <c r="AC600" s="310" t="e">
        <f t="shared" ca="1" si="286"/>
        <v>#N/A</v>
      </c>
      <c r="AD600" s="323" t="e">
        <f t="shared" ca="1" si="287"/>
        <v>#N/A</v>
      </c>
      <c r="AE600" s="324">
        <f t="shared" ca="1" si="266"/>
        <v>2155.088445369614</v>
      </c>
      <c r="AG600" s="306">
        <f t="shared" ca="1" si="288"/>
        <v>-10.578061574403222</v>
      </c>
      <c r="AH600" s="304">
        <f t="shared" ca="1" si="289"/>
        <v>-1.8892059756361324</v>
      </c>
    </row>
    <row r="601" spans="1:34" x14ac:dyDescent="0.2">
      <c r="A601" s="347">
        <f t="shared" ca="1" si="267"/>
        <v>0.1</v>
      </c>
      <c r="B601" s="304">
        <f t="shared" ca="1" si="268"/>
        <v>14.699999999999903</v>
      </c>
      <c r="D601" s="306">
        <f t="shared" ca="1" si="269"/>
        <v>-0.86382258004598089</v>
      </c>
      <c r="E601" s="307">
        <f t="shared" ca="1" si="270"/>
        <v>-11.437066625780329</v>
      </c>
      <c r="F601" s="304">
        <f t="shared" ca="1" si="271"/>
        <v>11.469641775240214</v>
      </c>
      <c r="G601" s="306">
        <f t="shared" ca="1" si="272"/>
        <v>40.199790015050638</v>
      </c>
      <c r="H601" s="307">
        <f t="shared" ca="1" si="273"/>
        <v>74.737947626241265</v>
      </c>
      <c r="I601" s="304">
        <f t="shared" ca="1" si="274"/>
        <v>84.863325015208702</v>
      </c>
      <c r="J601" s="306">
        <f t="shared" ca="1" si="275"/>
        <v>644.10634739759837</v>
      </c>
      <c r="K601" s="307">
        <f t="shared" ca="1" si="276"/>
        <v>2162.6194254653669</v>
      </c>
      <c r="L601" s="304">
        <f t="shared" ca="1" si="261"/>
        <v>2256.5007791175321</v>
      </c>
      <c r="M601" s="306">
        <f t="shared" ca="1" si="277"/>
        <v>1.0773085627007504</v>
      </c>
      <c r="N601" s="304">
        <f t="shared" ca="1" si="278"/>
        <v>61.725233876057814</v>
      </c>
      <c r="P601" s="310">
        <f t="shared" ca="1" si="279"/>
        <v>23</v>
      </c>
      <c r="Q601" s="304">
        <f t="shared" ca="1" si="280"/>
        <v>0</v>
      </c>
      <c r="R601" s="306">
        <f t="shared" ca="1" si="281"/>
        <v>0</v>
      </c>
      <c r="S601" s="307">
        <f t="shared" ca="1" si="282"/>
        <v>10.317999999999975</v>
      </c>
      <c r="T601" s="304">
        <f t="shared" ca="1" si="262"/>
        <v>101.21957999999975</v>
      </c>
      <c r="U601" s="311">
        <f t="shared" ca="1" si="263"/>
        <v>0</v>
      </c>
      <c r="V601" s="306">
        <f t="shared" ca="1" si="264"/>
        <v>0.98592999249438251</v>
      </c>
      <c r="W601" s="304">
        <f t="shared" ca="1" si="265"/>
        <v>18.531714447905141</v>
      </c>
      <c r="Y601" s="314" t="str">
        <f t="shared" ca="1" si="283"/>
        <v/>
      </c>
      <c r="Z601" s="315" t="str">
        <f t="shared" ca="1" si="284"/>
        <v/>
      </c>
      <c r="AA601" s="316" t="str">
        <f t="shared" ca="1" si="285"/>
        <v/>
      </c>
      <c r="AC601" s="310" t="e">
        <f t="shared" ca="1" si="286"/>
        <v>#N/A</v>
      </c>
      <c r="AD601" s="323" t="e">
        <f t="shared" ca="1" si="287"/>
        <v>#N/A</v>
      </c>
      <c r="AE601" s="324">
        <f t="shared" ca="1" si="266"/>
        <v>2162.6194254653669</v>
      </c>
      <c r="AG601" s="306">
        <f t="shared" ca="1" si="288"/>
        <v>-10.506747940935918</v>
      </c>
      <c r="AH601" s="304">
        <f t="shared" ca="1" si="289"/>
        <v>-1.8421550571343011</v>
      </c>
    </row>
    <row r="602" spans="1:34" x14ac:dyDescent="0.2">
      <c r="A602" s="347">
        <f t="shared" ca="1" si="267"/>
        <v>0.1</v>
      </c>
      <c r="B602" s="304">
        <f t="shared" ca="1" si="268"/>
        <v>14.799999999999903</v>
      </c>
      <c r="D602" s="306">
        <f t="shared" ca="1" si="269"/>
        <v>-0.85079282132917566</v>
      </c>
      <c r="E602" s="307">
        <f t="shared" ca="1" si="270"/>
        <v>-11.391762225560766</v>
      </c>
      <c r="F602" s="304">
        <f t="shared" ca="1" si="271"/>
        <v>11.423488741559579</v>
      </c>
      <c r="G602" s="306">
        <f t="shared" ca="1" si="272"/>
        <v>40.114710732917722</v>
      </c>
      <c r="H602" s="307">
        <f t="shared" ca="1" si="273"/>
        <v>73.598771403685191</v>
      </c>
      <c r="I602" s="304">
        <f t="shared" ca="1" si="274"/>
        <v>83.821054451238993</v>
      </c>
      <c r="J602" s="306">
        <f t="shared" ca="1" si="275"/>
        <v>648.12207243499677</v>
      </c>
      <c r="K602" s="307">
        <f t="shared" ca="1" si="276"/>
        <v>2170.0362614168635</v>
      </c>
      <c r="L602" s="304">
        <f t="shared" ca="1" si="261"/>
        <v>2264.7559684525645</v>
      </c>
      <c r="M602" s="306">
        <f t="shared" ca="1" si="277"/>
        <v>1.0717645801716527</v>
      </c>
      <c r="N602" s="304">
        <f t="shared" ca="1" si="278"/>
        <v>61.407587075446251</v>
      </c>
      <c r="P602" s="310">
        <f t="shared" ca="1" si="279"/>
        <v>23</v>
      </c>
      <c r="Q602" s="304">
        <f t="shared" ca="1" si="280"/>
        <v>0</v>
      </c>
      <c r="R602" s="306">
        <f t="shared" ca="1" si="281"/>
        <v>0</v>
      </c>
      <c r="S602" s="307">
        <f t="shared" ca="1" si="282"/>
        <v>10.317999999999975</v>
      </c>
      <c r="T602" s="304">
        <f t="shared" ca="1" si="262"/>
        <v>101.21957999999975</v>
      </c>
      <c r="U602" s="311">
        <f t="shared" ca="1" si="263"/>
        <v>0</v>
      </c>
      <c r="V602" s="306">
        <f t="shared" ca="1" si="264"/>
        <v>0.98519034079236389</v>
      </c>
      <c r="W602" s="304">
        <f t="shared" ca="1" si="265"/>
        <v>18.065742623470587</v>
      </c>
      <c r="Y602" s="314" t="str">
        <f t="shared" ca="1" si="283"/>
        <v/>
      </c>
      <c r="Z602" s="315" t="str">
        <f t="shared" ca="1" si="284"/>
        <v/>
      </c>
      <c r="AA602" s="316" t="str">
        <f t="shared" ca="1" si="285"/>
        <v/>
      </c>
      <c r="AC602" s="310" t="e">
        <f t="shared" ca="1" si="286"/>
        <v>#N/A</v>
      </c>
      <c r="AD602" s="323" t="e">
        <f t="shared" ca="1" si="287"/>
        <v>#N/A</v>
      </c>
      <c r="AE602" s="324">
        <f t="shared" ca="1" si="266"/>
        <v>2170.0362614168635</v>
      </c>
      <c r="AG602" s="306">
        <f t="shared" ca="1" si="288"/>
        <v>-10.435587118341024</v>
      </c>
      <c r="AH602" s="304">
        <f t="shared" ca="1" si="289"/>
        <v>-1.7960568373623946</v>
      </c>
    </row>
    <row r="603" spans="1:34" x14ac:dyDescent="0.2">
      <c r="A603" s="347">
        <f t="shared" ca="1" si="267"/>
        <v>0.1</v>
      </c>
      <c r="B603" s="304">
        <f t="shared" ca="1" si="268"/>
        <v>14.899999999999903</v>
      </c>
      <c r="D603" s="306">
        <f t="shared" ca="1" si="269"/>
        <v>-0.8379359823568534</v>
      </c>
      <c r="E603" s="307">
        <f t="shared" ca="1" si="270"/>
        <v>-11.347367656145101</v>
      </c>
      <c r="F603" s="304">
        <f t="shared" ca="1" si="271"/>
        <v>11.378263902470197</v>
      </c>
      <c r="G603" s="306">
        <f t="shared" ca="1" si="272"/>
        <v>40.030917134682035</v>
      </c>
      <c r="H603" s="307">
        <f t="shared" ca="1" si="273"/>
        <v>72.464034638070686</v>
      </c>
      <c r="I603" s="304">
        <f t="shared" ca="1" si="274"/>
        <v>82.785932637564031</v>
      </c>
      <c r="J603" s="306">
        <f t="shared" ca="1" si="275"/>
        <v>652.12935382837679</v>
      </c>
      <c r="K603" s="307">
        <f t="shared" ca="1" si="276"/>
        <v>2177.3394017189512</v>
      </c>
      <c r="L603" s="304">
        <f t="shared" ca="1" si="261"/>
        <v>2272.9011338820828</v>
      </c>
      <c r="M603" s="306">
        <f t="shared" ca="1" si="277"/>
        <v>1.0660935059076504</v>
      </c>
      <c r="N603" s="304">
        <f t="shared" ca="1" si="278"/>
        <v>61.082658454813661</v>
      </c>
      <c r="P603" s="310">
        <f t="shared" ca="1" si="279"/>
        <v>23</v>
      </c>
      <c r="Q603" s="304">
        <f t="shared" ca="1" si="280"/>
        <v>0</v>
      </c>
      <c r="R603" s="306">
        <f t="shared" ca="1" si="281"/>
        <v>0</v>
      </c>
      <c r="S603" s="307">
        <f t="shared" ca="1" si="282"/>
        <v>10.317999999999975</v>
      </c>
      <c r="T603" s="304">
        <f t="shared" ca="1" si="262"/>
        <v>101.21957999999975</v>
      </c>
      <c r="U603" s="311">
        <f t="shared" ca="1" si="263"/>
        <v>0</v>
      </c>
      <c r="V603" s="306">
        <f t="shared" ca="1" si="264"/>
        <v>0.98446251091788073</v>
      </c>
      <c r="W603" s="304">
        <f t="shared" ca="1" si="265"/>
        <v>17.609284408146763</v>
      </c>
      <c r="Y603" s="314" t="str">
        <f t="shared" ca="1" si="283"/>
        <v/>
      </c>
      <c r="Z603" s="315" t="str">
        <f t="shared" ca="1" si="284"/>
        <v/>
      </c>
      <c r="AA603" s="316" t="str">
        <f t="shared" ca="1" si="285"/>
        <v/>
      </c>
      <c r="AC603" s="310" t="e">
        <f t="shared" ca="1" si="286"/>
        <v>#N/A</v>
      </c>
      <c r="AD603" s="323" t="e">
        <f t="shared" ca="1" si="287"/>
        <v>#N/A</v>
      </c>
      <c r="AE603" s="324">
        <f t="shared" ca="1" si="266"/>
        <v>2177.3394017189512</v>
      </c>
      <c r="AG603" s="306">
        <f t="shared" ca="1" si="288"/>
        <v>-10.364530527452711</v>
      </c>
      <c r="AH603" s="304">
        <f t="shared" ca="1" si="289"/>
        <v>-1.7508957766496056</v>
      </c>
    </row>
    <row r="604" spans="1:34" x14ac:dyDescent="0.2">
      <c r="A604" s="347">
        <f t="shared" ca="1" si="267"/>
        <v>0.1</v>
      </c>
      <c r="B604" s="304">
        <f t="shared" ca="1" si="268"/>
        <v>14.999999999999902</v>
      </c>
      <c r="D604" s="306">
        <f t="shared" ca="1" si="269"/>
        <v>-0.82524932677714635</v>
      </c>
      <c r="E604" s="307">
        <f t="shared" ca="1" si="270"/>
        <v>-11.303867742260977</v>
      </c>
      <c r="F604" s="304">
        <f t="shared" ca="1" si="271"/>
        <v>11.33395175505324</v>
      </c>
      <c r="G604" s="306">
        <f t="shared" ca="1" si="272"/>
        <v>39.948392202004321</v>
      </c>
      <c r="H604" s="307">
        <f t="shared" ca="1" si="273"/>
        <v>71.33364786384459</v>
      </c>
      <c r="I604" s="304">
        <f t="shared" ca="1" si="274"/>
        <v>81.757955925329611</v>
      </c>
      <c r="J604" s="306">
        <f t="shared" ca="1" si="275"/>
        <v>656.1283192952111</v>
      </c>
      <c r="K604" s="307">
        <f t="shared" ca="1" si="276"/>
        <v>2184.5292858440471</v>
      </c>
      <c r="L604" s="304">
        <f t="shared" ca="1" si="261"/>
        <v>2280.9367751192622</v>
      </c>
      <c r="M604" s="306">
        <f t="shared" ca="1" si="277"/>
        <v>1.0602914699821566</v>
      </c>
      <c r="N604" s="304">
        <f t="shared" ca="1" si="278"/>
        <v>60.75022628369959</v>
      </c>
      <c r="P604" s="310">
        <f t="shared" ca="1" si="279"/>
        <v>23</v>
      </c>
      <c r="Q604" s="304">
        <f t="shared" ca="1" si="280"/>
        <v>0</v>
      </c>
      <c r="R604" s="306">
        <f t="shared" ca="1" si="281"/>
        <v>0</v>
      </c>
      <c r="S604" s="307">
        <f t="shared" ca="1" si="282"/>
        <v>10.317999999999975</v>
      </c>
      <c r="T604" s="304">
        <f t="shared" ca="1" si="262"/>
        <v>101.21957999999975</v>
      </c>
      <c r="U604" s="311">
        <f t="shared" ca="1" si="263"/>
        <v>0</v>
      </c>
      <c r="V604" s="306">
        <f t="shared" ca="1" si="264"/>
        <v>0.98374643625036984</v>
      </c>
      <c r="W604" s="304">
        <f t="shared" ca="1" si="265"/>
        <v>17.162188023282184</v>
      </c>
      <c r="Y604" s="314" t="str">
        <f t="shared" ca="1" si="283"/>
        <v/>
      </c>
      <c r="Z604" s="315" t="str">
        <f t="shared" ca="1" si="284"/>
        <v/>
      </c>
      <c r="AA604" s="316" t="str">
        <f t="shared" ca="1" si="285"/>
        <v/>
      </c>
      <c r="AC604" s="310">
        <f t="shared" ca="1" si="286"/>
        <v>14.999999999999902</v>
      </c>
      <c r="AD604" s="323">
        <f t="shared" ca="1" si="287"/>
        <v>656.1283192952111</v>
      </c>
      <c r="AE604" s="324">
        <f t="shared" ca="1" si="266"/>
        <v>2184.5292858440471</v>
      </c>
      <c r="AG604" s="306">
        <f t="shared" ca="1" si="288"/>
        <v>-10.293528427900696</v>
      </c>
      <c r="AH604" s="304">
        <f t="shared" ca="1" si="289"/>
        <v>-1.7066567559746857</v>
      </c>
    </row>
    <row r="605" spans="1:34" x14ac:dyDescent="0.2">
      <c r="A605" s="347">
        <f t="shared" ca="1" si="267"/>
        <v>0.1</v>
      </c>
      <c r="B605" s="304">
        <f t="shared" ca="1" si="268"/>
        <v>15.099999999999902</v>
      </c>
      <c r="D605" s="306">
        <f t="shared" ca="1" si="269"/>
        <v>-0.81273022685211238</v>
      </c>
      <c r="E605" s="307">
        <f t="shared" ca="1" si="270"/>
        <v>-11.261247687701994</v>
      </c>
      <c r="F605" s="304">
        <f t="shared" ca="1" si="271"/>
        <v>11.290537184094147</v>
      </c>
      <c r="G605" s="306">
        <f t="shared" ca="1" si="272"/>
        <v>39.867119179319111</v>
      </c>
      <c r="H605" s="307">
        <f t="shared" ca="1" si="273"/>
        <v>70.207523095074393</v>
      </c>
      <c r="I605" s="304">
        <f t="shared" ca="1" si="274"/>
        <v>80.737125851763125</v>
      </c>
      <c r="J605" s="306">
        <f t="shared" ca="1" si="275"/>
        <v>660.11909486427726</v>
      </c>
      <c r="K605" s="307">
        <f t="shared" ca="1" si="276"/>
        <v>2191.6063443919929</v>
      </c>
      <c r="L605" s="304">
        <f t="shared" ca="1" si="261"/>
        <v>2288.8633834686743</v>
      </c>
      <c r="M605" s="306">
        <f t="shared" ca="1" si="277"/>
        <v>1.0543544630794435</v>
      </c>
      <c r="N605" s="304">
        <f t="shared" ca="1" si="278"/>
        <v>60.410060845234092</v>
      </c>
      <c r="P605" s="310">
        <f t="shared" ca="1" si="279"/>
        <v>23</v>
      </c>
      <c r="Q605" s="304">
        <f t="shared" ca="1" si="280"/>
        <v>0</v>
      </c>
      <c r="R605" s="306">
        <f t="shared" ca="1" si="281"/>
        <v>0</v>
      </c>
      <c r="S605" s="307">
        <f t="shared" ca="1" si="282"/>
        <v>10.317999999999975</v>
      </c>
      <c r="T605" s="304">
        <f t="shared" ca="1" si="262"/>
        <v>101.21957999999975</v>
      </c>
      <c r="U605" s="311">
        <f t="shared" ca="1" si="263"/>
        <v>0</v>
      </c>
      <c r="V605" s="306">
        <f t="shared" ca="1" si="264"/>
        <v>0.98304205155625057</v>
      </c>
      <c r="W605" s="304">
        <f t="shared" ca="1" si="265"/>
        <v>16.724305793006558</v>
      </c>
      <c r="Y605" s="314" t="str">
        <f t="shared" ca="1" si="283"/>
        <v/>
      </c>
      <c r="Z605" s="315" t="str">
        <f t="shared" ca="1" si="284"/>
        <v/>
      </c>
      <c r="AA605" s="316" t="str">
        <f t="shared" ca="1" si="285"/>
        <v/>
      </c>
      <c r="AC605" s="310" t="e">
        <f t="shared" ca="1" si="286"/>
        <v>#N/A</v>
      </c>
      <c r="AD605" s="323" t="e">
        <f t="shared" ca="1" si="287"/>
        <v>#N/A</v>
      </c>
      <c r="AE605" s="324">
        <f t="shared" ca="1" si="266"/>
        <v>2191.6063443919929</v>
      </c>
      <c r="AG605" s="306">
        <f t="shared" ca="1" si="288"/>
        <v>-10.222529825502249</v>
      </c>
      <c r="AH605" s="304">
        <f t="shared" ca="1" si="289"/>
        <v>-1.6633250652531717</v>
      </c>
    </row>
    <row r="606" spans="1:34" x14ac:dyDescent="0.2">
      <c r="A606" s="347">
        <f t="shared" ca="1" si="267"/>
        <v>0.1</v>
      </c>
      <c r="B606" s="304">
        <f t="shared" ca="1" si="268"/>
        <v>15.199999999999902</v>
      </c>
      <c r="D606" s="306">
        <f t="shared" ca="1" si="269"/>
        <v>-0.80037616258473787</v>
      </c>
      <c r="E606" s="307">
        <f t="shared" ca="1" si="270"/>
        <v>-11.219493062858794</v>
      </c>
      <c r="F606" s="304">
        <f t="shared" ca="1" si="271"/>
        <v>11.248005449375034</v>
      </c>
      <c r="G606" s="306">
        <f t="shared" ca="1" si="272"/>
        <v>39.787081563060639</v>
      </c>
      <c r="H606" s="307">
        <f t="shared" ca="1" si="273"/>
        <v>69.085573788788508</v>
      </c>
      <c r="I606" s="304">
        <f t="shared" ca="1" si="274"/>
        <v>79.723449279567561</v>
      </c>
      <c r="J606" s="306">
        <f t="shared" ca="1" si="275"/>
        <v>664.10180490139624</v>
      </c>
      <c r="K606" s="307">
        <f t="shared" ca="1" si="276"/>
        <v>2198.5709992361863</v>
      </c>
      <c r="L606" s="304">
        <f t="shared" ca="1" si="261"/>
        <v>2296.6814419844331</v>
      </c>
      <c r="M606" s="306">
        <f t="shared" ca="1" si="277"/>
        <v>1.0482783315177366</v>
      </c>
      <c r="N606" s="304">
        <f t="shared" ca="1" si="278"/>
        <v>60.061924150982051</v>
      </c>
      <c r="P606" s="310">
        <f t="shared" ca="1" si="279"/>
        <v>23</v>
      </c>
      <c r="Q606" s="304">
        <f t="shared" ca="1" si="280"/>
        <v>0</v>
      </c>
      <c r="R606" s="306">
        <f t="shared" ca="1" si="281"/>
        <v>0</v>
      </c>
      <c r="S606" s="307">
        <f t="shared" ca="1" si="282"/>
        <v>10.317999999999975</v>
      </c>
      <c r="T606" s="304">
        <f t="shared" ca="1" si="262"/>
        <v>101.21957999999975</v>
      </c>
      <c r="U606" s="311">
        <f t="shared" ca="1" si="263"/>
        <v>0</v>
      </c>
      <c r="V606" s="306">
        <f t="shared" ca="1" si="264"/>
        <v>0.98234929296511919</v>
      </c>
      <c r="W606" s="304">
        <f t="shared" ca="1" si="265"/>
        <v>16.29549403165969</v>
      </c>
      <c r="Y606" s="314" t="str">
        <f t="shared" ca="1" si="283"/>
        <v/>
      </c>
      <c r="Z606" s="315" t="str">
        <f t="shared" ca="1" si="284"/>
        <v/>
      </c>
      <c r="AA606" s="316" t="str">
        <f t="shared" ca="1" si="285"/>
        <v/>
      </c>
      <c r="AC606" s="310" t="e">
        <f t="shared" ca="1" si="286"/>
        <v>#N/A</v>
      </c>
      <c r="AD606" s="323" t="e">
        <f t="shared" ca="1" si="287"/>
        <v>#N/A</v>
      </c>
      <c r="AE606" s="324">
        <f t="shared" ca="1" si="266"/>
        <v>2198.5709992361863</v>
      </c>
      <c r="AG606" s="306">
        <f t="shared" ca="1" si="288"/>
        <v>-10.151482376181702</v>
      </c>
      <c r="AH606" s="304">
        <f t="shared" ca="1" si="289"/>
        <v>-1.6208863920339793</v>
      </c>
    </row>
    <row r="607" spans="1:34" x14ac:dyDescent="0.2">
      <c r="A607" s="347">
        <f t="shared" ca="1" si="267"/>
        <v>0.1</v>
      </c>
      <c r="B607" s="304">
        <f t="shared" ca="1" si="268"/>
        <v>15.299999999999901</v>
      </c>
      <c r="D607" s="306">
        <f t="shared" ca="1" si="269"/>
        <v>-0.78818472100086201</v>
      </c>
      <c r="E607" s="307">
        <f t="shared" ca="1" si="270"/>
        <v>-11.178589792533453</v>
      </c>
      <c r="F607" s="304">
        <f t="shared" ca="1" si="271"/>
        <v>11.206342173258513</v>
      </c>
      <c r="G607" s="306">
        <f t="shared" ca="1" si="272"/>
        <v>39.70826309096055</v>
      </c>
      <c r="H607" s="307">
        <f t="shared" ca="1" si="273"/>
        <v>67.967714809535167</v>
      </c>
      <c r="I607" s="304">
        <f t="shared" ca="1" si="274"/>
        <v>78.716938546485949</v>
      </c>
      <c r="J607" s="306">
        <f t="shared" ca="1" si="275"/>
        <v>668.07657213409732</v>
      </c>
      <c r="K607" s="307">
        <f t="shared" ca="1" si="276"/>
        <v>2205.4236636661026</v>
      </c>
      <c r="L607" s="304">
        <f t="shared" ca="1" si="261"/>
        <v>2304.3914256247481</v>
      </c>
      <c r="M607" s="306">
        <f t="shared" ca="1" si="277"/>
        <v>1.0420587721746761</v>
      </c>
      <c r="N607" s="304">
        <f t="shared" ca="1" si="278"/>
        <v>59.705569650193532</v>
      </c>
      <c r="P607" s="310">
        <f t="shared" ca="1" si="279"/>
        <v>23</v>
      </c>
      <c r="Q607" s="304">
        <f t="shared" ca="1" si="280"/>
        <v>0</v>
      </c>
      <c r="R607" s="306">
        <f t="shared" ca="1" si="281"/>
        <v>0</v>
      </c>
      <c r="S607" s="307">
        <f t="shared" ca="1" si="282"/>
        <v>10.317999999999975</v>
      </c>
      <c r="T607" s="304">
        <f t="shared" ca="1" si="262"/>
        <v>101.21957999999975</v>
      </c>
      <c r="U607" s="311">
        <f t="shared" ca="1" si="263"/>
        <v>0</v>
      </c>
      <c r="V607" s="306">
        <f t="shared" ca="1" si="264"/>
        <v>0.98166809794657772</v>
      </c>
      <c r="W607" s="304">
        <f t="shared" ca="1" si="265"/>
        <v>15.875612935119072</v>
      </c>
      <c r="Y607" s="314" t="str">
        <f t="shared" ca="1" si="283"/>
        <v/>
      </c>
      <c r="Z607" s="315" t="str">
        <f t="shared" ca="1" si="284"/>
        <v/>
      </c>
      <c r="AA607" s="316" t="str">
        <f t="shared" ca="1" si="285"/>
        <v/>
      </c>
      <c r="AC607" s="310" t="e">
        <f t="shared" ca="1" si="286"/>
        <v>#N/A</v>
      </c>
      <c r="AD607" s="323" t="e">
        <f t="shared" ca="1" si="287"/>
        <v>#N/A</v>
      </c>
      <c r="AE607" s="324">
        <f t="shared" ca="1" si="266"/>
        <v>2205.4236636661026</v>
      </c>
      <c r="AG607" s="306">
        <f t="shared" ca="1" si="288"/>
        <v>-10.080332286298269</v>
      </c>
      <c r="AH607" s="304">
        <f t="shared" ca="1" si="289"/>
        <v>-1.5793268105892353</v>
      </c>
    </row>
    <row r="608" spans="1:34" x14ac:dyDescent="0.2">
      <c r="A608" s="347">
        <f t="shared" ca="1" si="267"/>
        <v>0.1</v>
      </c>
      <c r="B608" s="304">
        <f t="shared" ca="1" si="268"/>
        <v>15.399999999999901</v>
      </c>
      <c r="D608" s="306">
        <f t="shared" ca="1" si="269"/>
        <v>-0.77615359558640062</v>
      </c>
      <c r="E608" s="307">
        <f t="shared" ca="1" si="270"/>
        <v>-11.138524144014269</v>
      </c>
      <c r="F608" s="304">
        <f t="shared" ca="1" si="271"/>
        <v>11.165533328539686</v>
      </c>
      <c r="G608" s="306">
        <f t="shared" ca="1" si="272"/>
        <v>39.630647731401908</v>
      </c>
      <c r="H608" s="307">
        <f t="shared" ca="1" si="273"/>
        <v>66.853862395133746</v>
      </c>
      <c r="I608" s="304">
        <f t="shared" ca="1" si="274"/>
        <v>77.717611625409262</v>
      </c>
      <c r="J608" s="306">
        <f t="shared" ca="1" si="275"/>
        <v>672.04351767521541</v>
      </c>
      <c r="K608" s="307">
        <f t="shared" ca="1" si="276"/>
        <v>2212.1647425263359</v>
      </c>
      <c r="L608" s="304">
        <f t="shared" ca="1" si="261"/>
        <v>2311.9938014029985</v>
      </c>
      <c r="M608" s="306">
        <f t="shared" ca="1" si="277"/>
        <v>1.0356913273275923</v>
      </c>
      <c r="N608" s="304">
        <f t="shared" ca="1" si="278"/>
        <v>59.340741934173302</v>
      </c>
      <c r="P608" s="310">
        <f t="shared" ca="1" si="279"/>
        <v>23</v>
      </c>
      <c r="Q608" s="304">
        <f t="shared" ca="1" si="280"/>
        <v>0</v>
      </c>
      <c r="R608" s="306">
        <f t="shared" ca="1" si="281"/>
        <v>0</v>
      </c>
      <c r="S608" s="307">
        <f t="shared" ca="1" si="282"/>
        <v>10.317999999999975</v>
      </c>
      <c r="T608" s="304">
        <f t="shared" ca="1" si="262"/>
        <v>101.21957999999975</v>
      </c>
      <c r="U608" s="311">
        <f t="shared" ca="1" si="263"/>
        <v>0</v>
      </c>
      <c r="V608" s="306">
        <f t="shared" ca="1" si="264"/>
        <v>0.98099840528766524</v>
      </c>
      <c r="W608" s="304">
        <f t="shared" ca="1" si="265"/>
        <v>15.464526475873614</v>
      </c>
      <c r="Y608" s="314" t="str">
        <f t="shared" ca="1" si="283"/>
        <v/>
      </c>
      <c r="Z608" s="315" t="str">
        <f t="shared" ca="1" si="284"/>
        <v/>
      </c>
      <c r="AA608" s="316" t="str">
        <f t="shared" ca="1" si="285"/>
        <v/>
      </c>
      <c r="AC608" s="310" t="e">
        <f t="shared" ca="1" si="286"/>
        <v>#N/A</v>
      </c>
      <c r="AD608" s="323" t="e">
        <f t="shared" ca="1" si="287"/>
        <v>#N/A</v>
      </c>
      <c r="AE608" s="324">
        <f t="shared" ca="1" si="266"/>
        <v>2212.1647425263359</v>
      </c>
      <c r="AG608" s="306">
        <f t="shared" ca="1" si="288"/>
        <v>-10.009024209277962</v>
      </c>
      <c r="AH608" s="304">
        <f t="shared" ca="1" si="289"/>
        <v>-1.5386327713819645</v>
      </c>
    </row>
    <row r="609" spans="1:34" x14ac:dyDescent="0.2">
      <c r="A609" s="347">
        <f t="shared" ca="1" si="267"/>
        <v>0.1</v>
      </c>
      <c r="B609" s="304">
        <f t="shared" ca="1" si="268"/>
        <v>15.499999999999901</v>
      </c>
      <c r="D609" s="306">
        <f t="shared" ca="1" si="269"/>
        <v>-0.76428058588044212</v>
      </c>
      <c r="E609" s="307">
        <f t="shared" ca="1" si="270"/>
        <v>-11.099282715387904</v>
      </c>
      <c r="F609" s="304">
        <f t="shared" ca="1" si="271"/>
        <v>11.125565226542983</v>
      </c>
      <c r="G609" s="306">
        <f t="shared" ca="1" si="272"/>
        <v>39.554219672813865</v>
      </c>
      <c r="H609" s="307">
        <f t="shared" ca="1" si="273"/>
        <v>65.743934123594954</v>
      </c>
      <c r="I609" s="304">
        <f t="shared" ca="1" si="274"/>
        <v>76.725492295408628</v>
      </c>
      <c r="J609" s="306">
        <f t="shared" ca="1" si="275"/>
        <v>676.00276104542615</v>
      </c>
      <c r="K609" s="307">
        <f t="shared" ca="1" si="276"/>
        <v>2218.7946323522724</v>
      </c>
      <c r="L609" s="304">
        <f t="shared" ca="1" si="261"/>
        <v>2319.4890285354436</v>
      </c>
      <c r="M609" s="306">
        <f t="shared" ca="1" si="277"/>
        <v>1.0291713794238309</v>
      </c>
      <c r="N609" s="304">
        <f t="shared" ca="1" si="278"/>
        <v>58.967176436642603</v>
      </c>
      <c r="P609" s="310">
        <f t="shared" ca="1" si="279"/>
        <v>23</v>
      </c>
      <c r="Q609" s="304">
        <f t="shared" ca="1" si="280"/>
        <v>0</v>
      </c>
      <c r="R609" s="306">
        <f t="shared" ca="1" si="281"/>
        <v>0</v>
      </c>
      <c r="S609" s="307">
        <f t="shared" ca="1" si="282"/>
        <v>10.317999999999975</v>
      </c>
      <c r="T609" s="304">
        <f t="shared" ca="1" si="262"/>
        <v>101.21957999999975</v>
      </c>
      <c r="U609" s="311">
        <f t="shared" ca="1" si="263"/>
        <v>0</v>
      </c>
      <c r="V609" s="306">
        <f t="shared" ca="1" si="264"/>
        <v>0.98034015507088912</v>
      </c>
      <c r="W609" s="304">
        <f t="shared" ca="1" si="265"/>
        <v>15.062102301697688</v>
      </c>
      <c r="Y609" s="314" t="str">
        <f t="shared" ca="1" si="283"/>
        <v/>
      </c>
      <c r="Z609" s="315" t="str">
        <f t="shared" ca="1" si="284"/>
        <v/>
      </c>
      <c r="AA609" s="316" t="str">
        <f t="shared" ca="1" si="285"/>
        <v/>
      </c>
      <c r="AC609" s="310" t="e">
        <f t="shared" ca="1" si="286"/>
        <v>#N/A</v>
      </c>
      <c r="AD609" s="323" t="e">
        <f t="shared" ca="1" si="287"/>
        <v>#N/A</v>
      </c>
      <c r="AE609" s="324">
        <f t="shared" ca="1" si="266"/>
        <v>2218.7946323522724</v>
      </c>
      <c r="AG609" s="306">
        <f t="shared" ca="1" si="288"/>
        <v>-9.9375011384639862</v>
      </c>
      <c r="AH609" s="304">
        <f t="shared" ca="1" si="289"/>
        <v>-1.4987910908968454</v>
      </c>
    </row>
    <row r="610" spans="1:34" x14ac:dyDescent="0.2">
      <c r="A610" s="347">
        <f t="shared" ca="1" si="267"/>
        <v>0.1</v>
      </c>
      <c r="B610" s="304">
        <f t="shared" ca="1" si="268"/>
        <v>15.5999999999999</v>
      </c>
      <c r="D610" s="306">
        <f t="shared" ca="1" si="269"/>
        <v>-0.7525635972249618</v>
      </c>
      <c r="E610" s="307">
        <f t="shared" ca="1" si="270"/>
        <v>-11.06085242406588</v>
      </c>
      <c r="F610" s="304">
        <f t="shared" ca="1" si="271"/>
        <v>11.086424505440526</v>
      </c>
      <c r="G610" s="306">
        <f t="shared" ca="1" si="272"/>
        <v>39.47896331309137</v>
      </c>
      <c r="H610" s="307">
        <f t="shared" ca="1" si="273"/>
        <v>64.637848881188361</v>
      </c>
      <c r="I610" s="304">
        <f t="shared" ca="1" si="274"/>
        <v>75.740610324077522</v>
      </c>
      <c r="J610" s="306">
        <f t="shared" ca="1" si="275"/>
        <v>679.95442019472137</v>
      </c>
      <c r="K610" s="307">
        <f t="shared" ca="1" si="276"/>
        <v>2225.3137215025117</v>
      </c>
      <c r="L610" s="304">
        <f t="shared" ca="1" si="261"/>
        <v>2326.8775585856893</v>
      </c>
      <c r="M610" s="306">
        <f t="shared" ca="1" si="277"/>
        <v>1.0224941457995149</v>
      </c>
      <c r="N610" s="304">
        <f t="shared" ca="1" si="278"/>
        <v>58.584599131146454</v>
      </c>
      <c r="P610" s="310">
        <f t="shared" ca="1" si="279"/>
        <v>23</v>
      </c>
      <c r="Q610" s="304">
        <f t="shared" ca="1" si="280"/>
        <v>0</v>
      </c>
      <c r="R610" s="306">
        <f t="shared" ca="1" si="281"/>
        <v>0</v>
      </c>
      <c r="S610" s="307">
        <f t="shared" ca="1" si="282"/>
        <v>10.317999999999975</v>
      </c>
      <c r="T610" s="304">
        <f t="shared" ca="1" si="262"/>
        <v>101.21957999999975</v>
      </c>
      <c r="U610" s="311">
        <f t="shared" ca="1" si="263"/>
        <v>0</v>
      </c>
      <c r="V610" s="306">
        <f t="shared" ca="1" si="264"/>
        <v>0.97969328865281913</v>
      </c>
      <c r="W610" s="304">
        <f t="shared" ca="1" si="265"/>
        <v>14.668211637785303</v>
      </c>
      <c r="Y610" s="314" t="str">
        <f t="shared" ca="1" si="283"/>
        <v/>
      </c>
      <c r="Z610" s="315" t="str">
        <f t="shared" ca="1" si="284"/>
        <v/>
      </c>
      <c r="AA610" s="316" t="str">
        <f t="shared" ca="1" si="285"/>
        <v/>
      </c>
      <c r="AC610" s="310" t="e">
        <f t="shared" ca="1" si="286"/>
        <v>#N/A</v>
      </c>
      <c r="AD610" s="323" t="e">
        <f t="shared" ca="1" si="287"/>
        <v>#N/A</v>
      </c>
      <c r="AE610" s="324">
        <f t="shared" ca="1" si="266"/>
        <v>2225.3137215025117</v>
      </c>
      <c r="AG610" s="306">
        <f t="shared" ca="1" si="288"/>
        <v>-9.8657042961233508</v>
      </c>
      <c r="AH610" s="304">
        <f t="shared" ca="1" si="289"/>
        <v>-1.4597889418198997</v>
      </c>
    </row>
    <row r="611" spans="1:34" x14ac:dyDescent="0.2">
      <c r="A611" s="347">
        <f t="shared" ca="1" si="267"/>
        <v>0.1</v>
      </c>
      <c r="B611" s="304">
        <f t="shared" ca="1" si="268"/>
        <v>15.6999999999999</v>
      </c>
      <c r="D611" s="306">
        <f t="shared" ca="1" si="269"/>
        <v>-0.74100064067203897</v>
      </c>
      <c r="E611" s="307">
        <f t="shared" ca="1" si="270"/>
        <v>-11.02322049550223</v>
      </c>
      <c r="F611" s="304">
        <f t="shared" ca="1" si="271"/>
        <v>11.048098118768532</v>
      </c>
      <c r="G611" s="306">
        <f t="shared" ca="1" si="272"/>
        <v>39.404863249024167</v>
      </c>
      <c r="H611" s="307">
        <f t="shared" ca="1" si="273"/>
        <v>63.535526831638137</v>
      </c>
      <c r="I611" s="304">
        <f t="shared" ca="1" si="274"/>
        <v>74.763001661571252</v>
      </c>
      <c r="J611" s="306">
        <f t="shared" ca="1" si="275"/>
        <v>683.8986115228272</v>
      </c>
      <c r="K611" s="307">
        <f t="shared" ca="1" si="276"/>
        <v>2231.7223902881528</v>
      </c>
      <c r="L611" s="304">
        <f t="shared" ca="1" si="261"/>
        <v>2334.159835606019</v>
      </c>
      <c r="M611" s="306">
        <f t="shared" ca="1" si="277"/>
        <v>1.0156546733687448</v>
      </c>
      <c r="N611" s="304">
        <f t="shared" ca="1" si="278"/>
        <v>58.192726226767249</v>
      </c>
      <c r="P611" s="310">
        <f t="shared" ca="1" si="279"/>
        <v>23</v>
      </c>
      <c r="Q611" s="304">
        <f t="shared" ca="1" si="280"/>
        <v>0</v>
      </c>
      <c r="R611" s="306">
        <f t="shared" ca="1" si="281"/>
        <v>0</v>
      </c>
      <c r="S611" s="307">
        <f t="shared" ca="1" si="282"/>
        <v>10.317999999999975</v>
      </c>
      <c r="T611" s="304">
        <f t="shared" ca="1" si="262"/>
        <v>101.21957999999975</v>
      </c>
      <c r="U611" s="311">
        <f t="shared" ca="1" si="263"/>
        <v>0</v>
      </c>
      <c r="V611" s="306">
        <f t="shared" ca="1" si="264"/>
        <v>0.97905774864323936</v>
      </c>
      <c r="W611" s="304">
        <f t="shared" ca="1" si="265"/>
        <v>14.28272919221018</v>
      </c>
      <c r="Y611" s="314" t="str">
        <f t="shared" ca="1" si="283"/>
        <v/>
      </c>
      <c r="Z611" s="315" t="str">
        <f t="shared" ca="1" si="284"/>
        <v/>
      </c>
      <c r="AA611" s="316" t="str">
        <f t="shared" ca="1" si="285"/>
        <v/>
      </c>
      <c r="AC611" s="310" t="e">
        <f t="shared" ca="1" si="286"/>
        <v>#N/A</v>
      </c>
      <c r="AD611" s="323" t="e">
        <f t="shared" ca="1" si="287"/>
        <v>#N/A</v>
      </c>
      <c r="AE611" s="324">
        <f t="shared" ca="1" si="266"/>
        <v>2231.7223902881528</v>
      </c>
      <c r="AG611" s="306">
        <f t="shared" ca="1" si="288"/>
        <v>-9.7935730185759411</v>
      </c>
      <c r="AH611" s="304">
        <f t="shared" ca="1" si="289"/>
        <v>-1.4216138435535317</v>
      </c>
    </row>
    <row r="612" spans="1:34" x14ac:dyDescent="0.2">
      <c r="A612" s="347">
        <f t="shared" ca="1" si="267"/>
        <v>0.1</v>
      </c>
      <c r="B612" s="304">
        <f t="shared" ca="1" si="268"/>
        <v>15.799999999999899</v>
      </c>
      <c r="D612" s="306">
        <f t="shared" ca="1" si="269"/>
        <v>-0.72958983304958158</v>
      </c>
      <c r="E612" s="307">
        <f t="shared" ca="1" si="270"/>
        <v>-10.986374452078833</v>
      </c>
      <c r="F612" s="304">
        <f t="shared" ca="1" si="271"/>
        <v>11.01057332411804</v>
      </c>
      <c r="G612" s="306">
        <f t="shared" ca="1" si="272"/>
        <v>39.33190426571921</v>
      </c>
      <c r="H612" s="307">
        <f t="shared" ca="1" si="273"/>
        <v>62.436889386430252</v>
      </c>
      <c r="I612" s="304">
        <f t="shared" ca="1" si="274"/>
        <v>73.792708646728968</v>
      </c>
      <c r="J612" s="306">
        <f t="shared" ca="1" si="275"/>
        <v>687.83544989856432</v>
      </c>
      <c r="K612" s="307">
        <f t="shared" ca="1" si="276"/>
        <v>2238.0210110990561</v>
      </c>
      <c r="L612" s="304">
        <f t="shared" ca="1" si="261"/>
        <v>2341.3362962756978</v>
      </c>
      <c r="M612" s="306">
        <f t="shared" ca="1" si="277"/>
        <v>1.0086478333093345</v>
      </c>
      <c r="N612" s="304">
        <f t="shared" ca="1" si="278"/>
        <v>57.791263863639841</v>
      </c>
      <c r="P612" s="310">
        <f t="shared" ca="1" si="279"/>
        <v>23</v>
      </c>
      <c r="Q612" s="304">
        <f t="shared" ca="1" si="280"/>
        <v>0</v>
      </c>
      <c r="R612" s="306">
        <f t="shared" ca="1" si="281"/>
        <v>0</v>
      </c>
      <c r="S612" s="307">
        <f t="shared" ca="1" si="282"/>
        <v>10.317999999999975</v>
      </c>
      <c r="T612" s="304">
        <f t="shared" ca="1" si="262"/>
        <v>101.21957999999975</v>
      </c>
      <c r="U612" s="311">
        <f t="shared" ca="1" si="263"/>
        <v>0</v>
      </c>
      <c r="V612" s="306">
        <f t="shared" ca="1" si="264"/>
        <v>0.9784334788848329</v>
      </c>
      <c r="W612" s="304">
        <f t="shared" ca="1" si="265"/>
        <v>13.905533064582777</v>
      </c>
      <c r="Y612" s="314" t="str">
        <f t="shared" ca="1" si="283"/>
        <v/>
      </c>
      <c r="Z612" s="315" t="str">
        <f t="shared" ca="1" si="284"/>
        <v/>
      </c>
      <c r="AA612" s="316" t="str">
        <f t="shared" ca="1" si="285"/>
        <v/>
      </c>
      <c r="AC612" s="310" t="e">
        <f t="shared" ca="1" si="286"/>
        <v>#N/A</v>
      </c>
      <c r="AD612" s="323" t="e">
        <f t="shared" ca="1" si="287"/>
        <v>#N/A</v>
      </c>
      <c r="AE612" s="324">
        <f t="shared" ca="1" si="266"/>
        <v>2238.0210110990561</v>
      </c>
      <c r="AG612" s="306">
        <f t="shared" ca="1" si="288"/>
        <v>-9.7210446374472301</v>
      </c>
      <c r="AH612" s="304">
        <f t="shared" ca="1" si="289"/>
        <v>-1.3842536530539074</v>
      </c>
    </row>
    <row r="613" spans="1:34" x14ac:dyDescent="0.2">
      <c r="A613" s="347">
        <f t="shared" ca="1" si="267"/>
        <v>0.1</v>
      </c>
      <c r="B613" s="304">
        <f t="shared" ca="1" si="268"/>
        <v>15.899999999999899</v>
      </c>
      <c r="D613" s="306">
        <f t="shared" ca="1" si="269"/>
        <v>-0.71832939718662503</v>
      </c>
      <c r="E613" s="307">
        <f t="shared" ca="1" si="270"/>
        <v>-10.950302102134753</v>
      </c>
      <c r="F613" s="304">
        <f t="shared" ca="1" si="271"/>
        <v>10.973837671975984</v>
      </c>
      <c r="G613" s="306">
        <f t="shared" ca="1" si="272"/>
        <v>39.260071326000549</v>
      </c>
      <c r="H613" s="307">
        <f t="shared" ca="1" si="273"/>
        <v>61.341859176216779</v>
      </c>
      <c r="I613" s="304">
        <f t="shared" ca="1" si="274"/>
        <v>72.829780225656734</v>
      </c>
      <c r="J613" s="306">
        <f t="shared" ca="1" si="275"/>
        <v>691.76504867815027</v>
      </c>
      <c r="K613" s="307">
        <f t="shared" ca="1" si="276"/>
        <v>2244.2099485271883</v>
      </c>
      <c r="L613" s="304">
        <f t="shared" ca="1" si="261"/>
        <v>2348.4073700363592</v>
      </c>
      <c r="M613" s="306">
        <f t="shared" ca="1" si="277"/>
        <v>1.0014683157758344</v>
      </c>
      <c r="N613" s="304">
        <f t="shared" ca="1" si="278"/>
        <v>57.379907810030112</v>
      </c>
      <c r="P613" s="310">
        <f t="shared" ca="1" si="279"/>
        <v>23</v>
      </c>
      <c r="Q613" s="304">
        <f t="shared" ca="1" si="280"/>
        <v>0</v>
      </c>
      <c r="R613" s="306">
        <f t="shared" ca="1" si="281"/>
        <v>0</v>
      </c>
      <c r="S613" s="307">
        <f t="shared" ca="1" si="282"/>
        <v>10.317999999999975</v>
      </c>
      <c r="T613" s="304">
        <f t="shared" ca="1" si="262"/>
        <v>101.21957999999975</v>
      </c>
      <c r="U613" s="311">
        <f t="shared" ca="1" si="263"/>
        <v>0</v>
      </c>
      <c r="V613" s="306">
        <f t="shared" ca="1" si="264"/>
        <v>0.97782042443338557</v>
      </c>
      <c r="W613" s="304">
        <f t="shared" ca="1" si="265"/>
        <v>13.536504657780373</v>
      </c>
      <c r="Y613" s="314" t="str">
        <f t="shared" ca="1" si="283"/>
        <v/>
      </c>
      <c r="Z613" s="315" t="str">
        <f t="shared" ca="1" si="284"/>
        <v/>
      </c>
      <c r="AA613" s="316" t="str">
        <f t="shared" ca="1" si="285"/>
        <v/>
      </c>
      <c r="AC613" s="310" t="e">
        <f t="shared" ca="1" si="286"/>
        <v>#N/A</v>
      </c>
      <c r="AD613" s="323" t="e">
        <f t="shared" ca="1" si="287"/>
        <v>#N/A</v>
      </c>
      <c r="AE613" s="324">
        <f t="shared" ca="1" si="266"/>
        <v>2244.2099485271883</v>
      </c>
      <c r="AG613" s="306">
        <f t="shared" ca="1" si="288"/>
        <v>-9.6480543570877231</v>
      </c>
      <c r="AH613" s="304">
        <f t="shared" ca="1" si="289"/>
        <v>-1.3476965559781751</v>
      </c>
    </row>
    <row r="614" spans="1:34" x14ac:dyDescent="0.2">
      <c r="A614" s="347">
        <f t="shared" ca="1" si="267"/>
        <v>0.1</v>
      </c>
      <c r="B614" s="304">
        <f t="shared" ca="1" si="268"/>
        <v>15.999999999999899</v>
      </c>
      <c r="D614" s="306">
        <f t="shared" ca="1" si="269"/>
        <v>-0.70721766229929539</v>
      </c>
      <c r="E614" s="307">
        <f t="shared" ca="1" si="270"/>
        <v>-10.91499152911539</v>
      </c>
      <c r="F614" s="304">
        <f t="shared" ca="1" si="271"/>
        <v>10.937878994692198</v>
      </c>
      <c r="G614" s="306">
        <f t="shared" ca="1" si="272"/>
        <v>39.189349559770619</v>
      </c>
      <c r="H614" s="307">
        <f t="shared" ca="1" si="273"/>
        <v>60.250360023305241</v>
      </c>
      <c r="I614" s="304">
        <f t="shared" ca="1" si="274"/>
        <v>71.874272183137919</v>
      </c>
      <c r="J614" s="306">
        <f t="shared" ca="1" si="275"/>
        <v>695.68751972243888</v>
      </c>
      <c r="K614" s="307">
        <f t="shared" ca="1" si="276"/>
        <v>2250.2895594871643</v>
      </c>
      <c r="L614" s="304">
        <f t="shared" ca="1" si="261"/>
        <v>2355.3734792245782</v>
      </c>
      <c r="M614" s="306">
        <f t="shared" ca="1" si="277"/>
        <v>0.99411062467585087</v>
      </c>
      <c r="N614" s="304">
        <f t="shared" ca="1" si="278"/>
        <v>56.958343163040084</v>
      </c>
      <c r="P614" s="310">
        <f t="shared" ca="1" si="279"/>
        <v>23</v>
      </c>
      <c r="Q614" s="304">
        <f t="shared" ca="1" si="280"/>
        <v>0</v>
      </c>
      <c r="R614" s="306">
        <f t="shared" ca="1" si="281"/>
        <v>0</v>
      </c>
      <c r="S614" s="307">
        <f t="shared" ca="1" si="282"/>
        <v>10.317999999999975</v>
      </c>
      <c r="T614" s="304">
        <f t="shared" ca="1" si="262"/>
        <v>101.21957999999975</v>
      </c>
      <c r="U614" s="311">
        <f t="shared" ca="1" si="263"/>
        <v>0</v>
      </c>
      <c r="V614" s="306">
        <f t="shared" ca="1" si="264"/>
        <v>0.97721853153848914</v>
      </c>
      <c r="W614" s="304">
        <f t="shared" ca="1" si="265"/>
        <v>13.175528592631231</v>
      </c>
      <c r="Y614" s="314" t="str">
        <f t="shared" ca="1" si="283"/>
        <v/>
      </c>
      <c r="Z614" s="315" t="str">
        <f t="shared" ca="1" si="284"/>
        <v/>
      </c>
      <c r="AA614" s="316" t="str">
        <f t="shared" ca="1" si="285"/>
        <v/>
      </c>
      <c r="AC614" s="310">
        <f t="shared" ca="1" si="286"/>
        <v>15.999999999999899</v>
      </c>
      <c r="AD614" s="323">
        <f t="shared" ca="1" si="287"/>
        <v>695.68751972243888</v>
      </c>
      <c r="AE614" s="324">
        <f t="shared" ca="1" si="266"/>
        <v>2250.2895594871643</v>
      </c>
      <c r="AG614" s="306">
        <f t="shared" ca="1" si="288"/>
        <v>-9.5745351282526805</v>
      </c>
      <c r="AH614" s="304">
        <f t="shared" ca="1" si="289"/>
        <v>-1.3119310581295218</v>
      </c>
    </row>
    <row r="615" spans="1:34" x14ac:dyDescent="0.2">
      <c r="A615" s="347">
        <f t="shared" ca="1" si="267"/>
        <v>0.1</v>
      </c>
      <c r="B615" s="304">
        <f t="shared" ca="1" si="268"/>
        <v>16.099999999999898</v>
      </c>
      <c r="D615" s="306">
        <f t="shared" ca="1" si="269"/>
        <v>-0.69625306453850255</v>
      </c>
      <c r="E615" s="307">
        <f t="shared" ca="1" si="270"/>
        <v>-10.880431080816845</v>
      </c>
      <c r="F615" s="304">
        <f t="shared" ca="1" si="271"/>
        <v>10.902685395547488</v>
      </c>
      <c r="G615" s="306">
        <f t="shared" ca="1" si="272"/>
        <v>39.119724253316768</v>
      </c>
      <c r="H615" s="307">
        <f t="shared" ca="1" si="273"/>
        <v>59.162316915223556</v>
      </c>
      <c r="I615" s="304">
        <f t="shared" ca="1" si="274"/>
        <v>70.926247387218282</v>
      </c>
      <c r="J615" s="306">
        <f t="shared" ca="1" si="275"/>
        <v>699.6029734130932</v>
      </c>
      <c r="K615" s="307">
        <f t="shared" ca="1" si="276"/>
        <v>2256.2601933340907</v>
      </c>
      <c r="L615" s="304">
        <f t="shared" ca="1" si="261"/>
        <v>2362.2350392017365</v>
      </c>
      <c r="M615" s="306">
        <f t="shared" ca="1" si="277"/>
        <v>0.9865690725516062</v>
      </c>
      <c r="N615" s="304">
        <f t="shared" ca="1" si="278"/>
        <v>56.526244055342943</v>
      </c>
      <c r="P615" s="310">
        <f t="shared" ca="1" si="279"/>
        <v>23</v>
      </c>
      <c r="Q615" s="304">
        <f t="shared" ca="1" si="280"/>
        <v>0</v>
      </c>
      <c r="R615" s="306">
        <f t="shared" ca="1" si="281"/>
        <v>0</v>
      </c>
      <c r="S615" s="307">
        <f t="shared" ca="1" si="282"/>
        <v>10.317999999999975</v>
      </c>
      <c r="T615" s="304">
        <f t="shared" ca="1" si="262"/>
        <v>101.21957999999975</v>
      </c>
      <c r="U615" s="311">
        <f t="shared" ca="1" si="263"/>
        <v>0</v>
      </c>
      <c r="V615" s="306">
        <f t="shared" ca="1" si="264"/>
        <v>0.97662774762472671</v>
      </c>
      <c r="W615" s="304">
        <f t="shared" ca="1" si="265"/>
        <v>12.822492625438249</v>
      </c>
      <c r="Y615" s="314" t="str">
        <f t="shared" ca="1" si="283"/>
        <v/>
      </c>
      <c r="Z615" s="315" t="str">
        <f t="shared" ca="1" si="284"/>
        <v/>
      </c>
      <c r="AA615" s="316" t="str">
        <f t="shared" ca="1" si="285"/>
        <v/>
      </c>
      <c r="AC615" s="310" t="e">
        <f t="shared" ca="1" si="286"/>
        <v>#N/A</v>
      </c>
      <c r="AD615" s="323" t="e">
        <f t="shared" ca="1" si="287"/>
        <v>#N/A</v>
      </c>
      <c r="AE615" s="324">
        <f t="shared" ca="1" si="266"/>
        <v>2256.2601933340907</v>
      </c>
      <c r="AG615" s="306">
        <f t="shared" ca="1" si="288"/>
        <v>-9.5004175181955119</v>
      </c>
      <c r="AH615" s="304">
        <f t="shared" ca="1" si="289"/>
        <v>-1.276945977188531</v>
      </c>
    </row>
    <row r="616" spans="1:34" x14ac:dyDescent="0.2">
      <c r="A616" s="347">
        <f t="shared" ca="1" si="267"/>
        <v>0.1</v>
      </c>
      <c r="B616" s="304">
        <f t="shared" ca="1" si="268"/>
        <v>16.1999999999999</v>
      </c>
      <c r="D616" s="306">
        <f t="shared" ca="1" si="269"/>
        <v>-0.68543414770032984</v>
      </c>
      <c r="E616" s="307">
        <f t="shared" ca="1" si="270"/>
        <v>-10.846609358700295</v>
      </c>
      <c r="F616" s="304">
        <f t="shared" ca="1" si="271"/>
        <v>10.868245237897353</v>
      </c>
      <c r="G616" s="306">
        <f t="shared" ca="1" si="272"/>
        <v>39.051180838546735</v>
      </c>
      <c r="H616" s="307">
        <f t="shared" ca="1" si="273"/>
        <v>58.07765597935353</v>
      </c>
      <c r="I616" s="304">
        <f t="shared" ca="1" si="274"/>
        <v>69.985776047287047</v>
      </c>
      <c r="J616" s="306">
        <f t="shared" ca="1" si="275"/>
        <v>703.51151866768635</v>
      </c>
      <c r="K616" s="307">
        <f t="shared" ca="1" si="276"/>
        <v>2262.1221919788195</v>
      </c>
      <c r="L616" s="304">
        <f t="shared" ca="1" si="261"/>
        <v>2368.9924584812788</v>
      </c>
      <c r="M616" s="306">
        <f t="shared" ca="1" si="277"/>
        <v>0.97883777561536944</v>
      </c>
      <c r="N616" s="304">
        <f t="shared" ca="1" si="278"/>
        <v>56.083273370734155</v>
      </c>
      <c r="P616" s="310">
        <f t="shared" ca="1" si="279"/>
        <v>23</v>
      </c>
      <c r="Q616" s="304">
        <f t="shared" ca="1" si="280"/>
        <v>0</v>
      </c>
      <c r="R616" s="306">
        <f t="shared" ca="1" si="281"/>
        <v>0</v>
      </c>
      <c r="S616" s="307">
        <f t="shared" ca="1" si="282"/>
        <v>10.317999999999975</v>
      </c>
      <c r="T616" s="304">
        <f t="shared" ca="1" si="262"/>
        <v>101.21957999999975</v>
      </c>
      <c r="U616" s="311">
        <f t="shared" ca="1" si="263"/>
        <v>0</v>
      </c>
      <c r="V616" s="306">
        <f t="shared" ca="1" si="264"/>
        <v>0.97604802127332702</v>
      </c>
      <c r="W616" s="304">
        <f t="shared" ca="1" si="265"/>
        <v>12.477287568232084</v>
      </c>
      <c r="Y616" s="314" t="str">
        <f t="shared" ca="1" si="283"/>
        <v/>
      </c>
      <c r="Z616" s="315" t="str">
        <f t="shared" ca="1" si="284"/>
        <v/>
      </c>
      <c r="AA616" s="316" t="str">
        <f t="shared" ca="1" si="285"/>
        <v/>
      </c>
      <c r="AC616" s="310" t="e">
        <f t="shared" ca="1" si="286"/>
        <v>#N/A</v>
      </c>
      <c r="AD616" s="323" t="e">
        <f t="shared" ca="1" si="287"/>
        <v>#N/A</v>
      </c>
      <c r="AE616" s="324">
        <f t="shared" ca="1" si="266"/>
        <v>2262.1221919788195</v>
      </c>
      <c r="AG616" s="306">
        <f t="shared" ca="1" si="288"/>
        <v>-9.4256295773992491</v>
      </c>
      <c r="AH616" s="304">
        <f t="shared" ca="1" si="289"/>
        <v>-1.2427304347197403</v>
      </c>
    </row>
    <row r="617" spans="1:34" x14ac:dyDescent="0.2">
      <c r="A617" s="347">
        <f t="shared" ca="1" si="267"/>
        <v>0.1</v>
      </c>
      <c r="B617" s="304">
        <f t="shared" ca="1" si="268"/>
        <v>16.299999999999901</v>
      </c>
      <c r="D617" s="306">
        <f t="shared" ca="1" si="269"/>
        <v>-0.67475956409992677</v>
      </c>
      <c r="E617" s="307">
        <f t="shared" ca="1" si="270"/>
        <v>-10.81351520725058</v>
      </c>
      <c r="F617" s="304">
        <f t="shared" ca="1" si="271"/>
        <v>10.834547134365325</v>
      </c>
      <c r="G617" s="306">
        <f t="shared" ca="1" si="272"/>
        <v>38.983704882136742</v>
      </c>
      <c r="H617" s="307">
        <f t="shared" ca="1" si="273"/>
        <v>56.996304458628472</v>
      </c>
      <c r="I617" s="304">
        <f t="shared" ca="1" si="274"/>
        <v>69.052935985939115</v>
      </c>
      <c r="J617" s="306">
        <f t="shared" ca="1" si="275"/>
        <v>707.4132629537205</v>
      </c>
      <c r="K617" s="307">
        <f t="shared" ca="1" si="276"/>
        <v>2267.8758900007188</v>
      </c>
      <c r="L617" s="304">
        <f t="shared" ca="1" si="261"/>
        <v>2375.6461388534663</v>
      </c>
      <c r="M617" s="306">
        <f t="shared" ca="1" si="277"/>
        <v>0.97091064899488977</v>
      </c>
      <c r="N617" s="304">
        <f t="shared" ca="1" si="278"/>
        <v>55.629082471714867</v>
      </c>
      <c r="P617" s="310">
        <f t="shared" ca="1" si="279"/>
        <v>23</v>
      </c>
      <c r="Q617" s="304">
        <f t="shared" ca="1" si="280"/>
        <v>0</v>
      </c>
      <c r="R617" s="306">
        <f t="shared" ca="1" si="281"/>
        <v>0</v>
      </c>
      <c r="S617" s="307">
        <f t="shared" ca="1" si="282"/>
        <v>10.317999999999975</v>
      </c>
      <c r="T617" s="304">
        <f t="shared" ca="1" si="262"/>
        <v>101.21957999999975</v>
      </c>
      <c r="U617" s="311">
        <f t="shared" ca="1" si="263"/>
        <v>0</v>
      </c>
      <c r="V617" s="306">
        <f t="shared" ca="1" si="264"/>
        <v>0.97547930220426693</v>
      </c>
      <c r="W617" s="304">
        <f t="shared" ca="1" si="265"/>
        <v>12.13980721164741</v>
      </c>
      <c r="Y617" s="314" t="str">
        <f t="shared" ca="1" si="283"/>
        <v/>
      </c>
      <c r="Z617" s="315" t="str">
        <f t="shared" ca="1" si="284"/>
        <v/>
      </c>
      <c r="AA617" s="316" t="str">
        <f t="shared" ca="1" si="285"/>
        <v/>
      </c>
      <c r="AC617" s="310" t="e">
        <f t="shared" ca="1" si="286"/>
        <v>#N/A</v>
      </c>
      <c r="AD617" s="323" t="e">
        <f t="shared" ca="1" si="287"/>
        <v>#N/A</v>
      </c>
      <c r="AE617" s="324">
        <f t="shared" ca="1" si="266"/>
        <v>2267.8758900007188</v>
      </c>
      <c r="AG617" s="306">
        <f t="shared" ca="1" si="288"/>
        <v>-9.3500967032540103</v>
      </c>
      <c r="AH617" s="304">
        <f t="shared" ca="1" si="289"/>
        <v>-1.2092738484427326</v>
      </c>
    </row>
    <row r="618" spans="1:34" x14ac:dyDescent="0.2">
      <c r="A618" s="347">
        <f t="shared" ca="1" si="267"/>
        <v>0.1</v>
      </c>
      <c r="B618" s="304">
        <f t="shared" ca="1" si="268"/>
        <v>16.399999999999903</v>
      </c>
      <c r="D618" s="306">
        <f t="shared" ca="1" si="269"/>
        <v>-0.66422807560945196</v>
      </c>
      <c r="E618" s="307">
        <f t="shared" ca="1" si="270"/>
        <v>-10.78113770335238</v>
      </c>
      <c r="F618" s="304">
        <f t="shared" ca="1" si="271"/>
        <v>10.801579936059079</v>
      </c>
      <c r="G618" s="306">
        <f t="shared" ca="1" si="272"/>
        <v>38.917282074575795</v>
      </c>
      <c r="H618" s="307">
        <f t="shared" ca="1" si="273"/>
        <v>55.918190688293237</v>
      </c>
      <c r="I618" s="304">
        <f t="shared" ca="1" si="274"/>
        <v>68.127812924857807</v>
      </c>
      <c r="J618" s="306">
        <f t="shared" ca="1" si="275"/>
        <v>711.30831230155616</v>
      </c>
      <c r="K618" s="307">
        <f t="shared" ca="1" si="276"/>
        <v>2273.521614758065</v>
      </c>
      <c r="L618" s="304">
        <f t="shared" ca="1" si="261"/>
        <v>2382.1964755077206</v>
      </c>
      <c r="M618" s="306">
        <f t="shared" ca="1" si="277"/>
        <v>0.96278140225336295</v>
      </c>
      <c r="N618" s="304">
        <f t="shared" ca="1" si="278"/>
        <v>55.163310942804905</v>
      </c>
      <c r="P618" s="310">
        <f t="shared" ca="1" si="279"/>
        <v>23</v>
      </c>
      <c r="Q618" s="304">
        <f t="shared" ca="1" si="280"/>
        <v>0</v>
      </c>
      <c r="R618" s="306">
        <f t="shared" ca="1" si="281"/>
        <v>0</v>
      </c>
      <c r="S618" s="307">
        <f t="shared" ca="1" si="282"/>
        <v>10.317999999999975</v>
      </c>
      <c r="T618" s="304">
        <f t="shared" ca="1" si="262"/>
        <v>101.21957999999975</v>
      </c>
      <c r="U618" s="311">
        <f t="shared" ca="1" si="263"/>
        <v>0</v>
      </c>
      <c r="V618" s="306">
        <f t="shared" ca="1" si="264"/>
        <v>0.97492154125881081</v>
      </c>
      <c r="W618" s="304">
        <f t="shared" ca="1" si="265"/>
        <v>11.809948250320042</v>
      </c>
      <c r="Y618" s="314" t="str">
        <f t="shared" ca="1" si="283"/>
        <v/>
      </c>
      <c r="Z618" s="315" t="str">
        <f t="shared" ca="1" si="284"/>
        <v/>
      </c>
      <c r="AA618" s="316" t="str">
        <f t="shared" ca="1" si="285"/>
        <v/>
      </c>
      <c r="AC618" s="310" t="e">
        <f t="shared" ca="1" si="286"/>
        <v>#N/A</v>
      </c>
      <c r="AD618" s="323" t="e">
        <f t="shared" ca="1" si="287"/>
        <v>#N/A</v>
      </c>
      <c r="AE618" s="324">
        <f t="shared" ca="1" si="266"/>
        <v>2273.521614758065</v>
      </c>
      <c r="AG618" s="306">
        <f t="shared" ca="1" si="288"/>
        <v>-9.2737415010863025</v>
      </c>
      <c r="AH618" s="304">
        <f t="shared" ca="1" si="289"/>
        <v>-1.1765659247574569</v>
      </c>
    </row>
    <row r="619" spans="1:34" x14ac:dyDescent="0.2">
      <c r="A619" s="347">
        <f t="shared" ca="1" si="267"/>
        <v>0.1</v>
      </c>
      <c r="B619" s="304">
        <f t="shared" ca="1" si="268"/>
        <v>16.499999999999904</v>
      </c>
      <c r="D619" s="306">
        <f t="shared" ca="1" si="269"/>
        <v>-0.65383855486027298</v>
      </c>
      <c r="E619" s="307">
        <f t="shared" ca="1" si="270"/>
        <v>-10.749466145656662</v>
      </c>
      <c r="F619" s="304">
        <f t="shared" ca="1" si="271"/>
        <v>10.769332721781812</v>
      </c>
      <c r="G619" s="306">
        <f t="shared" ca="1" si="272"/>
        <v>38.851898219089769</v>
      </c>
      <c r="H619" s="307">
        <f t="shared" ca="1" si="273"/>
        <v>54.843244073727568</v>
      </c>
      <c r="I619" s="304">
        <f t="shared" ca="1" si="274"/>
        <v>67.210500784899409</v>
      </c>
      <c r="J619" s="306">
        <f t="shared" ca="1" si="275"/>
        <v>715.19677131623939</v>
      </c>
      <c r="K619" s="307">
        <f t="shared" ca="1" si="276"/>
        <v>2279.0596864961658</v>
      </c>
      <c r="L619" s="304">
        <f t="shared" ca="1" si="261"/>
        <v>2388.6438571526678</v>
      </c>
      <c r="M619" s="306">
        <f t="shared" ca="1" si="277"/>
        <v>0.95444353525784942</v>
      </c>
      <c r="N619" s="304">
        <f t="shared" ca="1" si="278"/>
        <v>54.685586353820554</v>
      </c>
      <c r="P619" s="310">
        <f t="shared" ca="1" si="279"/>
        <v>23</v>
      </c>
      <c r="Q619" s="304">
        <f t="shared" ca="1" si="280"/>
        <v>0</v>
      </c>
      <c r="R619" s="306">
        <f t="shared" ca="1" si="281"/>
        <v>0</v>
      </c>
      <c r="S619" s="307">
        <f t="shared" ca="1" si="282"/>
        <v>10.317999999999975</v>
      </c>
      <c r="T619" s="304">
        <f t="shared" ca="1" si="262"/>
        <v>101.21957999999975</v>
      </c>
      <c r="U619" s="311">
        <f t="shared" ca="1" si="263"/>
        <v>0</v>
      </c>
      <c r="V619" s="306">
        <f t="shared" ca="1" si="264"/>
        <v>0.97437469038246682</v>
      </c>
      <c r="W619" s="304">
        <f t="shared" ca="1" si="265"/>
        <v>11.487610210706283</v>
      </c>
      <c r="Y619" s="314" t="str">
        <f t="shared" ca="1" si="283"/>
        <v/>
      </c>
      <c r="Z619" s="315" t="str">
        <f t="shared" ca="1" si="284"/>
        <v/>
      </c>
      <c r="AA619" s="316" t="str">
        <f t="shared" ca="1" si="285"/>
        <v/>
      </c>
      <c r="AC619" s="310" t="e">
        <f t="shared" ca="1" si="286"/>
        <v>#N/A</v>
      </c>
      <c r="AD619" s="323" t="e">
        <f t="shared" ca="1" si="287"/>
        <v>#N/A</v>
      </c>
      <c r="AE619" s="324">
        <f t="shared" ca="1" si="266"/>
        <v>2279.0596864961658</v>
      </c>
      <c r="AG619" s="306">
        <f t="shared" ca="1" si="288"/>
        <v>-9.1964836430600823</v>
      </c>
      <c r="AH619" s="304">
        <f t="shared" ca="1" si="289"/>
        <v>-1.1445966515138661</v>
      </c>
    </row>
    <row r="620" spans="1:34" x14ac:dyDescent="0.2">
      <c r="A620" s="347">
        <f t="shared" ca="1" si="267"/>
        <v>0.1</v>
      </c>
      <c r="B620" s="304">
        <f t="shared" ca="1" si="268"/>
        <v>16.599999999999905</v>
      </c>
      <c r="D620" s="306">
        <f t="shared" ca="1" si="269"/>
        <v>-0.64358998660917055</v>
      </c>
      <c r="E620" s="307">
        <f t="shared" ca="1" si="270"/>
        <v>-10.718490043909128</v>
      </c>
      <c r="F620" s="304">
        <f t="shared" ca="1" si="271"/>
        <v>10.737794787210394</v>
      </c>
      <c r="G620" s="306">
        <f t="shared" ca="1" si="272"/>
        <v>38.787539220428854</v>
      </c>
      <c r="H620" s="307">
        <f t="shared" ca="1" si="273"/>
        <v>53.771395069336656</v>
      </c>
      <c r="I620" s="304">
        <f t="shared" ca="1" si="274"/>
        <v>66.301102000487063</v>
      </c>
      <c r="J620" s="306">
        <f t="shared" ca="1" si="275"/>
        <v>719.0787431882153</v>
      </c>
      <c r="K620" s="307">
        <f t="shared" ca="1" si="276"/>
        <v>2284.4904184533189</v>
      </c>
      <c r="L620" s="304">
        <f t="shared" ca="1" si="261"/>
        <v>2394.9886661339679</v>
      </c>
      <c r="M620" s="306">
        <f t="shared" ca="1" si="277"/>
        <v>0.94589033448050419</v>
      </c>
      <c r="N620" s="304">
        <f t="shared" ca="1" si="278"/>
        <v>54.195524047950656</v>
      </c>
      <c r="P620" s="310">
        <f t="shared" ca="1" si="279"/>
        <v>23</v>
      </c>
      <c r="Q620" s="304">
        <f t="shared" ca="1" si="280"/>
        <v>0</v>
      </c>
      <c r="R620" s="306">
        <f t="shared" ca="1" si="281"/>
        <v>0</v>
      </c>
      <c r="S620" s="307">
        <f t="shared" ca="1" si="282"/>
        <v>10.317999999999975</v>
      </c>
      <c r="T620" s="304">
        <f t="shared" ca="1" si="262"/>
        <v>101.21957999999975</v>
      </c>
      <c r="U620" s="311">
        <f t="shared" ca="1" si="263"/>
        <v>0</v>
      </c>
      <c r="V620" s="306">
        <f t="shared" ca="1" si="264"/>
        <v>0.97383870260834537</v>
      </c>
      <c r="W620" s="304">
        <f t="shared" ca="1" si="265"/>
        <v>11.172695381228849</v>
      </c>
      <c r="Y620" s="314" t="str">
        <f t="shared" ca="1" si="283"/>
        <v/>
      </c>
      <c r="Z620" s="315" t="str">
        <f t="shared" ca="1" si="284"/>
        <v/>
      </c>
      <c r="AA620" s="316" t="str">
        <f t="shared" ca="1" si="285"/>
        <v/>
      </c>
      <c r="AC620" s="310" t="e">
        <f t="shared" ca="1" si="286"/>
        <v>#N/A</v>
      </c>
      <c r="AD620" s="323" t="e">
        <f t="shared" ca="1" si="287"/>
        <v>#N/A</v>
      </c>
      <c r="AE620" s="324">
        <f t="shared" ca="1" si="266"/>
        <v>2284.4904184533189</v>
      </c>
      <c r="AG620" s="306">
        <f t="shared" ca="1" si="288"/>
        <v>-9.1182397256022654</v>
      </c>
      <c r="AH620" s="304">
        <f t="shared" ca="1" si="289"/>
        <v>-1.1133562910163124</v>
      </c>
    </row>
    <row r="621" spans="1:34" x14ac:dyDescent="0.2">
      <c r="A621" s="347">
        <f t="shared" ca="1" si="267"/>
        <v>0.1</v>
      </c>
      <c r="B621" s="304">
        <f t="shared" ca="1" si="268"/>
        <v>16.699999999999907</v>
      </c>
      <c r="D621" s="306">
        <f t="shared" ca="1" si="269"/>
        <v>-0.63348146926768334</v>
      </c>
      <c r="E621" s="307">
        <f t="shared" ca="1" si="270"/>
        <v>-10.68819910821143</v>
      </c>
      <c r="F621" s="304">
        <f t="shared" ca="1" si="271"/>
        <v>10.706955634010871</v>
      </c>
      <c r="G621" s="306">
        <f t="shared" ca="1" si="272"/>
        <v>38.724191073502084</v>
      </c>
      <c r="H621" s="307">
        <f t="shared" ca="1" si="273"/>
        <v>52.702575158515515</v>
      </c>
      <c r="I621" s="304">
        <f t="shared" ca="1" si="274"/>
        <v>65.399727848333399</v>
      </c>
      <c r="J621" s="306">
        <f t="shared" ca="1" si="275"/>
        <v>722.95432970291188</v>
      </c>
      <c r="K621" s="307">
        <f t="shared" ca="1" si="276"/>
        <v>2289.8141169647115</v>
      </c>
      <c r="L621" s="304">
        <f t="shared" ca="1" si="261"/>
        <v>2401.2312785500417</v>
      </c>
      <c r="M621" s="306">
        <f t="shared" ca="1" si="277"/>
        <v>0.93711486982856795</v>
      </c>
      <c r="N621" s="304">
        <f t="shared" ca="1" si="278"/>
        <v>53.692726960128475</v>
      </c>
      <c r="P621" s="310">
        <f t="shared" ca="1" si="279"/>
        <v>23</v>
      </c>
      <c r="Q621" s="304">
        <f t="shared" ca="1" si="280"/>
        <v>0</v>
      </c>
      <c r="R621" s="306">
        <f t="shared" ca="1" si="281"/>
        <v>0</v>
      </c>
      <c r="S621" s="307">
        <f t="shared" ca="1" si="282"/>
        <v>10.317999999999975</v>
      </c>
      <c r="T621" s="304">
        <f t="shared" ca="1" si="262"/>
        <v>101.21957999999975</v>
      </c>
      <c r="U621" s="311">
        <f t="shared" ca="1" si="263"/>
        <v>0</v>
      </c>
      <c r="V621" s="306">
        <f t="shared" ca="1" si="264"/>
        <v>0.97331353204090854</v>
      </c>
      <c r="W621" s="304">
        <f t="shared" ca="1" si="265"/>
        <v>10.865108744657325</v>
      </c>
      <c r="Y621" s="314" t="str">
        <f t="shared" ca="1" si="283"/>
        <v/>
      </c>
      <c r="Z621" s="315" t="str">
        <f t="shared" ca="1" si="284"/>
        <v/>
      </c>
      <c r="AA621" s="316" t="str">
        <f t="shared" ca="1" si="285"/>
        <v/>
      </c>
      <c r="AC621" s="310" t="e">
        <f t="shared" ca="1" si="286"/>
        <v>#N/A</v>
      </c>
      <c r="AD621" s="323" t="e">
        <f t="shared" ca="1" si="287"/>
        <v>#N/A</v>
      </c>
      <c r="AE621" s="324">
        <f t="shared" ca="1" si="266"/>
        <v>2289.8141169647115</v>
      </c>
      <c r="AG621" s="306">
        <f t="shared" ca="1" si="288"/>
        <v>-9.0389231261586147</v>
      </c>
      <c r="AH621" s="304">
        <f t="shared" ca="1" si="289"/>
        <v>-1.0828353732534286</v>
      </c>
    </row>
    <row r="622" spans="1:34" x14ac:dyDescent="0.2">
      <c r="A622" s="347">
        <f t="shared" ca="1" si="267"/>
        <v>0.1</v>
      </c>
      <c r="B622" s="304">
        <f t="shared" ca="1" si="268"/>
        <v>16.799999999999908</v>
      </c>
      <c r="D622" s="306">
        <f t="shared" ca="1" si="269"/>
        <v>-0.62351221659301981</v>
      </c>
      <c r="E622" s="307">
        <f t="shared" ca="1" si="270"/>
        <v>-10.658583238184979</v>
      </c>
      <c r="F622" s="304">
        <f t="shared" ca="1" si="271"/>
        <v>10.676804958860986</v>
      </c>
      <c r="G622" s="306">
        <f t="shared" ca="1" si="272"/>
        <v>38.661839851842785</v>
      </c>
      <c r="H622" s="307">
        <f t="shared" ca="1" si="273"/>
        <v>51.636716834697019</v>
      </c>
      <c r="I622" s="304">
        <f t="shared" ca="1" si="274"/>
        <v>64.506498790402674</v>
      </c>
      <c r="J622" s="306">
        <f t="shared" ca="1" si="275"/>
        <v>726.82363124917913</v>
      </c>
      <c r="K622" s="307">
        <f t="shared" ca="1" si="276"/>
        <v>2295.031081564372</v>
      </c>
      <c r="L622" s="304">
        <f t="shared" ca="1" si="261"/>
        <v>2407.3720643657834</v>
      </c>
      <c r="M622" s="306">
        <f t="shared" ca="1" si="277"/>
        <v>0.92810999211189138</v>
      </c>
      <c r="N622" s="304">
        <f t="shared" ca="1" si="278"/>
        <v>53.176785471931503</v>
      </c>
      <c r="P622" s="310">
        <f t="shared" ca="1" si="279"/>
        <v>23</v>
      </c>
      <c r="Q622" s="304">
        <f t="shared" ca="1" si="280"/>
        <v>0</v>
      </c>
      <c r="R622" s="306">
        <f t="shared" ca="1" si="281"/>
        <v>0</v>
      </c>
      <c r="S622" s="307">
        <f t="shared" ca="1" si="282"/>
        <v>10.317999999999975</v>
      </c>
      <c r="T622" s="304">
        <f t="shared" ca="1" si="262"/>
        <v>101.21957999999975</v>
      </c>
      <c r="U622" s="311">
        <f t="shared" ca="1" si="263"/>
        <v>0</v>
      </c>
      <c r="V622" s="306">
        <f t="shared" ca="1" si="264"/>
        <v>0.97279913384008743</v>
      </c>
      <c r="W622" s="304">
        <f t="shared" ca="1" si="265"/>
        <v>10.564757912633755</v>
      </c>
      <c r="Y622" s="314" t="str">
        <f t="shared" ca="1" si="283"/>
        <v/>
      </c>
      <c r="Z622" s="315" t="str">
        <f t="shared" ca="1" si="284"/>
        <v/>
      </c>
      <c r="AA622" s="316" t="str">
        <f t="shared" ca="1" si="285"/>
        <v/>
      </c>
      <c r="AC622" s="310" t="e">
        <f t="shared" ca="1" si="286"/>
        <v>#N/A</v>
      </c>
      <c r="AD622" s="323" t="e">
        <f t="shared" ca="1" si="287"/>
        <v>#N/A</v>
      </c>
      <c r="AE622" s="324">
        <f t="shared" ca="1" si="266"/>
        <v>2295.031081564372</v>
      </c>
      <c r="AG622" s="306">
        <f t="shared" ca="1" si="288"/>
        <v>-8.9584438602626157</v>
      </c>
      <c r="AH622" s="304">
        <f t="shared" ca="1" si="289"/>
        <v>-1.0530246893445776</v>
      </c>
    </row>
    <row r="623" spans="1:34" x14ac:dyDescent="0.2">
      <c r="A623" s="347">
        <f t="shared" ca="1" si="267"/>
        <v>0.1</v>
      </c>
      <c r="B623" s="304">
        <f t="shared" ca="1" si="268"/>
        <v>16.89999999999991</v>
      </c>
      <c r="D623" s="306">
        <f t="shared" ca="1" si="269"/>
        <v>-0.61368155953802728</v>
      </c>
      <c r="E623" s="307">
        <f t="shared" ca="1" si="270"/>
        <v>-10.629632512006021</v>
      </c>
      <c r="F623" s="304">
        <f t="shared" ca="1" si="271"/>
        <v>10.64733264234815</v>
      </c>
      <c r="G623" s="306">
        <f t="shared" ca="1" si="272"/>
        <v>38.600471695888984</v>
      </c>
      <c r="H623" s="307">
        <f t="shared" ca="1" si="273"/>
        <v>50.573753583496419</v>
      </c>
      <c r="I623" s="304">
        <f t="shared" ca="1" si="274"/>
        <v>63.621544830893129</v>
      </c>
      <c r="J623" s="306">
        <f t="shared" ca="1" si="275"/>
        <v>730.6867468265657</v>
      </c>
      <c r="K623" s="307">
        <f t="shared" ca="1" si="276"/>
        <v>2300.1416050852818</v>
      </c>
      <c r="L623" s="304">
        <f t="shared" ca="1" si="261"/>
        <v>2413.4113875243661</v>
      </c>
      <c r="M623" s="306">
        <f t="shared" ca="1" si="277"/>
        <v>0.91886833127088274</v>
      </c>
      <c r="N623" s="304">
        <f t="shared" ca="1" si="278"/>
        <v>52.647277310050384</v>
      </c>
      <c r="P623" s="310">
        <f t="shared" ca="1" si="279"/>
        <v>23</v>
      </c>
      <c r="Q623" s="304">
        <f t="shared" ca="1" si="280"/>
        <v>0</v>
      </c>
      <c r="R623" s="306">
        <f t="shared" ca="1" si="281"/>
        <v>0</v>
      </c>
      <c r="S623" s="307">
        <f t="shared" ca="1" si="282"/>
        <v>10.317999999999975</v>
      </c>
      <c r="T623" s="304">
        <f t="shared" ca="1" si="262"/>
        <v>101.21957999999975</v>
      </c>
      <c r="U623" s="311">
        <f t="shared" ca="1" si="263"/>
        <v>0</v>
      </c>
      <c r="V623" s="306">
        <f t="shared" ca="1" si="264"/>
        <v>0.97229546420575796</v>
      </c>
      <c r="W623" s="304">
        <f t="shared" ca="1" si="265"/>
        <v>10.271553062256695</v>
      </c>
      <c r="Y623" s="314" t="str">
        <f t="shared" ca="1" si="283"/>
        <v/>
      </c>
      <c r="Z623" s="315" t="str">
        <f t="shared" ca="1" si="284"/>
        <v/>
      </c>
      <c r="AA623" s="316" t="str">
        <f t="shared" ca="1" si="285"/>
        <v/>
      </c>
      <c r="AC623" s="310" t="e">
        <f t="shared" ca="1" si="286"/>
        <v>#N/A</v>
      </c>
      <c r="AD623" s="323" t="e">
        <f t="shared" ca="1" si="287"/>
        <v>#N/A</v>
      </c>
      <c r="AE623" s="324">
        <f t="shared" ca="1" si="266"/>
        <v>2300.1416050852818</v>
      </c>
      <c r="AG623" s="306">
        <f t="shared" ca="1" si="288"/>
        <v>-8.8767084401025507</v>
      </c>
      <c r="AH623" s="304">
        <f t="shared" ca="1" si="289"/>
        <v>-1.0239152851942024</v>
      </c>
    </row>
    <row r="624" spans="1:34" x14ac:dyDescent="0.2">
      <c r="A624" s="347">
        <f t="shared" ca="1" si="267"/>
        <v>0.1</v>
      </c>
      <c r="B624" s="304">
        <f t="shared" ca="1" si="268"/>
        <v>16.999999999999911</v>
      </c>
      <c r="D624" s="306">
        <f t="shared" ca="1" si="269"/>
        <v>-0.6039889482566132</v>
      </c>
      <c r="E624" s="307">
        <f t="shared" ca="1" si="270"/>
        <v>-10.601337175279605</v>
      </c>
      <c r="F624" s="304">
        <f t="shared" ca="1" si="271"/>
        <v>10.618528737710394</v>
      </c>
      <c r="G624" s="306">
        <f t="shared" ca="1" si="272"/>
        <v>38.540072801063324</v>
      </c>
      <c r="H624" s="307">
        <f t="shared" ca="1" si="273"/>
        <v>49.513619865968458</v>
      </c>
      <c r="I624" s="304">
        <f t="shared" ca="1" si="274"/>
        <v>62.745005886866309</v>
      </c>
      <c r="J624" s="306">
        <f t="shared" ca="1" si="275"/>
        <v>734.54377405141327</v>
      </c>
      <c r="K624" s="307">
        <f t="shared" ca="1" si="276"/>
        <v>2305.1459737577552</v>
      </c>
      <c r="L624" s="304">
        <f t="shared" ca="1" si="261"/>
        <v>2419.349606057232</v>
      </c>
      <c r="M624" s="306">
        <f t="shared" ca="1" si="277"/>
        <v>0.90938229550326066</v>
      </c>
      <c r="N624" s="304">
        <f t="shared" ca="1" si="278"/>
        <v>52.1037674962555</v>
      </c>
      <c r="P624" s="310">
        <f t="shared" ca="1" si="279"/>
        <v>23</v>
      </c>
      <c r="Q624" s="304">
        <f t="shared" ca="1" si="280"/>
        <v>0</v>
      </c>
      <c r="R624" s="306">
        <f t="shared" ca="1" si="281"/>
        <v>0</v>
      </c>
      <c r="S624" s="307">
        <f t="shared" ca="1" si="282"/>
        <v>10.317999999999975</v>
      </c>
      <c r="T624" s="304">
        <f t="shared" ca="1" si="262"/>
        <v>101.21957999999975</v>
      </c>
      <c r="U624" s="311">
        <f t="shared" ca="1" si="263"/>
        <v>0</v>
      </c>
      <c r="V624" s="306">
        <f t="shared" ca="1" si="264"/>
        <v>0.9718024803625599</v>
      </c>
      <c r="W624" s="304">
        <f t="shared" ca="1" si="265"/>
        <v>9.9854068746397697</v>
      </c>
      <c r="Y624" s="314" t="str">
        <f t="shared" ca="1" si="283"/>
        <v/>
      </c>
      <c r="Z624" s="315" t="str">
        <f t="shared" ca="1" si="284"/>
        <v>Para</v>
      </c>
      <c r="AA624" s="316" t="str">
        <f t="shared" ca="1" si="285"/>
        <v/>
      </c>
      <c r="AC624" s="310">
        <f t="shared" ca="1" si="286"/>
        <v>16.999999999999911</v>
      </c>
      <c r="AD624" s="323">
        <f t="shared" ca="1" si="287"/>
        <v>734.54377405141327</v>
      </c>
      <c r="AE624" s="324">
        <f t="shared" ca="1" si="266"/>
        <v>2305.1459737577552</v>
      </c>
      <c r="AG624" s="306">
        <f t="shared" ca="1" si="288"/>
        <v>-8.7936197360032899</v>
      </c>
      <c r="AH624" s="304">
        <f t="shared" ca="1" si="289"/>
        <v>-0.99549845534567938</v>
      </c>
    </row>
    <row r="625" spans="1:34" x14ac:dyDescent="0.2">
      <c r="A625" s="347">
        <f t="shared" ca="1" si="267"/>
        <v>0.1</v>
      </c>
      <c r="B625" s="304">
        <f t="shared" ca="1" si="268"/>
        <v>17.099999999999913</v>
      </c>
      <c r="D625" s="306">
        <f t="shared" ca="1" si="269"/>
        <v>-0.5944339542596887</v>
      </c>
      <c r="E625" s="307">
        <f t="shared" ca="1" si="270"/>
        <v>-10.573687629718922</v>
      </c>
      <c r="F625" s="304">
        <f t="shared" ca="1" si="271"/>
        <v>10.590383459386528</v>
      </c>
      <c r="G625" s="306">
        <f t="shared" ca="1" si="272"/>
        <v>38.480629405637359</v>
      </c>
      <c r="H625" s="307">
        <f t="shared" ca="1" si="273"/>
        <v>48.456251102996568</v>
      </c>
      <c r="I625" s="304">
        <f t="shared" ca="1" si="274"/>
        <v>61.877032171967159</v>
      </c>
      <c r="J625" s="306">
        <f t="shared" ca="1" si="275"/>
        <v>738.3948091617483</v>
      </c>
      <c r="K625" s="307">
        <f t="shared" ca="1" si="276"/>
        <v>2310.0444673062034</v>
      </c>
      <c r="L625" s="304">
        <f t="shared" ca="1" si="261"/>
        <v>2425.1870721923733</v>
      </c>
      <c r="M625" s="306">
        <f t="shared" ca="1" si="277"/>
        <v>0.8996440714449081</v>
      </c>
      <c r="N625" s="304">
        <f t="shared" ca="1" si="278"/>
        <v>51.545808357759135</v>
      </c>
      <c r="P625" s="310">
        <f t="shared" ca="1" si="279"/>
        <v>23</v>
      </c>
      <c r="Q625" s="304">
        <f t="shared" ca="1" si="280"/>
        <v>0</v>
      </c>
      <c r="R625" s="306">
        <f t="shared" ca="1" si="281"/>
        <v>0</v>
      </c>
      <c r="S625" s="307">
        <f t="shared" ca="1" si="282"/>
        <v>10.317999999999975</v>
      </c>
      <c r="T625" s="304">
        <f t="shared" ca="1" si="262"/>
        <v>101.21957999999975</v>
      </c>
      <c r="U625" s="311">
        <f t="shared" ca="1" si="263"/>
        <v>0</v>
      </c>
      <c r="V625" s="306">
        <f t="shared" ca="1" si="264"/>
        <v>0.97132014054503768</v>
      </c>
      <c r="W625" s="304">
        <f t="shared" ca="1" si="265"/>
        <v>9.7062344753629315</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-8.7090768425024621</v>
      </c>
      <c r="AH625" s="304">
        <f t="shared" ca="1" si="289"/>
        <v>-0.96776573702653557</v>
      </c>
    </row>
    <row r="626" spans="1:34" x14ac:dyDescent="0.2">
      <c r="A626" s="347">
        <f t="shared" ca="1" si="267"/>
        <v>0.1</v>
      </c>
      <c r="B626" s="304">
        <f t="shared" ca="1" si="268"/>
        <v>17.199999999999914</v>
      </c>
      <c r="D626" s="306">
        <f t="shared" ca="1" si="269"/>
        <v>-0.58501627271513112</v>
      </c>
      <c r="E626" s="307">
        <f t="shared" ca="1" si="270"/>
        <v>-10.546674421595366</v>
      </c>
      <c r="F626" s="304">
        <f t="shared" ca="1" si="271"/>
        <v>10.562887171340773</v>
      </c>
      <c r="G626" s="306">
        <f t="shared" ca="1" si="272"/>
        <v>38.422127778365848</v>
      </c>
      <c r="H626" s="307">
        <f t="shared" ca="1" si="273"/>
        <v>47.401583660837034</v>
      </c>
      <c r="I626" s="304">
        <f t="shared" ca="1" si="274"/>
        <v>61.017784592464551</v>
      </c>
      <c r="J626" s="306">
        <f t="shared" ca="1" si="275"/>
        <v>742.23994702094842</v>
      </c>
      <c r="K626" s="307">
        <f t="shared" ca="1" si="276"/>
        <v>2314.8373590443953</v>
      </c>
      <c r="L626" s="304">
        <f t="shared" ca="1" si="261"/>
        <v>2430.9241324610052</v>
      </c>
      <c r="M626" s="306">
        <f t="shared" ca="1" si="277"/>
        <v>0.88964562557849991</v>
      </c>
      <c r="N626" s="304">
        <f t="shared" ca="1" si="278"/>
        <v>50.972939607923919</v>
      </c>
      <c r="P626" s="310">
        <f t="shared" ca="1" si="279"/>
        <v>23</v>
      </c>
      <c r="Q626" s="304">
        <f t="shared" ca="1" si="280"/>
        <v>0</v>
      </c>
      <c r="R626" s="306">
        <f t="shared" ca="1" si="281"/>
        <v>0</v>
      </c>
      <c r="S626" s="307">
        <f t="shared" ca="1" si="282"/>
        <v>10.317999999999975</v>
      </c>
      <c r="T626" s="304">
        <f t="shared" ca="1" si="262"/>
        <v>101.21957999999975</v>
      </c>
      <c r="U626" s="311">
        <f t="shared" ca="1" si="263"/>
        <v>0</v>
      </c>
      <c r="V626" s="306">
        <f t="shared" ca="1" si="264"/>
        <v>0.97084840398309602</v>
      </c>
      <c r="W626" s="304">
        <f t="shared" ca="1" si="265"/>
        <v>9.4339533767368202</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-8.6229749509983904</v>
      </c>
      <c r="AH626" s="304">
        <f t="shared" ca="1" si="289"/>
        <v>-0.94070890437710364</v>
      </c>
    </row>
    <row r="627" spans="1:34" x14ac:dyDescent="0.2">
      <c r="A627" s="347">
        <f t="shared" ca="1" si="267"/>
        <v>0.1</v>
      </c>
      <c r="B627" s="304">
        <f t="shared" ca="1" si="268"/>
        <v>17.299999999999915</v>
      </c>
      <c r="D627" s="306">
        <f t="shared" ca="1" si="269"/>
        <v>-0.57573572488339819</v>
      </c>
      <c r="E627" s="307">
        <f t="shared" ca="1" si="270"/>
        <v>-10.52028822992358</v>
      </c>
      <c r="F627" s="304">
        <f t="shared" ca="1" si="271"/>
        <v>10.5360303751259</v>
      </c>
      <c r="G627" s="306">
        <f t="shared" ca="1" si="272"/>
        <v>38.364554205877511</v>
      </c>
      <c r="H627" s="307">
        <f t="shared" ca="1" si="273"/>
        <v>46.349554837844678</v>
      </c>
      <c r="I627" s="304">
        <f t="shared" ca="1" si="274"/>
        <v>60.167435154592425</v>
      </c>
      <c r="J627" s="306">
        <f t="shared" ca="1" si="275"/>
        <v>746.07928112016054</v>
      </c>
      <c r="K627" s="307">
        <f t="shared" ca="1" si="276"/>
        <v>2319.5249159693294</v>
      </c>
      <c r="L627" s="304">
        <f t="shared" ca="1" si="261"/>
        <v>2436.5611278027277</v>
      </c>
      <c r="M627" s="306">
        <f t="shared" ca="1" si="277"/>
        <v>0.87937870706341292</v>
      </c>
      <c r="N627" s="304">
        <f t="shared" ca="1" si="278"/>
        <v>50.384688508404714</v>
      </c>
      <c r="P627" s="310">
        <f t="shared" ca="1" si="279"/>
        <v>23</v>
      </c>
      <c r="Q627" s="304">
        <f t="shared" ca="1" si="280"/>
        <v>0</v>
      </c>
      <c r="R627" s="306">
        <f t="shared" ca="1" si="281"/>
        <v>0</v>
      </c>
      <c r="S627" s="307">
        <f t="shared" ca="1" si="282"/>
        <v>10.317999999999975</v>
      </c>
      <c r="T627" s="304">
        <f t="shared" ca="1" si="262"/>
        <v>101.21957999999975</v>
      </c>
      <c r="U627" s="311">
        <f t="shared" ca="1" si="263"/>
        <v>0</v>
      </c>
      <c r="V627" s="306">
        <f t="shared" ca="1" si="264"/>
        <v>0.97038723088774781</v>
      </c>
      <c r="W627" s="304">
        <f t="shared" ca="1" si="265"/>
        <v>9.1684834218026534</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-8.5352052312826565</v>
      </c>
      <c r="AH627" s="304">
        <f t="shared" ca="1" si="289"/>
        <v>-0.91431996285489858</v>
      </c>
    </row>
    <row r="628" spans="1:34" x14ac:dyDescent="0.2">
      <c r="A628" s="347">
        <f t="shared" ca="1" si="267"/>
        <v>0.1</v>
      </c>
      <c r="B628" s="304">
        <f t="shared" ca="1" si="268"/>
        <v>17.399999999999917</v>
      </c>
      <c r="D628" s="306">
        <f t="shared" ca="1" si="269"/>
        <v>-0.56659226067827384</v>
      </c>
      <c r="E628" s="307">
        <f t="shared" ca="1" si="270"/>
        <v>-10.494519854344686</v>
      </c>
      <c r="F628" s="304">
        <f t="shared" ca="1" si="271"/>
        <v>10.509803697647987</v>
      </c>
      <c r="G628" s="306">
        <f t="shared" ca="1" si="272"/>
        <v>38.307894979809682</v>
      </c>
      <c r="H628" s="307">
        <f t="shared" ca="1" si="273"/>
        <v>45.300102852410213</v>
      </c>
      <c r="I628" s="304">
        <f t="shared" ca="1" si="274"/>
        <v>59.32616738188193</v>
      </c>
      <c r="J628" s="306">
        <f t="shared" ca="1" si="275"/>
        <v>749.9129035794449</v>
      </c>
      <c r="K628" s="307">
        <f t="shared" ca="1" si="276"/>
        <v>2324.1073988538424</v>
      </c>
      <c r="L628" s="304">
        <f t="shared" ca="1" si="261"/>
        <v>2442.0983936692901</v>
      </c>
      <c r="M628" s="306">
        <f t="shared" ca="1" si="277"/>
        <v>0.86883485220170875</v>
      </c>
      <c r="N628" s="304">
        <f t="shared" ca="1" si="278"/>
        <v>49.780570125030572</v>
      </c>
      <c r="P628" s="310">
        <f t="shared" ca="1" si="279"/>
        <v>23</v>
      </c>
      <c r="Q628" s="304">
        <f t="shared" ca="1" si="280"/>
        <v>0</v>
      </c>
      <c r="R628" s="306">
        <f t="shared" ca="1" si="281"/>
        <v>0</v>
      </c>
      <c r="S628" s="307">
        <f t="shared" ca="1" si="282"/>
        <v>10.317999999999975</v>
      </c>
      <c r="T628" s="304">
        <f t="shared" ca="1" si="262"/>
        <v>101.21957999999975</v>
      </c>
      <c r="U628" s="311">
        <f t="shared" ca="1" si="263"/>
        <v>0</v>
      </c>
      <c r="V628" s="306">
        <f t="shared" ca="1" si="264"/>
        <v>0.96993658243714365</v>
      </c>
      <c r="W628" s="304">
        <f t="shared" ca="1" si="265"/>
        <v>8.9097467299917348</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-8.4456547246460936</v>
      </c>
      <c r="AH628" s="304">
        <f t="shared" ca="1" si="289"/>
        <v>-0.88859114380719861</v>
      </c>
    </row>
    <row r="629" spans="1:34" x14ac:dyDescent="0.2">
      <c r="A629" s="347">
        <f t="shared" ca="1" si="267"/>
        <v>0.1</v>
      </c>
      <c r="B629" s="304">
        <f t="shared" ca="1" si="268"/>
        <v>17.499999999999918</v>
      </c>
      <c r="D629" s="306">
        <f t="shared" ca="1" si="269"/>
        <v>-0.55758596133968863</v>
      </c>
      <c r="E629" s="307">
        <f t="shared" ca="1" si="270"/>
        <v>-10.469360202669987</v>
      </c>
      <c r="F629" s="304">
        <f t="shared" ca="1" si="271"/>
        <v>10.484197878594873</v>
      </c>
      <c r="G629" s="306">
        <f t="shared" ca="1" si="272"/>
        <v>38.252136383675712</v>
      </c>
      <c r="H629" s="307">
        <f t="shared" ca="1" si="273"/>
        <v>44.253166832143215</v>
      </c>
      <c r="I629" s="304">
        <f t="shared" ca="1" si="274"/>
        <v>58.494176740841709</v>
      </c>
      <c r="J629" s="306">
        <f t="shared" ca="1" si="275"/>
        <v>753.74090514761917</v>
      </c>
      <c r="K629" s="307">
        <f t="shared" ca="1" si="276"/>
        <v>2328.5850623380702</v>
      </c>
      <c r="L629" s="304">
        <f t="shared" ca="1" si="261"/>
        <v>2447.5362601270581</v>
      </c>
      <c r="M629" s="306">
        <f t="shared" ca="1" si="277"/>
        <v>0.85800539077761973</v>
      </c>
      <c r="N629" s="304">
        <f t="shared" ca="1" si="278"/>
        <v>49.16008769103054</v>
      </c>
      <c r="P629" s="310">
        <f t="shared" ca="1" si="279"/>
        <v>23</v>
      </c>
      <c r="Q629" s="304">
        <f t="shared" ca="1" si="280"/>
        <v>0</v>
      </c>
      <c r="R629" s="306">
        <f t="shared" ca="1" si="281"/>
        <v>0</v>
      </c>
      <c r="S629" s="307">
        <f t="shared" ca="1" si="282"/>
        <v>10.317999999999975</v>
      </c>
      <c r="T629" s="304">
        <f t="shared" ca="1" si="262"/>
        <v>101.21957999999975</v>
      </c>
      <c r="U629" s="311">
        <f t="shared" ca="1" si="263"/>
        <v>0</v>
      </c>
      <c r="V629" s="306">
        <f t="shared" ca="1" si="264"/>
        <v>0.96949642076286213</v>
      </c>
      <c r="W629" s="304">
        <f t="shared" ca="1" si="265"/>
        <v>8.65766764437031</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-8.3542062516659339</v>
      </c>
      <c r="AH629" s="304">
        <f t="shared" ca="1" si="289"/>
        <v>-0.86351489920447344</v>
      </c>
    </row>
    <row r="630" spans="1:34" x14ac:dyDescent="0.2">
      <c r="A630" s="347">
        <f t="shared" ca="1" si="267"/>
        <v>0.1</v>
      </c>
      <c r="B630" s="304">
        <f t="shared" ca="1" si="268"/>
        <v>17.59999999999992</v>
      </c>
      <c r="D630" s="306">
        <f t="shared" ca="1" si="269"/>
        <v>-0.54871704220266238</v>
      </c>
      <c r="E630" s="307">
        <f t="shared" ca="1" si="270"/>
        <v>-10.444800278046621</v>
      </c>
      <c r="F630" s="304">
        <f t="shared" ca="1" si="271"/>
        <v>10.459203757489689</v>
      </c>
      <c r="G630" s="306">
        <f t="shared" ca="1" si="272"/>
        <v>38.197264679455444</v>
      </c>
      <c r="H630" s="307">
        <f t="shared" ca="1" si="273"/>
        <v>43.208686804338555</v>
      </c>
      <c r="I630" s="304">
        <f t="shared" ca="1" si="274"/>
        <v>57.671671072960898</v>
      </c>
      <c r="J630" s="306">
        <f t="shared" ca="1" si="275"/>
        <v>757.56337520077568</v>
      </c>
      <c r="K630" s="307">
        <f t="shared" ca="1" si="276"/>
        <v>2332.9581550198941</v>
      </c>
      <c r="L630" s="304">
        <f t="shared" ca="1" si="261"/>
        <v>2452.8750519582973</v>
      </c>
      <c r="M630" s="306">
        <f t="shared" ca="1" si="277"/>
        <v>0.84688145453184849</v>
      </c>
      <c r="N630" s="304">
        <f t="shared" ca="1" si="278"/>
        <v>48.522733092575244</v>
      </c>
      <c r="P630" s="310">
        <f t="shared" ca="1" si="279"/>
        <v>23</v>
      </c>
      <c r="Q630" s="304">
        <f t="shared" ca="1" si="280"/>
        <v>0</v>
      </c>
      <c r="R630" s="306">
        <f t="shared" ca="1" si="281"/>
        <v>0</v>
      </c>
      <c r="S630" s="307">
        <f t="shared" ca="1" si="282"/>
        <v>10.317999999999975</v>
      </c>
      <c r="T630" s="304">
        <f t="shared" ca="1" si="262"/>
        <v>101.21957999999975</v>
      </c>
      <c r="U630" s="311">
        <f t="shared" ca="1" si="263"/>
        <v>0</v>
      </c>
      <c r="V630" s="306">
        <f t="shared" ca="1" si="264"/>
        <v>0.96906670893645241</v>
      </c>
      <c r="W630" s="304">
        <f t="shared" ca="1" si="265"/>
        <v>8.4121726803970276</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-8.2607383382457904</v>
      </c>
      <c r="AH630" s="304">
        <f t="shared" ca="1" si="289"/>
        <v>-0.83908389652745985</v>
      </c>
    </row>
    <row r="631" spans="1:34" x14ac:dyDescent="0.2">
      <c r="A631" s="347">
        <f t="shared" ca="1" si="267"/>
        <v>0.1</v>
      </c>
      <c r="B631" s="304">
        <f t="shared" ca="1" si="268"/>
        <v>17.699999999999921</v>
      </c>
      <c r="D631" s="306">
        <f t="shared" ca="1" si="269"/>
        <v>-0.53998585554308498</v>
      </c>
      <c r="E631" s="307">
        <f t="shared" ca="1" si="270"/>
        <v>-10.420831165706042</v>
      </c>
      <c r="F631" s="304">
        <f t="shared" ca="1" si="271"/>
        <v>10.434812260330176</v>
      </c>
      <c r="G631" s="306">
        <f t="shared" ca="1" si="272"/>
        <v>38.143266093901133</v>
      </c>
      <c r="H631" s="307">
        <f t="shared" ca="1" si="273"/>
        <v>42.166603687767953</v>
      </c>
      <c r="I631" s="304">
        <f t="shared" ca="1" si="274"/>
        <v>56.85887103057388</v>
      </c>
      <c r="J631" s="306">
        <f t="shared" ca="1" si="275"/>
        <v>761.38040173944353</v>
      </c>
      <c r="K631" s="307">
        <f t="shared" ca="1" si="276"/>
        <v>2337.2269195444992</v>
      </c>
      <c r="L631" s="304">
        <f t="shared" ca="1" si="261"/>
        <v>2458.1150887613835</v>
      </c>
      <c r="M631" s="306">
        <f t="shared" ca="1" si="277"/>
        <v>0.8354539880568862</v>
      </c>
      <c r="N631" s="304">
        <f t="shared" ca="1" si="278"/>
        <v>47.867987493032665</v>
      </c>
      <c r="P631" s="310">
        <f t="shared" ca="1" si="279"/>
        <v>23</v>
      </c>
      <c r="Q631" s="304">
        <f t="shared" ca="1" si="280"/>
        <v>0</v>
      </c>
      <c r="R631" s="306">
        <f t="shared" ca="1" si="281"/>
        <v>0</v>
      </c>
      <c r="S631" s="307">
        <f t="shared" ca="1" si="282"/>
        <v>10.317999999999975</v>
      </c>
      <c r="T631" s="304">
        <f t="shared" ca="1" si="262"/>
        <v>101.21957999999975</v>
      </c>
      <c r="U631" s="311">
        <f t="shared" ca="1" si="263"/>
        <v>0</v>
      </c>
      <c r="V631" s="306">
        <f t="shared" ca="1" si="264"/>
        <v>0.96864741095620321</v>
      </c>
      <c r="W631" s="304">
        <f t="shared" ca="1" si="265"/>
        <v>8.1731904761212562</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-8.1651251639906377</v>
      </c>
      <c r="AH631" s="304">
        <f t="shared" ca="1" si="289"/>
        <v>-0.81529101380083813</v>
      </c>
    </row>
    <row r="632" spans="1:34" x14ac:dyDescent="0.2">
      <c r="A632" s="347">
        <f t="shared" ca="1" si="267"/>
        <v>0.1</v>
      </c>
      <c r="B632" s="304">
        <f t="shared" ca="1" si="268"/>
        <v>17.799999999999923</v>
      </c>
      <c r="D632" s="306">
        <f t="shared" ca="1" si="269"/>
        <v>-0.53139289347723262</v>
      </c>
      <c r="E632" s="307">
        <f t="shared" ca="1" si="270"/>
        <v>-10.397444019255957</v>
      </c>
      <c r="F632" s="304">
        <f t="shared" ca="1" si="271"/>
        <v>10.411014385774306</v>
      </c>
      <c r="G632" s="306">
        <f t="shared" ca="1" si="272"/>
        <v>38.090126804553407</v>
      </c>
      <c r="H632" s="307">
        <f t="shared" ca="1" si="273"/>
        <v>41.126859285842357</v>
      </c>
      <c r="I632" s="304">
        <f t="shared" ca="1" si="274"/>
        <v>56.056010513632131</v>
      </c>
      <c r="J632" s="306">
        <f t="shared" ca="1" si="275"/>
        <v>765.19207138436627</v>
      </c>
      <c r="K632" s="307">
        <f t="shared" ca="1" si="276"/>
        <v>2341.3915926931795</v>
      </c>
      <c r="L632" s="304">
        <f t="shared" ca="1" si="261"/>
        <v>2463.256685050058</v>
      </c>
      <c r="M632" s="306">
        <f t="shared" ca="1" si="277"/>
        <v>0.82371376242518868</v>
      </c>
      <c r="N632" s="304">
        <f t="shared" ca="1" si="278"/>
        <v>47.195322113805084</v>
      </c>
      <c r="P632" s="310">
        <f t="shared" ca="1" si="279"/>
        <v>23</v>
      </c>
      <c r="Q632" s="304">
        <f t="shared" ca="1" si="280"/>
        <v>0</v>
      </c>
      <c r="R632" s="306">
        <f t="shared" ca="1" si="281"/>
        <v>0</v>
      </c>
      <c r="S632" s="307">
        <f t="shared" ca="1" si="282"/>
        <v>10.317999999999975</v>
      </c>
      <c r="T632" s="304">
        <f t="shared" ca="1" si="262"/>
        <v>101.21957999999975</v>
      </c>
      <c r="U632" s="311">
        <f t="shared" ca="1" si="263"/>
        <v>0</v>
      </c>
      <c r="V632" s="306">
        <f t="shared" ca="1" si="264"/>
        <v>0.96823849173413168</v>
      </c>
      <c r="W632" s="304">
        <f t="shared" ca="1" si="265"/>
        <v>7.9406517437519026</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-8.0672365375559867</v>
      </c>
      <c r="AH632" s="304">
        <f t="shared" ca="1" si="289"/>
        <v>-0.79212933476655123</v>
      </c>
    </row>
    <row r="633" spans="1:34" x14ac:dyDescent="0.2">
      <c r="A633" s="347">
        <f t="shared" ca="1" si="267"/>
        <v>0.1</v>
      </c>
      <c r="B633" s="304">
        <f t="shared" ca="1" si="268"/>
        <v>17.899999999999924</v>
      </c>
      <c r="D633" s="306">
        <f t="shared" ca="1" si="269"/>
        <v>-0.52293879088763617</v>
      </c>
      <c r="E633" s="307">
        <f t="shared" ca="1" si="270"/>
        <v>-10.374630046476332</v>
      </c>
      <c r="F633" s="304">
        <f t="shared" ca="1" si="271"/>
        <v>10.387801190832665</v>
      </c>
      <c r="G633" s="306">
        <f t="shared" ca="1" si="272"/>
        <v>38.037832925464642</v>
      </c>
      <c r="H633" s="307">
        <f t="shared" ca="1" si="273"/>
        <v>40.089396281194723</v>
      </c>
      <c r="I633" s="304">
        <f t="shared" ca="1" si="274"/>
        <v>55.263337103872317</v>
      </c>
      <c r="J633" s="306">
        <f t="shared" ca="1" si="275"/>
        <v>768.99846937086716</v>
      </c>
      <c r="K633" s="307">
        <f t="shared" ca="1" si="276"/>
        <v>2345.4524054715312</v>
      </c>
      <c r="L633" s="304">
        <f t="shared" ca="1" si="261"/>
        <v>2468.3001503518426</v>
      </c>
      <c r="M633" s="306">
        <f t="shared" ca="1" si="277"/>
        <v>0.81165139188799307</v>
      </c>
      <c r="N633" s="304">
        <f t="shared" ca="1" si="278"/>
        <v>46.504199191100824</v>
      </c>
      <c r="P633" s="310">
        <f t="shared" ca="1" si="279"/>
        <v>23</v>
      </c>
      <c r="Q633" s="304">
        <f t="shared" ca="1" si="280"/>
        <v>0</v>
      </c>
      <c r="R633" s="306">
        <f t="shared" ca="1" si="281"/>
        <v>0</v>
      </c>
      <c r="S633" s="307">
        <f t="shared" ca="1" si="282"/>
        <v>10.317999999999975</v>
      </c>
      <c r="T633" s="304">
        <f t="shared" ca="1" si="262"/>
        <v>101.21957999999975</v>
      </c>
      <c r="U633" s="311">
        <f t="shared" ca="1" si="263"/>
        <v>0</v>
      </c>
      <c r="V633" s="306">
        <f t="shared" ca="1" si="264"/>
        <v>0.96783991708316519</v>
      </c>
      <c r="W633" s="304">
        <f t="shared" ca="1" si="265"/>
        <v>7.7144892225269688</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-7.9669379042132844</v>
      </c>
      <c r="AH633" s="304">
        <f t="shared" ca="1" si="289"/>
        <v>-0.7695921441899517</v>
      </c>
    </row>
    <row r="634" spans="1:34" x14ac:dyDescent="0.2">
      <c r="A634" s="347">
        <f t="shared" ca="1" si="267"/>
        <v>0.1</v>
      </c>
      <c r="B634" s="304">
        <f t="shared" ca="1" si="268"/>
        <v>17.999999999999925</v>
      </c>
      <c r="D634" s="306">
        <f t="shared" ca="1" si="269"/>
        <v>-0.5146243283430405</v>
      </c>
      <c r="E634" s="307">
        <f t="shared" ca="1" si="270"/>
        <v>-10.352380494580602</v>
      </c>
      <c r="F634" s="304">
        <f t="shared" ca="1" si="271"/>
        <v>10.365163776028599</v>
      </c>
      <c r="G634" s="306">
        <f t="shared" ca="1" si="272"/>
        <v>37.986370492630336</v>
      </c>
      <c r="H634" s="307">
        <f t="shared" ca="1" si="273"/>
        <v>39.054158231736665</v>
      </c>
      <c r="I634" s="304">
        <f t="shared" ca="1" si="274"/>
        <v>54.48111249224727</v>
      </c>
      <c r="J634" s="306">
        <f t="shared" ca="1" si="275"/>
        <v>772.79967954177187</v>
      </c>
      <c r="K634" s="307">
        <f t="shared" ca="1" si="276"/>
        <v>2349.4095831971777</v>
      </c>
      <c r="L634" s="304">
        <f t="shared" ca="1" si="261"/>
        <v>2473.2457893057458</v>
      </c>
      <c r="M634" s="306">
        <f t="shared" ca="1" si="277"/>
        <v>0.79925735400828335</v>
      </c>
      <c r="N634" s="304">
        <f t="shared" ca="1" si="278"/>
        <v>45.794073129468188</v>
      </c>
      <c r="P634" s="310">
        <f t="shared" ca="1" si="279"/>
        <v>23</v>
      </c>
      <c r="Q634" s="304">
        <f t="shared" ca="1" si="280"/>
        <v>0</v>
      </c>
      <c r="R634" s="306">
        <f t="shared" ca="1" si="281"/>
        <v>0</v>
      </c>
      <c r="S634" s="307">
        <f t="shared" ca="1" si="282"/>
        <v>10.317999999999975</v>
      </c>
      <c r="T634" s="304">
        <f t="shared" ca="1" si="262"/>
        <v>101.21957999999975</v>
      </c>
      <c r="U634" s="311">
        <f t="shared" ca="1" si="263"/>
        <v>0</v>
      </c>
      <c r="V634" s="306">
        <f t="shared" ca="1" si="264"/>
        <v>0.96745165370450659</v>
      </c>
      <c r="W634" s="304">
        <f t="shared" ca="1" si="265"/>
        <v>7.4946376328151576</v>
      </c>
      <c r="Y634" s="314" t="str">
        <f t="shared" ca="1" si="283"/>
        <v/>
      </c>
      <c r="Z634" s="315" t="str">
        <f t="shared" ca="1" si="284"/>
        <v/>
      </c>
      <c r="AA634" s="316" t="str">
        <f t="shared" ca="1" si="285"/>
        <v/>
      </c>
      <c r="AC634" s="310">
        <f t="shared" ca="1" si="286"/>
        <v>17.999999999999925</v>
      </c>
      <c r="AD634" s="323">
        <f t="shared" ca="1" si="287"/>
        <v>772.79967954177187</v>
      </c>
      <c r="AE634" s="324" t="e">
        <f t="shared" ca="1" si="266"/>
        <v>#N/A</v>
      </c>
      <c r="AG634" s="306">
        <f t="shared" ca="1" si="288"/>
        <v>-7.864090391519122</v>
      </c>
      <c r="AH634" s="304">
        <f t="shared" ca="1" si="289"/>
        <v>-0.74767292329201274</v>
      </c>
    </row>
    <row r="635" spans="1:34" x14ac:dyDescent="0.2">
      <c r="A635" s="347">
        <f t="shared" ca="1" si="267"/>
        <v>0.1</v>
      </c>
      <c r="B635" s="304">
        <f t="shared" ca="1" si="268"/>
        <v>18.099999999999927</v>
      </c>
      <c r="D635" s="306">
        <f t="shared" ca="1" si="269"/>
        <v>-0.50645043497479114</v>
      </c>
      <c r="E635" s="307">
        <f t="shared" ca="1" si="270"/>
        <v>-10.330686634904344</v>
      </c>
      <c r="F635" s="304">
        <f t="shared" ca="1" si="271"/>
        <v>10.343093269988307</v>
      </c>
      <c r="G635" s="306">
        <f t="shared" ca="1" si="272"/>
        <v>37.935725449132853</v>
      </c>
      <c r="H635" s="307">
        <f t="shared" ca="1" si="273"/>
        <v>38.021089568246232</v>
      </c>
      <c r="I635" s="304">
        <f t="shared" ca="1" si="274"/>
        <v>53.709612894793686</v>
      </c>
      <c r="J635" s="306">
        <f t="shared" ca="1" si="275"/>
        <v>776.59578433885997</v>
      </c>
      <c r="K635" s="307">
        <f t="shared" ca="1" si="276"/>
        <v>2353.2633455871769</v>
      </c>
      <c r="L635" s="304">
        <f t="shared" ca="1" si="261"/>
        <v>2478.0939017593828</v>
      </c>
      <c r="M635" s="306">
        <f t="shared" ca="1" si="277"/>
        <v>0.7865220136162131</v>
      </c>
      <c r="N635" s="304">
        <f t="shared" ca="1" si="278"/>
        <v>45.064391874340082</v>
      </c>
      <c r="P635" s="310">
        <f t="shared" ca="1" si="279"/>
        <v>23</v>
      </c>
      <c r="Q635" s="304">
        <f t="shared" ca="1" si="280"/>
        <v>0</v>
      </c>
      <c r="R635" s="306">
        <f t="shared" ca="1" si="281"/>
        <v>0</v>
      </c>
      <c r="S635" s="307">
        <f t="shared" ca="1" si="282"/>
        <v>10.317999999999975</v>
      </c>
      <c r="T635" s="304">
        <f t="shared" ca="1" si="262"/>
        <v>101.21957999999975</v>
      </c>
      <c r="U635" s="311">
        <f t="shared" ca="1" si="263"/>
        <v>0</v>
      </c>
      <c r="V635" s="306">
        <f t="shared" ca="1" si="264"/>
        <v>0.9670736691751648</v>
      </c>
      <c r="W635" s="304">
        <f t="shared" ca="1" si="265"/>
        <v>7.2810336313811135</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-7.7585508996589887</v>
      </c>
      <c r="AH635" s="304">
        <f t="shared" ca="1" si="289"/>
        <v>-0.72636534530094743</v>
      </c>
    </row>
    <row r="636" spans="1:34" x14ac:dyDescent="0.2">
      <c r="A636" s="347">
        <f t="shared" ca="1" si="267"/>
        <v>0.1</v>
      </c>
      <c r="B636" s="304">
        <f t="shared" ca="1" si="268"/>
        <v>18.199999999999928</v>
      </c>
      <c r="D636" s="306">
        <f t="shared" ca="1" si="269"/>
        <v>-0.49841819126593362</v>
      </c>
      <c r="E636" s="307">
        <f t="shared" ca="1" si="270"/>
        <v>-10.309539746985346</v>
      </c>
      <c r="F636" s="304">
        <f t="shared" ca="1" si="271"/>
        <v>10.321580813424632</v>
      </c>
      <c r="G636" s="306">
        <f t="shared" ca="1" si="272"/>
        <v>37.885883630006262</v>
      </c>
      <c r="H636" s="307">
        <f t="shared" ca="1" si="273"/>
        <v>36.990135593547699</v>
      </c>
      <c r="I636" s="304">
        <f t="shared" ca="1" si="274"/>
        <v>52.949129451346231</v>
      </c>
      <c r="J636" s="306">
        <f t="shared" ca="1" si="275"/>
        <v>780.38686479281694</v>
      </c>
      <c r="K636" s="307">
        <f t="shared" ca="1" si="276"/>
        <v>2357.0139068452668</v>
      </c>
      <c r="L636" s="304">
        <f t="shared" ca="1" si="261"/>
        <v>2482.8447828656444</v>
      </c>
      <c r="M636" s="306">
        <f t="shared" ca="1" si="277"/>
        <v>0.77343565099829326</v>
      </c>
      <c r="N636" s="304">
        <f t="shared" ca="1" si="278"/>
        <v>44.314598527155503</v>
      </c>
      <c r="P636" s="310">
        <f t="shared" ca="1" si="279"/>
        <v>23</v>
      </c>
      <c r="Q636" s="304">
        <f t="shared" ca="1" si="280"/>
        <v>0</v>
      </c>
      <c r="R636" s="306">
        <f t="shared" ca="1" si="281"/>
        <v>0</v>
      </c>
      <c r="S636" s="307">
        <f t="shared" ca="1" si="282"/>
        <v>10.317999999999975</v>
      </c>
      <c r="T636" s="304">
        <f t="shared" ca="1" si="262"/>
        <v>101.21957999999975</v>
      </c>
      <c r="U636" s="311">
        <f t="shared" ca="1" si="263"/>
        <v>0</v>
      </c>
      <c r="V636" s="306">
        <f t="shared" ca="1" si="264"/>
        <v>0.9667059319356236</v>
      </c>
      <c r="W636" s="304">
        <f t="shared" ca="1" si="265"/>
        <v>7.073615767746591</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-7.6501722437487807</v>
      </c>
      <c r="AH636" s="304">
        <f t="shared" ca="1" si="289"/>
        <v>-0.7056632711166051</v>
      </c>
    </row>
    <row r="637" spans="1:34" x14ac:dyDescent="0.2">
      <c r="A637" s="347">
        <f t="shared" ca="1" si="267"/>
        <v>0.1</v>
      </c>
      <c r="B637" s="304">
        <f t="shared" ca="1" si="268"/>
        <v>18.29999999999993</v>
      </c>
      <c r="D637" s="306">
        <f t="shared" ca="1" si="269"/>
        <v>-0.49052883170266953</v>
      </c>
      <c r="E637" s="307">
        <f t="shared" ca="1" si="270"/>
        <v>-10.28893110200168</v>
      </c>
      <c r="F637" s="304">
        <f t="shared" ca="1" si="271"/>
        <v>10.300617542481085</v>
      </c>
      <c r="G637" s="306">
        <f t="shared" ca="1" si="272"/>
        <v>37.836830746835993</v>
      </c>
      <c r="H637" s="307">
        <f t="shared" ca="1" si="273"/>
        <v>35.961242483347533</v>
      </c>
      <c r="I637" s="304">
        <f t="shared" ca="1" si="274"/>
        <v>52.199968600669038</v>
      </c>
      <c r="J637" s="306">
        <f t="shared" ca="1" si="275"/>
        <v>784.1730005116591</v>
      </c>
      <c r="K637" s="307">
        <f t="shared" ca="1" si="276"/>
        <v>2360.6614757491116</v>
      </c>
      <c r="L637" s="304">
        <f t="shared" ca="1" si="261"/>
        <v>2487.4987231790556</v>
      </c>
      <c r="M637" s="306">
        <f t="shared" ca="1" si="277"/>
        <v>0.75998849475174568</v>
      </c>
      <c r="N637" s="304">
        <f t="shared" ca="1" si="278"/>
        <v>43.54413322777534</v>
      </c>
      <c r="P637" s="310">
        <f t="shared" ca="1" si="279"/>
        <v>23</v>
      </c>
      <c r="Q637" s="304">
        <f t="shared" ca="1" si="280"/>
        <v>0</v>
      </c>
      <c r="R637" s="306">
        <f t="shared" ca="1" si="281"/>
        <v>0</v>
      </c>
      <c r="S637" s="307">
        <f t="shared" ca="1" si="282"/>
        <v>10.317999999999975</v>
      </c>
      <c r="T637" s="304">
        <f t="shared" ca="1" si="262"/>
        <v>101.21957999999975</v>
      </c>
      <c r="U637" s="311">
        <f t="shared" ca="1" si="263"/>
        <v>0</v>
      </c>
      <c r="V637" s="306">
        <f t="shared" ca="1" si="264"/>
        <v>0.96634841127764248</v>
      </c>
      <c r="W637" s="304">
        <f t="shared" ca="1" si="265"/>
        <v>6.8723244415799973</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-7.5388033561071817</v>
      </c>
      <c r="AH637" s="304">
        <f t="shared" ca="1" si="289"/>
        <v>-0.68556074508108245</v>
      </c>
    </row>
    <row r="638" spans="1:34" x14ac:dyDescent="0.2">
      <c r="A638" s="347">
        <f t="shared" ca="1" si="267"/>
        <v>0.1</v>
      </c>
      <c r="B638" s="304">
        <f t="shared" ca="1" si="268"/>
        <v>18.399999999999931</v>
      </c>
      <c r="D638" s="306">
        <f t="shared" ca="1" si="269"/>
        <v>-0.4827837472305278</v>
      </c>
      <c r="E638" s="307">
        <f t="shared" ca="1" si="270"/>
        <v>-10.268851945537961</v>
      </c>
      <c r="F638" s="304">
        <f t="shared" ca="1" si="271"/>
        <v>10.280194571406161</v>
      </c>
      <c r="G638" s="306">
        <f t="shared" ca="1" si="272"/>
        <v>37.788552372112939</v>
      </c>
      <c r="H638" s="307">
        <f t="shared" ca="1" si="273"/>
        <v>34.934357288793734</v>
      </c>
      <c r="I638" s="304">
        <f t="shared" ca="1" si="274"/>
        <v>51.462452424666068</v>
      </c>
      <c r="J638" s="306">
        <f t="shared" ca="1" si="275"/>
        <v>787.95426966760658</v>
      </c>
      <c r="K638" s="307">
        <f t="shared" ca="1" si="276"/>
        <v>2364.2062557377185</v>
      </c>
      <c r="L638" s="304">
        <f t="shared" ca="1" si="261"/>
        <v>2492.0560087519648</v>
      </c>
      <c r="M638" s="306">
        <f t="shared" ca="1" si="277"/>
        <v>0.7461707597512931</v>
      </c>
      <c r="N638" s="304">
        <f t="shared" ca="1" si="278"/>
        <v>42.752435329819214</v>
      </c>
      <c r="P638" s="310">
        <f t="shared" ca="1" si="279"/>
        <v>23</v>
      </c>
      <c r="Q638" s="304">
        <f t="shared" ca="1" si="280"/>
        <v>0</v>
      </c>
      <c r="R638" s="306">
        <f t="shared" ca="1" si="281"/>
        <v>0</v>
      </c>
      <c r="S638" s="307">
        <f t="shared" ca="1" si="282"/>
        <v>10.317999999999975</v>
      </c>
      <c r="T638" s="304">
        <f t="shared" ca="1" si="262"/>
        <v>101.21957999999975</v>
      </c>
      <c r="U638" s="311">
        <f t="shared" ca="1" si="263"/>
        <v>0</v>
      </c>
      <c r="V638" s="306">
        <f t="shared" ca="1" si="264"/>
        <v>0.96600107733216134</v>
      </c>
      <c r="W638" s="304">
        <f t="shared" ca="1" si="265"/>
        <v>6.6771018610469719</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-7.4242895572432062</v>
      </c>
      <c r="AH638" s="304">
        <f t="shared" ca="1" si="289"/>
        <v>-0.66605199084900313</v>
      </c>
    </row>
    <row r="639" spans="1:34" x14ac:dyDescent="0.2">
      <c r="A639" s="347">
        <f t="shared" ca="1" si="267"/>
        <v>0.1</v>
      </c>
      <c r="B639" s="304">
        <f t="shared" ca="1" si="268"/>
        <v>18.499999999999932</v>
      </c>
      <c r="D639" s="306">
        <f t="shared" ca="1" si="269"/>
        <v>-0.47518448744971153</v>
      </c>
      <c r="E639" s="307">
        <f t="shared" ca="1" si="270"/>
        <v>-10.249293479654732</v>
      </c>
      <c r="F639" s="304">
        <f t="shared" ca="1" si="271"/>
        <v>10.260302974532761</v>
      </c>
      <c r="G639" s="306">
        <f t="shared" ca="1" si="272"/>
        <v>37.741033923367965</v>
      </c>
      <c r="H639" s="307">
        <f t="shared" ca="1" si="273"/>
        <v>33.909427940828259</v>
      </c>
      <c r="I639" s="304">
        <f t="shared" ca="1" si="274"/>
        <v>50.736918953352259</v>
      </c>
      <c r="J639" s="306">
        <f t="shared" ca="1" si="275"/>
        <v>791.73074898238065</v>
      </c>
      <c r="K639" s="307">
        <f t="shared" ca="1" si="276"/>
        <v>2367.6484449991995</v>
      </c>
      <c r="L639" s="304">
        <f t="shared" ca="1" si="261"/>
        <v>2496.5169212307233</v>
      </c>
      <c r="M639" s="306">
        <f t="shared" ca="1" si="277"/>
        <v>0.73197269068569759</v>
      </c>
      <c r="N639" s="304">
        <f t="shared" ca="1" si="278"/>
        <v>41.938945895125336</v>
      </c>
      <c r="P639" s="310">
        <f t="shared" ca="1" si="279"/>
        <v>23</v>
      </c>
      <c r="Q639" s="304">
        <f t="shared" ca="1" si="280"/>
        <v>0</v>
      </c>
      <c r="R639" s="306">
        <f t="shared" ca="1" si="281"/>
        <v>0</v>
      </c>
      <c r="S639" s="307">
        <f t="shared" ca="1" si="282"/>
        <v>10.317999999999975</v>
      </c>
      <c r="T639" s="304">
        <f t="shared" ca="1" si="262"/>
        <v>101.21957999999975</v>
      </c>
      <c r="U639" s="311">
        <f t="shared" ca="1" si="263"/>
        <v>0</v>
      </c>
      <c r="V639" s="306">
        <f t="shared" ca="1" si="264"/>
        <v>0.96566390105729127</v>
      </c>
      <c r="W639" s="304">
        <f t="shared" ca="1" si="265"/>
        <v>6.4878920020547248</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-7.306472905013548</v>
      </c>
      <c r="AH639" s="304">
        <f t="shared" ca="1" si="289"/>
        <v>-0.64713140735093899</v>
      </c>
    </row>
    <row r="640" spans="1:34" x14ac:dyDescent="0.2">
      <c r="A640" s="347">
        <f t="shared" ca="1" si="267"/>
        <v>0.1</v>
      </c>
      <c r="B640" s="304">
        <f t="shared" ca="1" si="268"/>
        <v>18.599999999999934</v>
      </c>
      <c r="D640" s="306">
        <f t="shared" ca="1" si="269"/>
        <v>-0.46773276247560247</v>
      </c>
      <c r="E640" s="307">
        <f t="shared" ca="1" si="270"/>
        <v>-10.230246844242142</v>
      </c>
      <c r="F640" s="304">
        <f t="shared" ca="1" si="271"/>
        <v>10.240933767543826</v>
      </c>
      <c r="G640" s="306">
        <f t="shared" ca="1" si="272"/>
        <v>37.694260647120402</v>
      </c>
      <c r="H640" s="307">
        <f t="shared" ca="1" si="273"/>
        <v>32.886403256404044</v>
      </c>
      <c r="I640" s="304">
        <f t="shared" ca="1" si="274"/>
        <v>50.023722421226033</v>
      </c>
      <c r="J640" s="306">
        <f t="shared" ca="1" si="275"/>
        <v>795.50251371090508</v>
      </c>
      <c r="K640" s="307">
        <f t="shared" ca="1" si="276"/>
        <v>2370.9882365590611</v>
      </c>
      <c r="L640" s="304">
        <f t="shared" ca="1" si="261"/>
        <v>2500.8817379519996</v>
      </c>
      <c r="M640" s="306">
        <f t="shared" ca="1" si="277"/>
        <v>0.7173846116236996</v>
      </c>
      <c r="N640" s="304">
        <f t="shared" ca="1" si="278"/>
        <v>41.103110533669685</v>
      </c>
      <c r="P640" s="310">
        <f t="shared" ca="1" si="279"/>
        <v>23</v>
      </c>
      <c r="Q640" s="304">
        <f t="shared" ca="1" si="280"/>
        <v>0</v>
      </c>
      <c r="R640" s="306">
        <f t="shared" ca="1" si="281"/>
        <v>0</v>
      </c>
      <c r="S640" s="307">
        <f t="shared" ca="1" si="282"/>
        <v>10.317999999999975</v>
      </c>
      <c r="T640" s="304">
        <f t="shared" ca="1" si="262"/>
        <v>101.21957999999975</v>
      </c>
      <c r="U640" s="311">
        <f t="shared" ca="1" si="263"/>
        <v>0</v>
      </c>
      <c r="V640" s="306">
        <f t="shared" ca="1" si="264"/>
        <v>0.9653368542263745</v>
      </c>
      <c r="W640" s="304">
        <f t="shared" ca="1" si="265"/>
        <v>6.3046405683227658</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-7.1851926320664026</v>
      </c>
      <c r="AH640" s="304">
        <f t="shared" ca="1" si="289"/>
        <v>-0.62879356484345228</v>
      </c>
    </row>
    <row r="641" spans="1:34" x14ac:dyDescent="0.2">
      <c r="A641" s="347">
        <f t="shared" ca="1" si="267"/>
        <v>0.1</v>
      </c>
      <c r="B641" s="304">
        <f t="shared" ca="1" si="268"/>
        <v>18.699999999999935</v>
      </c>
      <c r="D641" s="306">
        <f t="shared" ca="1" si="269"/>
        <v>-0.46043044438140335</v>
      </c>
      <c r="E641" s="307">
        <f t="shared" ca="1" si="270"/>
        <v>-10.211703097646748</v>
      </c>
      <c r="F641" s="304">
        <f t="shared" ca="1" si="271"/>
        <v>10.222077888012858</v>
      </c>
      <c r="G641" s="306">
        <f t="shared" ca="1" si="272"/>
        <v>37.648217602682259</v>
      </c>
      <c r="H641" s="307">
        <f t="shared" ca="1" si="273"/>
        <v>31.86523294663937</v>
      </c>
      <c r="I641" s="304">
        <f t="shared" ca="1" si="274"/>
        <v>49.323233464590558</v>
      </c>
      <c r="J641" s="306">
        <f t="shared" ca="1" si="275"/>
        <v>799.26963762339517</v>
      </c>
      <c r="K641" s="307">
        <f t="shared" ca="1" si="276"/>
        <v>2374.2258183692134</v>
      </c>
      <c r="L641" s="304">
        <f t="shared" ca="1" si="261"/>
        <v>2505.1507320394107</v>
      </c>
      <c r="M641" s="306">
        <f t="shared" ca="1" si="277"/>
        <v>0.70239698206147649</v>
      </c>
      <c r="N641" s="304">
        <f t="shared" ca="1" si="278"/>
        <v>40.244382614848796</v>
      </c>
      <c r="P641" s="310">
        <f t="shared" ca="1" si="279"/>
        <v>23</v>
      </c>
      <c r="Q641" s="304">
        <f t="shared" ca="1" si="280"/>
        <v>0</v>
      </c>
      <c r="R641" s="306">
        <f t="shared" ca="1" si="281"/>
        <v>0</v>
      </c>
      <c r="S641" s="307">
        <f t="shared" ca="1" si="282"/>
        <v>10.317999999999975</v>
      </c>
      <c r="T641" s="304">
        <f t="shared" ca="1" si="262"/>
        <v>101.21957999999975</v>
      </c>
      <c r="U641" s="311">
        <f t="shared" ca="1" si="263"/>
        <v>0</v>
      </c>
      <c r="V641" s="306">
        <f t="shared" ca="1" si="264"/>
        <v>0.96501990941608617</v>
      </c>
      <c r="W641" s="304">
        <f t="shared" ca="1" si="265"/>
        <v>6.1272949522125337</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-7.0602856822666498</v>
      </c>
      <c r="AH641" s="304">
        <f t="shared" ca="1" si="289"/>
        <v>-0.61103320103923053</v>
      </c>
    </row>
    <row r="642" spans="1:34" x14ac:dyDescent="0.2">
      <c r="A642" s="347">
        <f t="shared" ca="1" si="267"/>
        <v>0.1</v>
      </c>
      <c r="B642" s="304">
        <f t="shared" ca="1" si="268"/>
        <v>18.799999999999937</v>
      </c>
      <c r="D642" s="306">
        <f t="shared" ca="1" si="269"/>
        <v>-0.45327956813047282</v>
      </c>
      <c r="E642" s="307">
        <f t="shared" ca="1" si="270"/>
        <v>-10.193653196569937</v>
      </c>
      <c r="F642" s="304">
        <f t="shared" ca="1" si="271"/>
        <v>10.203726175217808</v>
      </c>
      <c r="G642" s="306">
        <f t="shared" ca="1" si="272"/>
        <v>37.602889645869212</v>
      </c>
      <c r="H642" s="307">
        <f t="shared" ca="1" si="273"/>
        <v>30.845867626982375</v>
      </c>
      <c r="I642" s="304">
        <f t="shared" ca="1" si="274"/>
        <v>48.635839248240977</v>
      </c>
      <c r="J642" s="306">
        <f t="shared" ca="1" si="275"/>
        <v>803.03219298582269</v>
      </c>
      <c r="K642" s="307">
        <f t="shared" ca="1" si="276"/>
        <v>2377.3613733978946</v>
      </c>
      <c r="L642" s="304">
        <f t="shared" ca="1" si="261"/>
        <v>2509.3241725006242</v>
      </c>
      <c r="M642" s="306">
        <f t="shared" ca="1" si="277"/>
        <v>0.68700045988385805</v>
      </c>
      <c r="N642" s="304">
        <f t="shared" ca="1" si="278"/>
        <v>39.362226874891689</v>
      </c>
      <c r="P642" s="310">
        <f t="shared" ca="1" si="279"/>
        <v>23</v>
      </c>
      <c r="Q642" s="304">
        <f t="shared" ca="1" si="280"/>
        <v>0</v>
      </c>
      <c r="R642" s="306">
        <f t="shared" ca="1" si="281"/>
        <v>0</v>
      </c>
      <c r="S642" s="307">
        <f t="shared" ca="1" si="282"/>
        <v>10.317999999999975</v>
      </c>
      <c r="T642" s="304">
        <f t="shared" ca="1" si="262"/>
        <v>101.21957999999975</v>
      </c>
      <c r="U642" s="311">
        <f t="shared" ca="1" si="263"/>
        <v>0</v>
      </c>
      <c r="V642" s="306">
        <f t="shared" ca="1" si="264"/>
        <v>0.96471303999456259</v>
      </c>
      <c r="W642" s="304">
        <f t="shared" ca="1" si="265"/>
        <v>5.955804196248196</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-6.9315873572487012</v>
      </c>
      <c r="AH642" s="304">
        <f t="shared" ca="1" si="289"/>
        <v>-0.59384521731077233</v>
      </c>
    </row>
    <row r="643" spans="1:34" x14ac:dyDescent="0.2">
      <c r="A643" s="347">
        <f t="shared" ca="1" si="267"/>
        <v>0.1</v>
      </c>
      <c r="B643" s="304">
        <f t="shared" ca="1" si="268"/>
        <v>18.899999999999938</v>
      </c>
      <c r="D643" s="306">
        <f t="shared" ca="1" si="269"/>
        <v>-0.44628233189619448</v>
      </c>
      <c r="E643" s="307">
        <f t="shared" ca="1" si="270"/>
        <v>-10.176087975248022</v>
      </c>
      <c r="F643" s="304">
        <f t="shared" ca="1" si="271"/>
        <v>10.185869349238192</v>
      </c>
      <c r="G643" s="306">
        <f t="shared" ca="1" si="272"/>
        <v>37.558261412679592</v>
      </c>
      <c r="H643" s="307">
        <f t="shared" ca="1" si="273"/>
        <v>29.828258829457575</v>
      </c>
      <c r="I643" s="304">
        <f t="shared" ca="1" si="274"/>
        <v>47.961943508789247</v>
      </c>
      <c r="J643" s="306">
        <f t="shared" ca="1" si="275"/>
        <v>806.79025053875012</v>
      </c>
      <c r="K643" s="307">
        <f t="shared" ca="1" si="276"/>
        <v>2380.3950797207167</v>
      </c>
      <c r="L643" s="304">
        <f t="shared" ca="1" si="261"/>
        <v>2513.4023243251322</v>
      </c>
      <c r="M643" s="306">
        <f t="shared" ca="1" si="277"/>
        <v>0.67118597163654214</v>
      </c>
      <c r="N643" s="304">
        <f t="shared" ca="1" si="278"/>
        <v>38.456123443161246</v>
      </c>
      <c r="P643" s="310">
        <f t="shared" ca="1" si="279"/>
        <v>23</v>
      </c>
      <c r="Q643" s="304">
        <f t="shared" ca="1" si="280"/>
        <v>0</v>
      </c>
      <c r="R643" s="306">
        <f t="shared" ca="1" si="281"/>
        <v>0</v>
      </c>
      <c r="S643" s="307">
        <f t="shared" ca="1" si="282"/>
        <v>10.317999999999975</v>
      </c>
      <c r="T643" s="304">
        <f t="shared" ca="1" si="262"/>
        <v>101.21957999999975</v>
      </c>
      <c r="U643" s="311">
        <f t="shared" ca="1" si="263"/>
        <v>0</v>
      </c>
      <c r="V643" s="306">
        <f t="shared" ca="1" si="264"/>
        <v>0.96441622010952743</v>
      </c>
      <c r="W643" s="304">
        <f t="shared" ca="1" si="265"/>
        <v>5.7901189552606089</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-6.7989320845158616</v>
      </c>
      <c r="AH643" s="304">
        <f t="shared" ca="1" si="289"/>
        <v>-0.57722467496105934</v>
      </c>
    </row>
    <row r="644" spans="1:34" x14ac:dyDescent="0.2">
      <c r="A644" s="347">
        <f t="shared" ca="1" si="267"/>
        <v>0.1</v>
      </c>
      <c r="B644" s="304">
        <f t="shared" ca="1" si="268"/>
        <v>18.99999999999994</v>
      </c>
      <c r="D644" s="306">
        <f t="shared" ca="1" si="269"/>
        <v>-0.43944109665741421</v>
      </c>
      <c r="E644" s="307">
        <f t="shared" ca="1" si="270"/>
        <v>-10.158998123937998</v>
      </c>
      <c r="F644" s="304">
        <f t="shared" ca="1" si="271"/>
        <v>10.168497989359453</v>
      </c>
      <c r="G644" s="306">
        <f t="shared" ca="1" si="272"/>
        <v>37.514317303013847</v>
      </c>
      <c r="H644" s="307">
        <f t="shared" ca="1" si="273"/>
        <v>28.812359017063773</v>
      </c>
      <c r="I644" s="304">
        <f t="shared" ca="1" si="274"/>
        <v>47.301966500763797</v>
      </c>
      <c r="J644" s="306">
        <f t="shared" ca="1" si="275"/>
        <v>810.54387947453483</v>
      </c>
      <c r="K644" s="307">
        <f t="shared" ca="1" si="276"/>
        <v>2383.3271106130428</v>
      </c>
      <c r="L644" s="304">
        <f t="shared" ref="L644:L707" ca="1" si="290">SQRT(pos_x^2+pos_z^2)</f>
        <v>2517.3854485828633</v>
      </c>
      <c r="M644" s="306">
        <f t="shared" ca="1" si="277"/>
        <v>0.65494479045345433</v>
      </c>
      <c r="N644" s="304">
        <f t="shared" ca="1" si="278"/>
        <v>37.525572307063022</v>
      </c>
      <c r="P644" s="310">
        <f t="shared" ca="1" si="279"/>
        <v>23</v>
      </c>
      <c r="Q644" s="304">
        <f t="shared" ca="1" si="280"/>
        <v>0</v>
      </c>
      <c r="R644" s="306">
        <f t="shared" ca="1" si="281"/>
        <v>0</v>
      </c>
      <c r="S644" s="307">
        <f t="shared" ca="1" si="282"/>
        <v>10.317999999999975</v>
      </c>
      <c r="T644" s="304">
        <f t="shared" ref="T644:T707" ca="1" si="291">m*g</f>
        <v>101.21957999999975</v>
      </c>
      <c r="U644" s="311">
        <f t="shared" ref="U644:U707" ca="1" si="292">IF(pos_xz&lt;L_rampe,Poids*COS(Beta),0)</f>
        <v>0</v>
      </c>
      <c r="V644" s="306">
        <f t="shared" ref="V644:V707" ca="1" si="293">Rho_moyen*(20000-Alt_rampe-pos_z)/(20000+Alt_rampe+pos_z)</f>
        <v>0.96412942467640039</v>
      </c>
      <c r="W644" s="304">
        <f t="shared" ref="W644:W707" ca="1" si="294">1/2*Rho*Sref*Cx*vit_xz^2</f>
        <v>5.6301914590861619</v>
      </c>
      <c r="Y644" s="314" t="str">
        <f t="shared" ca="1" si="283"/>
        <v/>
      </c>
      <c r="Z644" s="315" t="str">
        <f t="shared" ca="1" si="284"/>
        <v/>
      </c>
      <c r="AA644" s="316" t="str">
        <f t="shared" ca="1" si="285"/>
        <v/>
      </c>
      <c r="AC644" s="310">
        <f t="shared" ca="1" si="286"/>
        <v>18.99999999999994</v>
      </c>
      <c r="AD644" s="323">
        <f t="shared" ca="1" si="287"/>
        <v>810.54387947453483</v>
      </c>
      <c r="AE644" s="324" t="e">
        <f t="shared" ref="AE644:AE707" ca="1" si="295">IF(t&lt;T_para, pos_z, NA())</f>
        <v>#N/A</v>
      </c>
      <c r="AG644" s="306">
        <f t="shared" ca="1" si="288"/>
        <v>-6.6621543185374668</v>
      </c>
      <c r="AH644" s="304">
        <f t="shared" ca="1" si="289"/>
        <v>-0.56116679155462523</v>
      </c>
    </row>
    <row r="645" spans="1:34" x14ac:dyDescent="0.2">
      <c r="A645" s="347">
        <f t="shared" ref="A645:A708" ca="1" si="296">IF(B644+0.01&lt;=T_ini+ROUNDUP(Temps_fin_propu,0), 0.01, IF(K644&gt;0, 0.1, 0.0001))</f>
        <v>0.1</v>
      </c>
      <c r="B645" s="304">
        <f t="shared" ref="B645:B708" ca="1" si="297">B644+pas</f>
        <v>19.099999999999941</v>
      </c>
      <c r="D645" s="306">
        <f t="shared" ref="D645:D708" ca="1" si="298">IF(AND(L644&lt;L_rampe,Poussee&lt;Poids*SIN(M644)),0,(-W644+Poussee)/m*COS(M644)-U644/m*SIN(M644))</f>
        <v>-0.43275838494781194</v>
      </c>
      <c r="E645" s="307">
        <f t="shared" ref="E645:E708" ca="1" si="299">IF(AND(L644&lt;L_rampe,Poussee&lt;Poids*SIN(M644)),0,(-W644+Poussee)/m*SIN(M644)+U644/m*COS(M644)-Poids/m)</f>
        <v>-10.142374166749379</v>
      </c>
      <c r="F645" s="304">
        <f t="shared" ref="F645:F708" ca="1" si="300">SQRT(acc_x^2+acc_z^2)</f>
        <v>10.151602511824811</v>
      </c>
      <c r="G645" s="306">
        <f t="shared" ref="G645:G708" ca="1" si="301">G644+acc_x*pas</f>
        <v>37.471041464519068</v>
      </c>
      <c r="H645" s="307">
        <f t="shared" ref="H645:H708" ca="1" si="302">H644+acc_z*pas</f>
        <v>27.798121600388836</v>
      </c>
      <c r="I645" s="304">
        <f t="shared" ref="I645:I708" ca="1" si="303">SQRT(vit_x^2+vit_z^2)</f>
        <v>46.656344830534159</v>
      </c>
      <c r="J645" s="306">
        <f t="shared" ref="J645:J708" ca="1" si="304">J644+0.5*(vit_x+G644)*pas*(K644&gt;=0)</f>
        <v>814.29314741291148</v>
      </c>
      <c r="K645" s="307">
        <f t="shared" ref="K645:K708" ca="1" si="305">K644+0.5*(vit_z+H644)*pas</f>
        <v>2386.1576346439156</v>
      </c>
      <c r="L645" s="304">
        <f t="shared" ca="1" si="290"/>
        <v>2521.2738025238496</v>
      </c>
      <c r="M645" s="306">
        <f t="shared" ref="M645:M708" ca="1" si="306">IF(AND(L644&gt;L_rampe,G645&gt;0),ATAN2(G645,H645),$M$4)</f>
        <v>0.63826862190897571</v>
      </c>
      <c r="N645" s="304">
        <f t="shared" ref="N645:N708" ca="1" si="307">DEGREES(Beta)</f>
        <v>36.570098231015578</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10.317999999999975</v>
      </c>
      <c r="T645" s="304">
        <f t="shared" ca="1" si="291"/>
        <v>101.21957999999975</v>
      </c>
      <c r="U645" s="311">
        <f t="shared" ca="1" si="292"/>
        <v>0</v>
      </c>
      <c r="V645" s="306">
        <f t="shared" ca="1" si="293"/>
        <v>0.96385262936635352</v>
      </c>
      <c r="W645" s="304">
        <f t="shared" ca="1" si="294"/>
        <v>5.4759754757518708</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-6.5210895860168385</v>
      </c>
      <c r="AH645" s="304">
        <f t="shared" ref="AH645:AH708" ca="1" si="318">IF(AND(L644&lt;L_rampe,Poussee&lt;Poids*SIN(M644)), g*SIN(M644), (-W644+Poussee)/m)</f>
        <v>-0.54566693730240123</v>
      </c>
    </row>
    <row r="646" spans="1:34" x14ac:dyDescent="0.2">
      <c r="A646" s="347">
        <f t="shared" ca="1" si="296"/>
        <v>0.1</v>
      </c>
      <c r="B646" s="304">
        <f t="shared" ca="1" si="297"/>
        <v>19.199999999999942</v>
      </c>
      <c r="D646" s="306">
        <f t="shared" ca="1" si="298"/>
        <v>-0.42623687862837001</v>
      </c>
      <c r="E646" s="307">
        <f t="shared" ca="1" si="299"/>
        <v>-10.126206438881635</v>
      </c>
      <c r="F646" s="304">
        <f t="shared" ca="1" si="300"/>
        <v>10.135173146994122</v>
      </c>
      <c r="G646" s="306">
        <f t="shared" ca="1" si="301"/>
        <v>37.428417776656232</v>
      </c>
      <c r="H646" s="307">
        <f t="shared" ca="1" si="302"/>
        <v>26.785500956500673</v>
      </c>
      <c r="I646" s="304">
        <f t="shared" ca="1" si="303"/>
        <v>46.025531162112785</v>
      </c>
      <c r="J646" s="306">
        <f t="shared" ca="1" si="304"/>
        <v>818.03812037497028</v>
      </c>
      <c r="K646" s="307">
        <f t="shared" ca="1" si="305"/>
        <v>2388.8868157717602</v>
      </c>
      <c r="L646" s="304">
        <f t="shared" ca="1" si="290"/>
        <v>2525.0676396791341</v>
      </c>
      <c r="M646" s="306">
        <f t="shared" ca="1" si="306"/>
        <v>0.62114969796576069</v>
      </c>
      <c r="N646" s="304">
        <f t="shared" ca="1" si="307"/>
        <v>35.589256139263902</v>
      </c>
      <c r="P646" s="310">
        <f t="shared" ca="1" si="308"/>
        <v>23</v>
      </c>
      <c r="Q646" s="304">
        <f t="shared" ca="1" si="309"/>
        <v>0</v>
      </c>
      <c r="R646" s="306">
        <f t="shared" ca="1" si="310"/>
        <v>0</v>
      </c>
      <c r="S646" s="307">
        <f t="shared" ca="1" si="311"/>
        <v>10.317999999999975</v>
      </c>
      <c r="T646" s="304">
        <f t="shared" ca="1" si="291"/>
        <v>101.21957999999975</v>
      </c>
      <c r="U646" s="311">
        <f t="shared" ca="1" si="292"/>
        <v>0</v>
      </c>
      <c r="V646" s="306">
        <f t="shared" ca="1" si="293"/>
        <v>0.96358581059430581</v>
      </c>
      <c r="W646" s="304">
        <f t="shared" ca="1" si="294"/>
        <v>5.3274262750779577</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-6.3755756858344812</v>
      </c>
      <c r="AH646" s="304">
        <f t="shared" ca="1" si="318"/>
        <v>-0.53072063149368909</v>
      </c>
    </row>
    <row r="647" spans="1:34" x14ac:dyDescent="0.2">
      <c r="A647" s="347">
        <f t="shared" ca="1" si="296"/>
        <v>0.1</v>
      </c>
      <c r="B647" s="304">
        <f t="shared" ca="1" si="297"/>
        <v>19.299999999999944</v>
      </c>
      <c r="D647" s="306">
        <f t="shared" ca="1" si="298"/>
        <v>-0.41987941554374303</v>
      </c>
      <c r="E647" s="307">
        <f t="shared" ca="1" si="299"/>
        <v>-10.110485063348746</v>
      </c>
      <c r="F647" s="304">
        <f t="shared" ca="1" si="300"/>
        <v>10.119199915991157</v>
      </c>
      <c r="G647" s="306">
        <f t="shared" ca="1" si="301"/>
        <v>37.386429835101858</v>
      </c>
      <c r="H647" s="307">
        <f t="shared" ca="1" si="302"/>
        <v>25.7744524501658</v>
      </c>
      <c r="I647" s="304">
        <f t="shared" ca="1" si="303"/>
        <v>45.409993778031421</v>
      </c>
      <c r="J647" s="306">
        <f t="shared" ca="1" si="304"/>
        <v>821.77886275555818</v>
      </c>
      <c r="K647" s="307">
        <f t="shared" ca="1" si="305"/>
        <v>2391.5148134420933</v>
      </c>
      <c r="L647" s="304">
        <f t="shared" ca="1" si="290"/>
        <v>2528.767209963145</v>
      </c>
      <c r="M647" s="306">
        <f t="shared" ca="1" si="306"/>
        <v>0.60358087906204294</v>
      </c>
      <c r="N647" s="304">
        <f t="shared" ca="1" si="307"/>
        <v>34.582636965051222</v>
      </c>
      <c r="P647" s="310">
        <f t="shared" ca="1" si="308"/>
        <v>23</v>
      </c>
      <c r="Q647" s="304">
        <f t="shared" ca="1" si="309"/>
        <v>0</v>
      </c>
      <c r="R647" s="306">
        <f t="shared" ca="1" si="310"/>
        <v>0</v>
      </c>
      <c r="S647" s="307">
        <f t="shared" ca="1" si="311"/>
        <v>10.317999999999975</v>
      </c>
      <c r="T647" s="304">
        <f t="shared" ca="1" si="291"/>
        <v>101.21957999999975</v>
      </c>
      <c r="U647" s="311">
        <f t="shared" ca="1" si="292"/>
        <v>0</v>
      </c>
      <c r="V647" s="306">
        <f t="shared" ca="1" si="293"/>
        <v>0.96332894550681691</v>
      </c>
      <c r="W647" s="304">
        <f t="shared" ca="1" si="294"/>
        <v>5.1845005926288552</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-6.2254540530249907</v>
      </c>
      <c r="AH647" s="304">
        <f t="shared" ca="1" si="318"/>
        <v>-0.51632353896859573</v>
      </c>
    </row>
    <row r="648" spans="1:34" x14ac:dyDescent="0.2">
      <c r="A648" s="347">
        <f t="shared" ca="1" si="296"/>
        <v>0.1</v>
      </c>
      <c r="B648" s="304">
        <f t="shared" ca="1" si="297"/>
        <v>19.399999999999945</v>
      </c>
      <c r="D648" s="306">
        <f t="shared" ca="1" si="298"/>
        <v>-0.41368898491626499</v>
      </c>
      <c r="E648" s="307">
        <f t="shared" ca="1" si="299"/>
        <v>-10.095199927297433</v>
      </c>
      <c r="F648" s="304">
        <f t="shared" ca="1" si="300"/>
        <v>10.10367260694581</v>
      </c>
      <c r="G648" s="306">
        <f t="shared" ca="1" si="301"/>
        <v>37.345060936610231</v>
      </c>
      <c r="H648" s="307">
        <f t="shared" ca="1" si="302"/>
        <v>24.764932457436057</v>
      </c>
      <c r="I648" s="304">
        <f t="shared" ca="1" si="303"/>
        <v>44.810215977838148</v>
      </c>
      <c r="J648" s="306">
        <f t="shared" ca="1" si="304"/>
        <v>825.51543729414379</v>
      </c>
      <c r="K648" s="307">
        <f t="shared" ca="1" si="305"/>
        <v>2394.0417826874736</v>
      </c>
      <c r="L648" s="304">
        <f t="shared" ca="1" si="290"/>
        <v>2532.3727597777461</v>
      </c>
      <c r="M648" s="306">
        <f t="shared" ca="1" si="306"/>
        <v>0.58555576422470446</v>
      </c>
      <c r="N648" s="304">
        <f t="shared" ca="1" si="307"/>
        <v>33.549873959633082</v>
      </c>
      <c r="P648" s="310">
        <f t="shared" ca="1" si="308"/>
        <v>23</v>
      </c>
      <c r="Q648" s="304">
        <f t="shared" ca="1" si="309"/>
        <v>0</v>
      </c>
      <c r="R648" s="306">
        <f t="shared" ca="1" si="310"/>
        <v>0</v>
      </c>
      <c r="S648" s="307">
        <f t="shared" ca="1" si="311"/>
        <v>10.317999999999975</v>
      </c>
      <c r="T648" s="304">
        <f t="shared" ca="1" si="291"/>
        <v>101.21957999999975</v>
      </c>
      <c r="U648" s="311">
        <f t="shared" ca="1" si="292"/>
        <v>0</v>
      </c>
      <c r="V648" s="306">
        <f t="shared" ca="1" si="293"/>
        <v>0.96308201196986387</v>
      </c>
      <c r="W648" s="304">
        <f t="shared" ca="1" si="294"/>
        <v>5.0471565939437006</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-6.0705712944301959</v>
      </c>
      <c r="AH648" s="304">
        <f t="shared" ca="1" si="318"/>
        <v>-0.50247146662423603</v>
      </c>
    </row>
    <row r="649" spans="1:34" x14ac:dyDescent="0.2">
      <c r="A649" s="347">
        <f t="shared" ca="1" si="296"/>
        <v>0.1</v>
      </c>
      <c r="B649" s="304">
        <f t="shared" ca="1" si="297"/>
        <v>19.499999999999947</v>
      </c>
      <c r="D649" s="306">
        <f t="shared" ca="1" si="298"/>
        <v>-0.40766872132613352</v>
      </c>
      <c r="E649" s="307">
        <f t="shared" ca="1" si="299"/>
        <v>-10.080340658053494</v>
      </c>
      <c r="F649" s="304">
        <f t="shared" ca="1" si="300"/>
        <v>10.088580750965621</v>
      </c>
      <c r="G649" s="306">
        <f t="shared" ca="1" si="301"/>
        <v>37.304294064477617</v>
      </c>
      <c r="H649" s="307">
        <f t="shared" ca="1" si="302"/>
        <v>23.756898391630706</v>
      </c>
      <c r="I649" s="304">
        <f t="shared" ca="1" si="303"/>
        <v>44.226695296385031</v>
      </c>
      <c r="J649" s="306">
        <f t="shared" ca="1" si="304"/>
        <v>829.24790504419821</v>
      </c>
      <c r="K649" s="307">
        <f t="shared" ca="1" si="305"/>
        <v>2396.467874229927</v>
      </c>
      <c r="L649" s="304">
        <f t="shared" ca="1" si="290"/>
        <v>2535.8845321181911</v>
      </c>
      <c r="M649" s="306">
        <f t="shared" ca="1" si="306"/>
        <v>0.56706880890348443</v>
      </c>
      <c r="N649" s="304">
        <f t="shared" ca="1" si="307"/>
        <v>32.490649443680255</v>
      </c>
      <c r="P649" s="310">
        <f t="shared" ca="1" si="308"/>
        <v>23</v>
      </c>
      <c r="Q649" s="304">
        <f t="shared" ca="1" si="309"/>
        <v>0</v>
      </c>
      <c r="R649" s="306">
        <f t="shared" ca="1" si="310"/>
        <v>0</v>
      </c>
      <c r="S649" s="307">
        <f t="shared" ca="1" si="311"/>
        <v>10.317999999999975</v>
      </c>
      <c r="T649" s="304">
        <f t="shared" ca="1" si="291"/>
        <v>101.21957999999975</v>
      </c>
      <c r="U649" s="311">
        <f t="shared" ca="1" si="292"/>
        <v>0</v>
      </c>
      <c r="V649" s="306">
        <f t="shared" ca="1" si="293"/>
        <v>0.9628449885564736</v>
      </c>
      <c r="W649" s="304">
        <f t="shared" ca="1" si="294"/>
        <v>4.9153538389774507</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-5.9107809012906705</v>
      </c>
      <c r="AH649" s="304">
        <f t="shared" ca="1" si="318"/>
        <v>-0.48916035994802415</v>
      </c>
    </row>
    <row r="650" spans="1:34" x14ac:dyDescent="0.2">
      <c r="A650" s="347">
        <f t="shared" ca="1" si="296"/>
        <v>0.1</v>
      </c>
      <c r="B650" s="304">
        <f t="shared" ca="1" si="297"/>
        <v>19.599999999999948</v>
      </c>
      <c r="D650" s="306">
        <f t="shared" ca="1" si="298"/>
        <v>-0.40182189712355765</v>
      </c>
      <c r="E650" s="307">
        <f t="shared" ca="1" si="299"/>
        <v>-10.065896599061681</v>
      </c>
      <c r="F650" s="304">
        <f t="shared" ca="1" si="300"/>
        <v>10.073913598001994</v>
      </c>
      <c r="G650" s="306">
        <f t="shared" ca="1" si="301"/>
        <v>37.264111874765263</v>
      </c>
      <c r="H650" s="307">
        <f t="shared" ca="1" si="302"/>
        <v>22.750308731724537</v>
      </c>
      <c r="I650" s="304">
        <f t="shared" ca="1" si="303"/>
        <v>43.659942524055197</v>
      </c>
      <c r="J650" s="306">
        <f t="shared" ca="1" si="304"/>
        <v>832.9763253411603</v>
      </c>
      <c r="K650" s="307">
        <f t="shared" ca="1" si="305"/>
        <v>2398.793234586095</v>
      </c>
      <c r="L650" s="304">
        <f t="shared" ca="1" si="290"/>
        <v>2539.3027666812168</v>
      </c>
      <c r="M650" s="306">
        <f t="shared" ca="1" si="306"/>
        <v>0.54811544999581641</v>
      </c>
      <c r="N650" s="304">
        <f t="shared" ca="1" si="307"/>
        <v>31.404701970674196</v>
      </c>
      <c r="P650" s="310">
        <f t="shared" ca="1" si="308"/>
        <v>23</v>
      </c>
      <c r="Q650" s="304">
        <f t="shared" ca="1" si="309"/>
        <v>0</v>
      </c>
      <c r="R650" s="306">
        <f t="shared" ca="1" si="310"/>
        <v>0</v>
      </c>
      <c r="S650" s="307">
        <f t="shared" ca="1" si="311"/>
        <v>10.317999999999975</v>
      </c>
      <c r="T650" s="304">
        <f t="shared" ca="1" si="291"/>
        <v>101.21957999999975</v>
      </c>
      <c r="U650" s="311">
        <f t="shared" ca="1" si="292"/>
        <v>0</v>
      </c>
      <c r="V650" s="306">
        <f t="shared" ca="1" si="293"/>
        <v>0.96261785453418303</v>
      </c>
      <c r="W650" s="304">
        <f t="shared" ca="1" si="294"/>
        <v>4.7890532466841913</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-5.7459451409019096</v>
      </c>
      <c r="AH650" s="304">
        <f t="shared" ca="1" si="318"/>
        <v>-0.47638629957137651</v>
      </c>
    </row>
    <row r="651" spans="1:34" x14ac:dyDescent="0.2">
      <c r="A651" s="347">
        <f t="shared" ca="1" si="296"/>
        <v>0.1</v>
      </c>
      <c r="B651" s="304">
        <f t="shared" ca="1" si="297"/>
        <v>19.69999999999995</v>
      </c>
      <c r="D651" s="306">
        <f t="shared" ca="1" si="298"/>
        <v>-0.39615191311908921</v>
      </c>
      <c r="E651" s="307">
        <f t="shared" ca="1" si="299"/>
        <v>-10.051856785918083</v>
      </c>
      <c r="F651" s="304">
        <f t="shared" ca="1" si="300"/>
        <v>10.059660092810061</v>
      </c>
      <c r="G651" s="306">
        <f t="shared" ca="1" si="301"/>
        <v>37.224496683453353</v>
      </c>
      <c r="H651" s="307">
        <f t="shared" ca="1" si="302"/>
        <v>21.74512305313273</v>
      </c>
      <c r="I651" s="304">
        <f t="shared" ca="1" si="303"/>
        <v>43.110480511498757</v>
      </c>
      <c r="J651" s="306">
        <f t="shared" ca="1" si="304"/>
        <v>836.70075576907118</v>
      </c>
      <c r="K651" s="307">
        <f t="shared" ca="1" si="305"/>
        <v>2401.0180061753376</v>
      </c>
      <c r="L651" s="304">
        <f t="shared" ca="1" si="290"/>
        <v>2542.6276999755055</v>
      </c>
      <c r="M651" s="306">
        <f t="shared" ca="1" si="306"/>
        <v>0.52869223727038883</v>
      </c>
      <c r="N651" s="304">
        <f t="shared" ca="1" si="307"/>
        <v>30.291833856922402</v>
      </c>
      <c r="P651" s="310">
        <f t="shared" ca="1" si="308"/>
        <v>23</v>
      </c>
      <c r="Q651" s="304">
        <f t="shared" ca="1" si="309"/>
        <v>0</v>
      </c>
      <c r="R651" s="306">
        <f t="shared" ca="1" si="310"/>
        <v>0</v>
      </c>
      <c r="S651" s="307">
        <f t="shared" ca="1" si="311"/>
        <v>10.317999999999975</v>
      </c>
      <c r="T651" s="304">
        <f t="shared" ca="1" si="291"/>
        <v>101.21957999999975</v>
      </c>
      <c r="U651" s="311">
        <f t="shared" ca="1" si="292"/>
        <v>0</v>
      </c>
      <c r="V651" s="306">
        <f t="shared" ca="1" si="293"/>
        <v>0.96240058985230337</v>
      </c>
      <c r="W651" s="304">
        <f t="shared" ca="1" si="294"/>
        <v>4.6682170596750021</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-5.5759371254888501</v>
      </c>
      <c r="AH651" s="304">
        <f t="shared" ca="1" si="318"/>
        <v>-0.46414549783719744</v>
      </c>
    </row>
    <row r="652" spans="1:34" x14ac:dyDescent="0.2">
      <c r="A652" s="347">
        <f t="shared" ca="1" si="296"/>
        <v>0.1</v>
      </c>
      <c r="B652" s="304">
        <f t="shared" ca="1" si="297"/>
        <v>19.799999999999951</v>
      </c>
      <c r="D652" s="306">
        <f t="shared" ca="1" si="298"/>
        <v>-0.3906622874027077</v>
      </c>
      <c r="E652" s="307">
        <f t="shared" ca="1" si="299"/>
        <v>-10.038209922729898</v>
      </c>
      <c r="F652" s="304">
        <f t="shared" ca="1" si="300"/>
        <v>10.045808851237004</v>
      </c>
      <c r="G652" s="306">
        <f t="shared" ca="1" si="301"/>
        <v>37.185430454713085</v>
      </c>
      <c r="H652" s="307">
        <f t="shared" ca="1" si="302"/>
        <v>20.741302060859741</v>
      </c>
      <c r="I652" s="304">
        <f t="shared" ca="1" si="303"/>
        <v>42.578842742401157</v>
      </c>
      <c r="J652" s="306">
        <f t="shared" ca="1" si="304"/>
        <v>840.42125212597955</v>
      </c>
      <c r="K652" s="307">
        <f t="shared" ca="1" si="305"/>
        <v>2403.1423274310373</v>
      </c>
      <c r="L652" s="304">
        <f t="shared" ca="1" si="290"/>
        <v>2545.8595654347596</v>
      </c>
      <c r="M652" s="306">
        <f t="shared" ca="1" si="306"/>
        <v>0.50879697010164082</v>
      </c>
      <c r="N652" s="304">
        <f t="shared" ca="1" si="307"/>
        <v>29.15191901586795</v>
      </c>
      <c r="P652" s="310">
        <f t="shared" ca="1" si="308"/>
        <v>23</v>
      </c>
      <c r="Q652" s="304">
        <f t="shared" ca="1" si="309"/>
        <v>0</v>
      </c>
      <c r="R652" s="306">
        <f t="shared" ca="1" si="310"/>
        <v>0</v>
      </c>
      <c r="S652" s="307">
        <f t="shared" ca="1" si="311"/>
        <v>10.317999999999975</v>
      </c>
      <c r="T652" s="304">
        <f t="shared" ca="1" si="291"/>
        <v>101.21957999999975</v>
      </c>
      <c r="U652" s="311">
        <f t="shared" ca="1" si="292"/>
        <v>0</v>
      </c>
      <c r="V652" s="306">
        <f t="shared" ca="1" si="293"/>
        <v>0.96219317512896507</v>
      </c>
      <c r="W652" s="304">
        <f t="shared" ca="1" si="294"/>
        <v>4.5528088088837677</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-5.4006430515802597</v>
      </c>
      <c r="AH652" s="304">
        <f t="shared" ca="1" si="318"/>
        <v>-0.4524342953745894</v>
      </c>
    </row>
    <row r="653" spans="1:34" x14ac:dyDescent="0.2">
      <c r="A653" s="347">
        <f t="shared" ca="1" si="296"/>
        <v>0.1</v>
      </c>
      <c r="B653" s="304">
        <f t="shared" ca="1" si="297"/>
        <v>19.899999999999952</v>
      </c>
      <c r="D653" s="306">
        <f t="shared" ca="1" si="298"/>
        <v>-0.38535664215129328</v>
      </c>
      <c r="E653" s="307">
        <f t="shared" ca="1" si="299"/>
        <v>-10.024944359075063</v>
      </c>
      <c r="F653" s="304">
        <f t="shared" ca="1" si="300"/>
        <v>10.032348137111322</v>
      </c>
      <c r="G653" s="306">
        <f t="shared" ca="1" si="301"/>
        <v>37.146894790497953</v>
      </c>
      <c r="H653" s="307">
        <f t="shared" ca="1" si="302"/>
        <v>19.738807624952234</v>
      </c>
      <c r="I653" s="304">
        <f t="shared" ca="1" si="303"/>
        <v>42.065571659389065</v>
      </c>
      <c r="J653" s="306">
        <f t="shared" ca="1" si="304"/>
        <v>844.13786838824012</v>
      </c>
      <c r="K653" s="307">
        <f t="shared" ca="1" si="305"/>
        <v>2405.166332915328</v>
      </c>
      <c r="L653" s="304">
        <f t="shared" ca="1" si="290"/>
        <v>2548.9985935336272</v>
      </c>
      <c r="M653" s="306">
        <f t="shared" ca="1" si="306"/>
        <v>0.48842883810004362</v>
      </c>
      <c r="N653" s="304">
        <f t="shared" ca="1" si="307"/>
        <v>27.984911015611083</v>
      </c>
      <c r="P653" s="310">
        <f t="shared" ca="1" si="308"/>
        <v>23</v>
      </c>
      <c r="Q653" s="304">
        <f t="shared" ca="1" si="309"/>
        <v>0</v>
      </c>
      <c r="R653" s="306">
        <f t="shared" ca="1" si="310"/>
        <v>0</v>
      </c>
      <c r="S653" s="307">
        <f t="shared" ca="1" si="311"/>
        <v>10.317999999999975</v>
      </c>
      <c r="T653" s="304">
        <f t="shared" ca="1" si="291"/>
        <v>101.21957999999975</v>
      </c>
      <c r="U653" s="311">
        <f t="shared" ca="1" si="292"/>
        <v>0</v>
      </c>
      <c r="V653" s="306">
        <f t="shared" ca="1" si="293"/>
        <v>0.96199559163791293</v>
      </c>
      <c r="W653" s="304">
        <f t="shared" ca="1" si="294"/>
        <v>4.4427932781759489</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-5.2199645973593816</v>
      </c>
      <c r="AH653" s="304">
        <f t="shared" ca="1" si="318"/>
        <v>-0.44124915767433404</v>
      </c>
    </row>
    <row r="654" spans="1:34" x14ac:dyDescent="0.2">
      <c r="A654" s="347">
        <f t="shared" ca="1" si="296"/>
        <v>0.1</v>
      </c>
      <c r="B654" s="304">
        <f t="shared" ca="1" si="297"/>
        <v>19.999999999999954</v>
      </c>
      <c r="D654" s="306">
        <f t="shared" ca="1" si="298"/>
        <v>-0.38023868829871726</v>
      </c>
      <c r="E654" s="307">
        <f t="shared" ca="1" si="299"/>
        <v>-10.012048067872755</v>
      </c>
      <c r="F654" s="304">
        <f t="shared" ca="1" si="300"/>
        <v>10.019265840044055</v>
      </c>
      <c r="G654" s="306">
        <f t="shared" ca="1" si="301"/>
        <v>37.108870921668078</v>
      </c>
      <c r="H654" s="307">
        <f t="shared" ca="1" si="302"/>
        <v>18.737602818164959</v>
      </c>
      <c r="I654" s="304">
        <f t="shared" ca="1" si="303"/>
        <v>41.571216730477424</v>
      </c>
      <c r="J654" s="306">
        <f t="shared" ca="1" si="304"/>
        <v>847.85065667384845</v>
      </c>
      <c r="K654" s="307">
        <f t="shared" ca="1" si="305"/>
        <v>2407.0901534374839</v>
      </c>
      <c r="L654" s="304">
        <f t="shared" ca="1" si="290"/>
        <v>2552.0450119067191</v>
      </c>
      <c r="M654" s="306">
        <f t="shared" ca="1" si="306"/>
        <v>0.46758856386966025</v>
      </c>
      <c r="N654" s="304">
        <f t="shared" ca="1" si="307"/>
        <v>26.790851258314866</v>
      </c>
      <c r="P654" s="310">
        <f t="shared" ca="1" si="308"/>
        <v>23</v>
      </c>
      <c r="Q654" s="304">
        <f t="shared" ca="1" si="309"/>
        <v>0</v>
      </c>
      <c r="R654" s="306">
        <f t="shared" ca="1" si="310"/>
        <v>0</v>
      </c>
      <c r="S654" s="307">
        <f t="shared" ca="1" si="311"/>
        <v>10.317999999999975</v>
      </c>
      <c r="T654" s="304">
        <f t="shared" ca="1" si="291"/>
        <v>101.21957999999975</v>
      </c>
      <c r="U654" s="311">
        <f t="shared" ca="1" si="292"/>
        <v>0</v>
      </c>
      <c r="V654" s="306">
        <f t="shared" ca="1" si="293"/>
        <v>0.96180782129503273</v>
      </c>
      <c r="W654" s="304">
        <f t="shared" ca="1" si="294"/>
        <v>4.3381364688374227</v>
      </c>
      <c r="Y654" s="314" t="str">
        <f t="shared" ca="1" si="312"/>
        <v/>
      </c>
      <c r="Z654" s="315" t="str">
        <f t="shared" ca="1" si="313"/>
        <v/>
      </c>
      <c r="AA654" s="316" t="str">
        <f t="shared" ca="1" si="314"/>
        <v/>
      </c>
      <c r="AC654" s="310">
        <f t="shared" ca="1" si="315"/>
        <v>19.999999999999954</v>
      </c>
      <c r="AD654" s="323">
        <f t="shared" ca="1" si="316"/>
        <v>847.85065667384845</v>
      </c>
      <c r="AE654" s="324" t="e">
        <f t="shared" ca="1" si="295"/>
        <v>#N/A</v>
      </c>
      <c r="AG654" s="306">
        <f t="shared" ca="1" si="317"/>
        <v>-5.0338214587358756</v>
      </c>
      <c r="AH654" s="304">
        <f t="shared" ca="1" si="318"/>
        <v>-0.43058667165884473</v>
      </c>
    </row>
    <row r="655" spans="1:34" x14ac:dyDescent="0.2">
      <c r="A655" s="347">
        <f t="shared" ca="1" si="296"/>
        <v>0.1</v>
      </c>
      <c r="B655" s="304">
        <f t="shared" ca="1" si="297"/>
        <v>20.099999999999955</v>
      </c>
      <c r="D655" s="306">
        <f t="shared" ca="1" si="298"/>
        <v>-0.37531220796366305</v>
      </c>
      <c r="E655" s="307">
        <f t="shared" ca="1" si="299"/>
        <v>-9.9995086245139664</v>
      </c>
      <c r="F655" s="304">
        <f t="shared" ca="1" si="300"/>
        <v>10.006549454491083</v>
      </c>
      <c r="G655" s="306">
        <f t="shared" ca="1" si="301"/>
        <v>37.071339700871711</v>
      </c>
      <c r="H655" s="307">
        <f t="shared" ca="1" si="302"/>
        <v>17.737651955713563</v>
      </c>
      <c r="I655" s="304">
        <f t="shared" ca="1" si="303"/>
        <v>41.096332246557672</v>
      </c>
      <c r="J655" s="306">
        <f t="shared" ca="1" si="304"/>
        <v>851.55966720497543</v>
      </c>
      <c r="K655" s="307">
        <f t="shared" ca="1" si="305"/>
        <v>2408.9139161761777</v>
      </c>
      <c r="L655" s="304">
        <f t="shared" ca="1" si="290"/>
        <v>2554.9990454709559</v>
      </c>
      <c r="M655" s="306">
        <f t="shared" ca="1" si="306"/>
        <v>0.44627854575341491</v>
      </c>
      <c r="N655" s="304">
        <f t="shared" ca="1" si="307"/>
        <v>25.569877158906682</v>
      </c>
      <c r="P655" s="310">
        <f t="shared" ca="1" si="308"/>
        <v>23</v>
      </c>
      <c r="Q655" s="304">
        <f t="shared" ca="1" si="309"/>
        <v>0</v>
      </c>
      <c r="R655" s="306">
        <f t="shared" ca="1" si="310"/>
        <v>0</v>
      </c>
      <c r="S655" s="307">
        <f t="shared" ca="1" si="311"/>
        <v>10.317999999999975</v>
      </c>
      <c r="T655" s="304">
        <f t="shared" ca="1" si="291"/>
        <v>101.21957999999975</v>
      </c>
      <c r="U655" s="311">
        <f t="shared" ca="1" si="292"/>
        <v>0</v>
      </c>
      <c r="V655" s="306">
        <f t="shared" ca="1" si="293"/>
        <v>0.96162984664458395</v>
      </c>
      <c r="W655" s="304">
        <f t="shared" ca="1" si="294"/>
        <v>4.2388055638832043</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-4.8421539972880119</v>
      </c>
      <c r="AH655" s="304">
        <f t="shared" ca="1" si="318"/>
        <v>-0.42044354224049557</v>
      </c>
    </row>
    <row r="656" spans="1:34" x14ac:dyDescent="0.2">
      <c r="A656" s="347">
        <f t="shared" ca="1" si="296"/>
        <v>0.1</v>
      </c>
      <c r="B656" s="304">
        <f t="shared" ca="1" si="297"/>
        <v>20.199999999999957</v>
      </c>
      <c r="D656" s="306">
        <f t="shared" ca="1" si="298"/>
        <v>-0.37058103455815161</v>
      </c>
      <c r="E656" s="307">
        <f t="shared" ca="1" si="299"/>
        <v>-9.9873131876382182</v>
      </c>
      <c r="F656" s="304">
        <f t="shared" ca="1" si="300"/>
        <v>9.9941860604626758</v>
      </c>
      <c r="G656" s="306">
        <f t="shared" ca="1" si="301"/>
        <v>37.034281597415898</v>
      </c>
      <c r="H656" s="307">
        <f t="shared" ca="1" si="302"/>
        <v>16.738920636949743</v>
      </c>
      <c r="I656" s="304">
        <f t="shared" ca="1" si="303"/>
        <v>40.641474844385257</v>
      </c>
      <c r="J656" s="306">
        <f t="shared" ca="1" si="304"/>
        <v>855.26494826988983</v>
      </c>
      <c r="K656" s="307">
        <f t="shared" ca="1" si="305"/>
        <v>2410.6377448058111</v>
      </c>
      <c r="L656" s="304">
        <f t="shared" ca="1" si="290"/>
        <v>2557.8609165514736</v>
      </c>
      <c r="M656" s="306">
        <f t="shared" ca="1" si="306"/>
        <v>0.4245029980492408</v>
      </c>
      <c r="N656" s="304">
        <f t="shared" ca="1" si="307"/>
        <v>24.322230178871717</v>
      </c>
      <c r="P656" s="310">
        <f t="shared" ca="1" si="308"/>
        <v>23</v>
      </c>
      <c r="Q656" s="304">
        <f t="shared" ca="1" si="309"/>
        <v>0</v>
      </c>
      <c r="R656" s="306">
        <f t="shared" ca="1" si="310"/>
        <v>0</v>
      </c>
      <c r="S656" s="307">
        <f t="shared" ca="1" si="311"/>
        <v>10.317999999999975</v>
      </c>
      <c r="T656" s="304">
        <f t="shared" ca="1" si="291"/>
        <v>101.21957999999975</v>
      </c>
      <c r="U656" s="311">
        <f t="shared" ca="1" si="292"/>
        <v>0</v>
      </c>
      <c r="V656" s="306">
        <f t="shared" ca="1" si="293"/>
        <v>0.96146165084511692</v>
      </c>
      <c r="W656" s="304">
        <f t="shared" ca="1" si="294"/>
        <v>4.1447688921292389</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-4.6449259648914278</v>
      </c>
      <c r="AH656" s="304">
        <f t="shared" ca="1" si="318"/>
        <v>-0.41081658886249417</v>
      </c>
    </row>
    <row r="657" spans="1:34" x14ac:dyDescent="0.2">
      <c r="A657" s="347">
        <f t="shared" ca="1" si="296"/>
        <v>0.1</v>
      </c>
      <c r="B657" s="304">
        <f t="shared" ca="1" si="297"/>
        <v>20.299999999999958</v>
      </c>
      <c r="D657" s="306">
        <f t="shared" ca="1" si="298"/>
        <v>-0.36604903053510174</v>
      </c>
      <c r="E657" s="307">
        <f t="shared" ca="1" si="299"/>
        <v>-9.9754484819758726</v>
      </c>
      <c r="F657" s="304">
        <f t="shared" ca="1" si="300"/>
        <v>9.9821623062996938</v>
      </c>
      <c r="G657" s="306">
        <f t="shared" ca="1" si="301"/>
        <v>36.99767669436239</v>
      </c>
      <c r="H657" s="307">
        <f t="shared" ca="1" si="302"/>
        <v>15.741375788752155</v>
      </c>
      <c r="I657" s="304">
        <f t="shared" ca="1" si="303"/>
        <v>40.207200754383265</v>
      </c>
      <c r="J657" s="306">
        <f t="shared" ca="1" si="304"/>
        <v>858.96654618447872</v>
      </c>
      <c r="K657" s="307">
        <f t="shared" ca="1" si="305"/>
        <v>2412.2617596270961</v>
      </c>
      <c r="L657" s="304">
        <f t="shared" ca="1" si="290"/>
        <v>2560.6308450113042</v>
      </c>
      <c r="M657" s="306">
        <f t="shared" ca="1" si="306"/>
        <v>0.40226808581165452</v>
      </c>
      <c r="N657" s="304">
        <f t="shared" ca="1" si="307"/>
        <v>23.048263549814237</v>
      </c>
      <c r="P657" s="310">
        <f t="shared" ca="1" si="308"/>
        <v>23</v>
      </c>
      <c r="Q657" s="304">
        <f t="shared" ca="1" si="309"/>
        <v>0</v>
      </c>
      <c r="R657" s="306">
        <f t="shared" ca="1" si="310"/>
        <v>0</v>
      </c>
      <c r="S657" s="307">
        <f t="shared" ca="1" si="311"/>
        <v>10.317999999999975</v>
      </c>
      <c r="T657" s="304">
        <f t="shared" ca="1" si="291"/>
        <v>101.21957999999975</v>
      </c>
      <c r="U657" s="311">
        <f t="shared" ca="1" si="292"/>
        <v>0</v>
      </c>
      <c r="V657" s="306">
        <f t="shared" ca="1" si="293"/>
        <v>0.961303217655052</v>
      </c>
      <c r="W657" s="304">
        <f t="shared" ca="1" si="294"/>
        <v>4.0559958919745993</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-4.4421272609897517</v>
      </c>
      <c r="AH657" s="304">
        <f t="shared" ca="1" si="318"/>
        <v>-0.40170274201679096</v>
      </c>
    </row>
    <row r="658" spans="1:34" x14ac:dyDescent="0.2">
      <c r="A658" s="347">
        <f t="shared" ca="1" si="296"/>
        <v>0.1</v>
      </c>
      <c r="B658" s="304">
        <f t="shared" ca="1" si="297"/>
        <v>20.399999999999959</v>
      </c>
      <c r="D658" s="306">
        <f t="shared" ca="1" si="298"/>
        <v>-0.36172006277642821</v>
      </c>
      <c r="E658" s="307">
        <f t="shared" ca="1" si="299"/>
        <v>-9.9639007837041405</v>
      </c>
      <c r="F658" s="304">
        <f t="shared" ca="1" si="300"/>
        <v>9.9704643939645532</v>
      </c>
      <c r="G658" s="306">
        <f t="shared" ca="1" si="301"/>
        <v>36.961504688084744</v>
      </c>
      <c r="H658" s="307">
        <f t="shared" ca="1" si="302"/>
        <v>14.744985710381741</v>
      </c>
      <c r="I658" s="304">
        <f t="shared" ca="1" si="303"/>
        <v>39.7940627783426</v>
      </c>
      <c r="J658" s="306">
        <f t="shared" ca="1" si="304"/>
        <v>862.66450525360108</v>
      </c>
      <c r="K658" s="307">
        <f t="shared" ca="1" si="305"/>
        <v>2413.7860777020528</v>
      </c>
      <c r="L658" s="304">
        <f t="shared" ca="1" si="290"/>
        <v>2563.309048385056</v>
      </c>
      <c r="M658" s="306">
        <f t="shared" ca="1" si="306"/>
        <v>0.37958205101150649</v>
      </c>
      <c r="N658" s="304">
        <f t="shared" ca="1" si="307"/>
        <v>21.748449501878842</v>
      </c>
      <c r="P658" s="310">
        <f t="shared" ca="1" si="308"/>
        <v>23</v>
      </c>
      <c r="Q658" s="304">
        <f t="shared" ca="1" si="309"/>
        <v>0</v>
      </c>
      <c r="R658" s="306">
        <f t="shared" ca="1" si="310"/>
        <v>0</v>
      </c>
      <c r="S658" s="307">
        <f t="shared" ca="1" si="311"/>
        <v>10.317999999999975</v>
      </c>
      <c r="T658" s="304">
        <f t="shared" ca="1" si="291"/>
        <v>101.21957999999975</v>
      </c>
      <c r="U658" s="311">
        <f t="shared" ca="1" si="292"/>
        <v>0</v>
      </c>
      <c r="V658" s="306">
        <f t="shared" ca="1" si="293"/>
        <v>0.96115453141790963</v>
      </c>
      <c r="W658" s="304">
        <f t="shared" ca="1" si="294"/>
        <v>3.9724570748464436</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-4.2337766693702976</v>
      </c>
      <c r="AH658" s="304">
        <f t="shared" ca="1" si="318"/>
        <v>-0.39309903973392218</v>
      </c>
    </row>
    <row r="659" spans="1:34" x14ac:dyDescent="0.2">
      <c r="A659" s="347">
        <f t="shared" ca="1" si="296"/>
        <v>0.1</v>
      </c>
      <c r="B659" s="304">
        <f t="shared" ca="1" si="297"/>
        <v>20.499999999999961</v>
      </c>
      <c r="D659" s="306">
        <f t="shared" ca="1" si="298"/>
        <v>-0.35759797567415608</v>
      </c>
      <c r="E659" s="307">
        <f t="shared" ca="1" si="299"/>
        <v>-9.9526559087860047</v>
      </c>
      <c r="F659" s="304">
        <f t="shared" ca="1" si="300"/>
        <v>9.9590780673162325</v>
      </c>
      <c r="G659" s="306">
        <f t="shared" ca="1" si="301"/>
        <v>36.925744890517329</v>
      </c>
      <c r="H659" s="307">
        <f t="shared" ca="1" si="302"/>
        <v>13.74972011950314</v>
      </c>
      <c r="I659" s="304">
        <f t="shared" ca="1" si="303"/>
        <v>39.402607008727685</v>
      </c>
      <c r="J659" s="306">
        <f t="shared" ca="1" si="304"/>
        <v>866.35886773253117</v>
      </c>
      <c r="K659" s="307">
        <f t="shared" ca="1" si="305"/>
        <v>2415.2108129935468</v>
      </c>
      <c r="L659" s="304">
        <f t="shared" ca="1" si="290"/>
        <v>2565.8957420167608</v>
      </c>
      <c r="M659" s="306">
        <f t="shared" ca="1" si="306"/>
        <v>0.35645532653288503</v>
      </c>
      <c r="N659" s="304">
        <f t="shared" ca="1" si="307"/>
        <v>20.423385795291942</v>
      </c>
      <c r="P659" s="310">
        <f t="shared" ca="1" si="308"/>
        <v>23</v>
      </c>
      <c r="Q659" s="304">
        <f t="shared" ca="1" si="309"/>
        <v>0</v>
      </c>
      <c r="R659" s="306">
        <f t="shared" ca="1" si="310"/>
        <v>0</v>
      </c>
      <c r="S659" s="307">
        <f t="shared" ca="1" si="311"/>
        <v>10.317999999999975</v>
      </c>
      <c r="T659" s="304">
        <f t="shared" ca="1" si="291"/>
        <v>101.21957999999975</v>
      </c>
      <c r="U659" s="311">
        <f t="shared" ca="1" si="292"/>
        <v>0</v>
      </c>
      <c r="V659" s="306">
        <f t="shared" ca="1" si="293"/>
        <v>0.96101557704716756</v>
      </c>
      <c r="W659" s="304">
        <f t="shared" ca="1" si="294"/>
        <v>3.8941239882657688</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-4.0199245123769334</v>
      </c>
      <c r="AH659" s="304">
        <f t="shared" ca="1" si="318"/>
        <v>-0.385002624040168</v>
      </c>
    </row>
    <row r="660" spans="1:34" x14ac:dyDescent="0.2">
      <c r="A660" s="347">
        <f t="shared" ca="1" si="296"/>
        <v>0.1</v>
      </c>
      <c r="B660" s="304">
        <f t="shared" ca="1" si="297"/>
        <v>20.599999999999962</v>
      </c>
      <c r="D660" s="306">
        <f t="shared" ca="1" si="298"/>
        <v>-0.35368656201539334</v>
      </c>
      <c r="E660" s="307">
        <f t="shared" ca="1" si="299"/>
        <v>-9.9416992047732489</v>
      </c>
      <c r="F660" s="304">
        <f t="shared" ca="1" si="300"/>
        <v>9.9479886038504954</v>
      </c>
      <c r="G660" s="306">
        <f t="shared" ca="1" si="301"/>
        <v>36.890376234315788</v>
      </c>
      <c r="H660" s="307">
        <f t="shared" ca="1" si="302"/>
        <v>12.755550199025816</v>
      </c>
      <c r="I660" s="304">
        <f t="shared" ca="1" si="303"/>
        <v>39.033369308698404</v>
      </c>
      <c r="J660" s="306">
        <f t="shared" ca="1" si="304"/>
        <v>870.04967378877279</v>
      </c>
      <c r="K660" s="307">
        <f t="shared" ca="1" si="305"/>
        <v>2416.5360765094733</v>
      </c>
      <c r="L660" s="304">
        <f t="shared" ca="1" si="290"/>
        <v>2568.3911392020782</v>
      </c>
      <c r="M660" s="306">
        <f t="shared" ca="1" si="306"/>
        <v>0.33290063426396471</v>
      </c>
      <c r="N660" s="304">
        <f t="shared" ca="1" si="307"/>
        <v>19.073801340553381</v>
      </c>
      <c r="P660" s="310">
        <f t="shared" ca="1" si="308"/>
        <v>23</v>
      </c>
      <c r="Q660" s="304">
        <f t="shared" ca="1" si="309"/>
        <v>0</v>
      </c>
      <c r="R660" s="306">
        <f t="shared" ca="1" si="310"/>
        <v>0</v>
      </c>
      <c r="S660" s="307">
        <f t="shared" ca="1" si="311"/>
        <v>10.317999999999975</v>
      </c>
      <c r="T660" s="304">
        <f t="shared" ca="1" si="291"/>
        <v>101.21957999999975</v>
      </c>
      <c r="U660" s="311">
        <f t="shared" ca="1" si="292"/>
        <v>0</v>
      </c>
      <c r="V660" s="306">
        <f t="shared" ca="1" si="293"/>
        <v>0.9608863400107398</v>
      </c>
      <c r="W660" s="304">
        <f t="shared" ca="1" si="294"/>
        <v>3.8209691784988382</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-3.8006551522068763</v>
      </c>
      <c r="AH660" s="304">
        <f t="shared" ca="1" si="318"/>
        <v>-0.37741073737795872</v>
      </c>
    </row>
    <row r="661" spans="1:34" x14ac:dyDescent="0.2">
      <c r="A661" s="347">
        <f t="shared" ca="1" si="296"/>
        <v>0.1</v>
      </c>
      <c r="B661" s="304">
        <f t="shared" ca="1" si="297"/>
        <v>20.699999999999964</v>
      </c>
      <c r="D661" s="306">
        <f t="shared" ca="1" si="298"/>
        <v>-0.34998953184695142</v>
      </c>
      <c r="E661" s="307">
        <f t="shared" ca="1" si="299"/>
        <v>-9.931015546554784</v>
      </c>
      <c r="F661" s="304">
        <f t="shared" ca="1" si="300"/>
        <v>9.9371808103865789</v>
      </c>
      <c r="G661" s="306">
        <f t="shared" ca="1" si="301"/>
        <v>36.855377281131091</v>
      </c>
      <c r="H661" s="307">
        <f t="shared" ca="1" si="302"/>
        <v>11.762448644370338</v>
      </c>
      <c r="I661" s="304">
        <f t="shared" ca="1" si="303"/>
        <v>38.686871579981286</v>
      </c>
      <c r="J661" s="306">
        <f t="shared" ca="1" si="304"/>
        <v>873.73696146454517</v>
      </c>
      <c r="K661" s="307">
        <f t="shared" ca="1" si="305"/>
        <v>2417.761976451643</v>
      </c>
      <c r="L661" s="304">
        <f t="shared" ca="1" si="290"/>
        <v>2570.7954513349855</v>
      </c>
      <c r="M661" s="306">
        <f t="shared" ca="1" si="306"/>
        <v>0.30893306341284782</v>
      </c>
      <c r="N661" s="304">
        <f t="shared" ca="1" si="307"/>
        <v>17.700560685603609</v>
      </c>
      <c r="P661" s="310">
        <f t="shared" ca="1" si="308"/>
        <v>23</v>
      </c>
      <c r="Q661" s="304">
        <f t="shared" ca="1" si="309"/>
        <v>0</v>
      </c>
      <c r="R661" s="306">
        <f t="shared" ca="1" si="310"/>
        <v>0</v>
      </c>
      <c r="S661" s="307">
        <f t="shared" ca="1" si="311"/>
        <v>10.317999999999975</v>
      </c>
      <c r="T661" s="304">
        <f t="shared" ca="1" si="291"/>
        <v>101.21957999999975</v>
      </c>
      <c r="U661" s="311">
        <f t="shared" ca="1" si="292"/>
        <v>0</v>
      </c>
      <c r="V661" s="306">
        <f t="shared" ca="1" si="293"/>
        <v>0.96076680631506484</v>
      </c>
      <c r="W661" s="304">
        <f t="shared" ca="1" si="294"/>
        <v>3.7529661527667226</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-3.5760892618661329</v>
      </c>
      <c r="AH661" s="304">
        <f t="shared" ca="1" si="318"/>
        <v>-0.37032071898612595</v>
      </c>
    </row>
    <row r="662" spans="1:34" x14ac:dyDescent="0.2">
      <c r="A662" s="347">
        <f t="shared" ca="1" si="296"/>
        <v>0.1</v>
      </c>
      <c r="B662" s="304">
        <f t="shared" ca="1" si="297"/>
        <v>20.799999999999965</v>
      </c>
      <c r="D662" s="306">
        <f t="shared" ca="1" si="298"/>
        <v>-0.34651047956549247</v>
      </c>
      <c r="E662" s="307">
        <f t="shared" ca="1" si="299"/>
        <v>-9.9205893365175761</v>
      </c>
      <c r="F662" s="304">
        <f t="shared" ca="1" si="300"/>
        <v>9.9266390231676578</v>
      </c>
      <c r="G662" s="306">
        <f t="shared" ca="1" si="301"/>
        <v>36.82072623317454</v>
      </c>
      <c r="H662" s="307">
        <f t="shared" ca="1" si="302"/>
        <v>10.770389710718581</v>
      </c>
      <c r="I662" s="304">
        <f t="shared" ca="1" si="303"/>
        <v>38.363617854148487</v>
      </c>
      <c r="J662" s="306">
        <f t="shared" ca="1" si="304"/>
        <v>877.42076664026047</v>
      </c>
      <c r="K662" s="307">
        <f t="shared" ca="1" si="305"/>
        <v>2418.8886183693976</v>
      </c>
      <c r="L662" s="304">
        <f t="shared" ca="1" si="290"/>
        <v>2573.1088880590723</v>
      </c>
      <c r="M662" s="306">
        <f t="shared" ca="1" si="306"/>
        <v>0.28457012517486535</v>
      </c>
      <c r="N662" s="304">
        <f t="shared" ca="1" si="307"/>
        <v>16.304667148029324</v>
      </c>
      <c r="P662" s="310">
        <f t="shared" ca="1" si="308"/>
        <v>23</v>
      </c>
      <c r="Q662" s="304">
        <f t="shared" ca="1" si="309"/>
        <v>0</v>
      </c>
      <c r="R662" s="306">
        <f t="shared" ca="1" si="310"/>
        <v>0</v>
      </c>
      <c r="S662" s="307">
        <f t="shared" ca="1" si="311"/>
        <v>10.317999999999975</v>
      </c>
      <c r="T662" s="304">
        <f t="shared" ca="1" si="291"/>
        <v>101.21957999999975</v>
      </c>
      <c r="U662" s="311">
        <f t="shared" ca="1" si="292"/>
        <v>0</v>
      </c>
      <c r="V662" s="306">
        <f t="shared" ca="1" si="293"/>
        <v>0.96065696248880073</v>
      </c>
      <c r="W662" s="304">
        <f t="shared" ca="1" si="294"/>
        <v>3.6900893409938837</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-3.346385783127479</v>
      </c>
      <c r="AH662" s="304">
        <f t="shared" ca="1" si="318"/>
        <v>-0.36373000123732618</v>
      </c>
    </row>
    <row r="663" spans="1:34" x14ac:dyDescent="0.2">
      <c r="A663" s="347">
        <f t="shared" ca="1" si="296"/>
        <v>0.1</v>
      </c>
      <c r="B663" s="304">
        <f t="shared" ca="1" si="297"/>
        <v>20.899999999999967</v>
      </c>
      <c r="D663" s="306">
        <f t="shared" ca="1" si="298"/>
        <v>-0.34325284955241142</v>
      </c>
      <c r="E663" s="307">
        <f t="shared" ca="1" si="299"/>
        <v>-9.9104045095575355</v>
      </c>
      <c r="F663" s="304">
        <f t="shared" ca="1" si="300"/>
        <v>9.9163471128124687</v>
      </c>
      <c r="G663" s="306">
        <f t="shared" ca="1" si="301"/>
        <v>36.786400948219296</v>
      </c>
      <c r="H663" s="307">
        <f t="shared" ca="1" si="302"/>
        <v>9.779349259762828</v>
      </c>
      <c r="I663" s="304">
        <f t="shared" ca="1" si="303"/>
        <v>38.064090251411152</v>
      </c>
      <c r="J663" s="306">
        <f t="shared" ca="1" si="304"/>
        <v>881.10112299933019</v>
      </c>
      <c r="K663" s="307">
        <f t="shared" ca="1" si="305"/>
        <v>2419.9161053179218</v>
      </c>
      <c r="L663" s="304">
        <f t="shared" ca="1" si="290"/>
        <v>2575.3316574235132</v>
      </c>
      <c r="M663" s="306">
        <f t="shared" ca="1" si="306"/>
        <v>0.25983178001706453</v>
      </c>
      <c r="N663" s="304">
        <f t="shared" ca="1" si="307"/>
        <v>14.887264378349439</v>
      </c>
      <c r="P663" s="310">
        <f t="shared" ca="1" si="308"/>
        <v>23</v>
      </c>
      <c r="Q663" s="304">
        <f t="shared" ca="1" si="309"/>
        <v>0</v>
      </c>
      <c r="R663" s="306">
        <f t="shared" ca="1" si="310"/>
        <v>0</v>
      </c>
      <c r="S663" s="307">
        <f t="shared" ca="1" si="311"/>
        <v>10.317999999999975</v>
      </c>
      <c r="T663" s="304">
        <f t="shared" ca="1" si="291"/>
        <v>101.21957999999975</v>
      </c>
      <c r="U663" s="311">
        <f t="shared" ca="1" si="292"/>
        <v>0</v>
      </c>
      <c r="V663" s="306">
        <f t="shared" ca="1" si="293"/>
        <v>0.96055679556612517</v>
      </c>
      <c r="W663" s="304">
        <f t="shared" ca="1" si="294"/>
        <v>3.6323140570861372</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-3.1117434861012425</v>
      </c>
      <c r="AH663" s="304">
        <f t="shared" ca="1" si="318"/>
        <v>-0.35763610593079015</v>
      </c>
    </row>
    <row r="664" spans="1:34" x14ac:dyDescent="0.2">
      <c r="A664" s="347">
        <f t="shared" ca="1" si="296"/>
        <v>0.1</v>
      </c>
      <c r="B664" s="304">
        <f t="shared" ca="1" si="297"/>
        <v>20.999999999999968</v>
      </c>
      <c r="D664" s="306">
        <f t="shared" ca="1" si="298"/>
        <v>-0.34021990074670488</v>
      </c>
      <c r="E664" s="307">
        <f t="shared" ca="1" si="299"/>
        <v>-9.9004445433302148</v>
      </c>
      <c r="F664" s="304">
        <f t="shared" ca="1" si="300"/>
        <v>9.9062884945079777</v>
      </c>
      <c r="G664" s="306">
        <f t="shared" ca="1" si="301"/>
        <v>36.752378958144625</v>
      </c>
      <c r="H664" s="307">
        <f t="shared" ca="1" si="302"/>
        <v>8.789304805429806</v>
      </c>
      <c r="I664" s="304">
        <f t="shared" ca="1" si="303"/>
        <v>37.788744859360222</v>
      </c>
      <c r="J664" s="306">
        <f t="shared" ca="1" si="304"/>
        <v>884.7780619946484</v>
      </c>
      <c r="K664" s="307">
        <f t="shared" ca="1" si="305"/>
        <v>2420.8445380211815</v>
      </c>
      <c r="L664" s="304">
        <f t="shared" ca="1" si="290"/>
        <v>2577.4639660437533</v>
      </c>
      <c r="M664" s="306">
        <f t="shared" ca="1" si="306"/>
        <v>0.23474043414724766</v>
      </c>
      <c r="N664" s="304">
        <f t="shared" ca="1" si="307"/>
        <v>13.449636157705923</v>
      </c>
      <c r="P664" s="310">
        <f t="shared" ca="1" si="308"/>
        <v>23</v>
      </c>
      <c r="Q664" s="304">
        <f t="shared" ca="1" si="309"/>
        <v>0</v>
      </c>
      <c r="R664" s="306">
        <f t="shared" ca="1" si="310"/>
        <v>0</v>
      </c>
      <c r="S664" s="307">
        <f t="shared" ca="1" si="311"/>
        <v>10.317999999999975</v>
      </c>
      <c r="T664" s="304">
        <f t="shared" ca="1" si="291"/>
        <v>101.21957999999975</v>
      </c>
      <c r="U664" s="311">
        <f t="shared" ca="1" si="292"/>
        <v>0</v>
      </c>
      <c r="V664" s="306">
        <f t="shared" ca="1" si="293"/>
        <v>0.96046629306964737</v>
      </c>
      <c r="W664" s="304">
        <f t="shared" ca="1" si="294"/>
        <v>3.5796164597384239</v>
      </c>
      <c r="Y664" s="314" t="str">
        <f t="shared" ca="1" si="312"/>
        <v/>
      </c>
      <c r="Z664" s="315" t="str">
        <f t="shared" ca="1" si="313"/>
        <v/>
      </c>
      <c r="AA664" s="316" t="str">
        <f t="shared" ca="1" si="314"/>
        <v/>
      </c>
      <c r="AC664" s="310">
        <f t="shared" ca="1" si="315"/>
        <v>20.999999999999968</v>
      </c>
      <c r="AD664" s="323">
        <f t="shared" ca="1" si="316"/>
        <v>884.7780619946484</v>
      </c>
      <c r="AE664" s="324" t="e">
        <f t="shared" ca="1" si="295"/>
        <v>#N/A</v>
      </c>
      <c r="AG664" s="306">
        <f t="shared" ca="1" si="317"/>
        <v>-2.8724020454296166</v>
      </c>
      <c r="AH664" s="304">
        <f t="shared" ca="1" si="318"/>
        <v>-0.35203664053945977</v>
      </c>
    </row>
    <row r="665" spans="1:34" x14ac:dyDescent="0.2">
      <c r="A665" s="347">
        <f t="shared" ca="1" si="296"/>
        <v>0.1</v>
      </c>
      <c r="B665" s="304">
        <f t="shared" ca="1" si="297"/>
        <v>21.099999999999969</v>
      </c>
      <c r="D665" s="306">
        <f t="shared" ca="1" si="298"/>
        <v>-0.33741467062081981</v>
      </c>
      <c r="E665" s="307">
        <f t="shared" ca="1" si="299"/>
        <v>-9.8906924740650801</v>
      </c>
      <c r="F665" s="304">
        <f t="shared" ca="1" si="300"/>
        <v>9.8964461437668501</v>
      </c>
      <c r="G665" s="306">
        <f t="shared" ca="1" si="301"/>
        <v>36.718637491082546</v>
      </c>
      <c r="H665" s="307">
        <f t="shared" ca="1" si="302"/>
        <v>7.8002355580232976</v>
      </c>
      <c r="I665" s="304">
        <f t="shared" ca="1" si="303"/>
        <v>37.538007591801993</v>
      </c>
      <c r="J665" s="306">
        <f t="shared" ca="1" si="304"/>
        <v>888.45161281710978</v>
      </c>
      <c r="K665" s="307">
        <f t="shared" ca="1" si="305"/>
        <v>2421.6740150393543</v>
      </c>
      <c r="L665" s="304">
        <f t="shared" ca="1" si="290"/>
        <v>2579.5060192668966</v>
      </c>
      <c r="M665" s="306">
        <f t="shared" ca="1" si="306"/>
        <v>0.20932090221101957</v>
      </c>
      <c r="N665" s="304">
        <f t="shared" ca="1" si="307"/>
        <v>11.993204260562043</v>
      </c>
      <c r="P665" s="310">
        <f t="shared" ca="1" si="308"/>
        <v>23</v>
      </c>
      <c r="Q665" s="304">
        <f t="shared" ca="1" si="309"/>
        <v>0</v>
      </c>
      <c r="R665" s="306">
        <f t="shared" ca="1" si="310"/>
        <v>0</v>
      </c>
      <c r="S665" s="307">
        <f t="shared" ca="1" si="311"/>
        <v>10.317999999999975</v>
      </c>
      <c r="T665" s="304">
        <f t="shared" ca="1" si="291"/>
        <v>101.21957999999975</v>
      </c>
      <c r="U665" s="311">
        <f t="shared" ca="1" si="292"/>
        <v>0</v>
      </c>
      <c r="V665" s="306">
        <f t="shared" ca="1" si="293"/>
        <v>0.96038544299293704</v>
      </c>
      <c r="W665" s="304">
        <f t="shared" ca="1" si="294"/>
        <v>3.5319735127836278</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-2.6286425522126828</v>
      </c>
      <c r="AH665" s="304">
        <f t="shared" ca="1" si="318"/>
        <v>-0.34692929441155579</v>
      </c>
    </row>
    <row r="666" spans="1:34" x14ac:dyDescent="0.2">
      <c r="A666" s="347">
        <f t="shared" ca="1" si="296"/>
        <v>0.1</v>
      </c>
      <c r="B666" s="304">
        <f t="shared" ca="1" si="297"/>
        <v>21.199999999999971</v>
      </c>
      <c r="D666" s="306">
        <f t="shared" ca="1" si="298"/>
        <v>-0.33483993909045939</v>
      </c>
      <c r="E666" s="307">
        <f t="shared" ca="1" si="299"/>
        <v>-9.8811309181821922</v>
      </c>
      <c r="F666" s="304">
        <f t="shared" ca="1" si="300"/>
        <v>9.8868026179885966</v>
      </c>
      <c r="G666" s="306">
        <f t="shared" ca="1" si="301"/>
        <v>36.685153497173502</v>
      </c>
      <c r="H666" s="307">
        <f t="shared" ca="1" si="302"/>
        <v>6.8121224662050786</v>
      </c>
      <c r="I666" s="304">
        <f t="shared" ca="1" si="303"/>
        <v>37.312270094511227</v>
      </c>
      <c r="J666" s="306">
        <f t="shared" ca="1" si="304"/>
        <v>892.12180236652262</v>
      </c>
      <c r="K666" s="307">
        <f t="shared" ca="1" si="305"/>
        <v>2422.404632940566</v>
      </c>
      <c r="L666" s="304">
        <f t="shared" ca="1" si="290"/>
        <v>2581.4580213417398</v>
      </c>
      <c r="M666" s="306">
        <f t="shared" ca="1" si="306"/>
        <v>0.18360033391419953</v>
      </c>
      <c r="N666" s="304">
        <f t="shared" ca="1" si="307"/>
        <v>10.519524250476266</v>
      </c>
      <c r="P666" s="310">
        <f t="shared" ca="1" si="308"/>
        <v>23</v>
      </c>
      <c r="Q666" s="304">
        <f t="shared" ca="1" si="309"/>
        <v>0</v>
      </c>
      <c r="R666" s="306">
        <f t="shared" ca="1" si="310"/>
        <v>0</v>
      </c>
      <c r="S666" s="307">
        <f t="shared" ca="1" si="311"/>
        <v>10.317999999999975</v>
      </c>
      <c r="T666" s="304">
        <f t="shared" ca="1" si="291"/>
        <v>101.21957999999975</v>
      </c>
      <c r="U666" s="311">
        <f t="shared" ca="1" si="292"/>
        <v>0</v>
      </c>
      <c r="V666" s="306">
        <f t="shared" ca="1" si="293"/>
        <v>0.96031423378269232</v>
      </c>
      <c r="W666" s="304">
        <f t="shared" ca="1" si="294"/>
        <v>3.4893629451050074</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-2.3807873889930322</v>
      </c>
      <c r="AH666" s="304">
        <f t="shared" ca="1" si="318"/>
        <v>-0.34231183492766393</v>
      </c>
    </row>
    <row r="667" spans="1:34" x14ac:dyDescent="0.2">
      <c r="A667" s="347">
        <f t="shared" ca="1" si="296"/>
        <v>0.1</v>
      </c>
      <c r="B667" s="304">
        <f t="shared" ca="1" si="297"/>
        <v>21.299999999999972</v>
      </c>
      <c r="D667" s="306">
        <f t="shared" ca="1" si="298"/>
        <v>-0.33249819294585559</v>
      </c>
      <c r="E667" s="307">
        <f t="shared" ca="1" si="299"/>
        <v>-9.871742099847383</v>
      </c>
      <c r="F667" s="304">
        <f t="shared" ca="1" si="300"/>
        <v>9.8773400839604335</v>
      </c>
      <c r="G667" s="306">
        <f t="shared" ca="1" si="301"/>
        <v>36.65190367787892</v>
      </c>
      <c r="H667" s="307">
        <f t="shared" ca="1" si="302"/>
        <v>5.8249482562203401</v>
      </c>
      <c r="I667" s="304">
        <f t="shared" ca="1" si="303"/>
        <v>37.111885769927653</v>
      </c>
      <c r="J667" s="306">
        <f t="shared" ca="1" si="304"/>
        <v>895.78865522527519</v>
      </c>
      <c r="K667" s="307">
        <f t="shared" ca="1" si="305"/>
        <v>2423.0364864766871</v>
      </c>
      <c r="L667" s="304">
        <f t="shared" ca="1" si="290"/>
        <v>2583.3201755933383</v>
      </c>
      <c r="M667" s="306">
        <f t="shared" ca="1" si="306"/>
        <v>0.15760810309239828</v>
      </c>
      <c r="N667" s="304">
        <f t="shared" ca="1" si="307"/>
        <v>9.0302791242572003</v>
      </c>
      <c r="P667" s="310">
        <f t="shared" ca="1" si="308"/>
        <v>23</v>
      </c>
      <c r="Q667" s="304">
        <f t="shared" ca="1" si="309"/>
        <v>0</v>
      </c>
      <c r="R667" s="306">
        <f t="shared" ca="1" si="310"/>
        <v>0</v>
      </c>
      <c r="S667" s="307">
        <f t="shared" ca="1" si="311"/>
        <v>10.317999999999975</v>
      </c>
      <c r="T667" s="304">
        <f t="shared" ca="1" si="291"/>
        <v>101.21957999999975</v>
      </c>
      <c r="U667" s="311">
        <f t="shared" ca="1" si="292"/>
        <v>0</v>
      </c>
      <c r="V667" s="306">
        <f t="shared" ca="1" si="293"/>
        <v>0.96025265432056239</v>
      </c>
      <c r="W667" s="304">
        <f t="shared" ca="1" si="294"/>
        <v>3.4517632101464146</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-2.1291994076873673</v>
      </c>
      <c r="AH667" s="304">
        <f t="shared" ca="1" si="318"/>
        <v>-0.33818210361552781</v>
      </c>
    </row>
    <row r="668" spans="1:34" x14ac:dyDescent="0.2">
      <c r="A668" s="347">
        <f t="shared" ca="1" si="296"/>
        <v>0.1</v>
      </c>
      <c r="B668" s="304">
        <f t="shared" ca="1" si="297"/>
        <v>21.399999999999974</v>
      </c>
      <c r="D668" s="306">
        <f t="shared" ca="1" si="298"/>
        <v>-0.33039159143529562</v>
      </c>
      <c r="E668" s="307">
        <f t="shared" ca="1" si="299"/>
        <v>-9.862507884483021</v>
      </c>
      <c r="F668" s="304">
        <f t="shared" ca="1" si="300"/>
        <v>9.8680403513149919</v>
      </c>
      <c r="G668" s="306">
        <f t="shared" ca="1" si="301"/>
        <v>36.618864518735393</v>
      </c>
      <c r="H668" s="307">
        <f t="shared" ca="1" si="302"/>
        <v>4.8386974677720378</v>
      </c>
      <c r="I668" s="304">
        <f t="shared" ca="1" si="303"/>
        <v>36.937165996136216</v>
      </c>
      <c r="J668" s="306">
        <f t="shared" ca="1" si="304"/>
        <v>899.45219363510591</v>
      </c>
      <c r="K668" s="307">
        <f t="shared" ca="1" si="305"/>
        <v>2423.5696687628865</v>
      </c>
      <c r="L668" s="304">
        <f t="shared" ca="1" si="290"/>
        <v>2585.0926846019374</v>
      </c>
      <c r="M668" s="306">
        <f t="shared" ca="1" si="306"/>
        <v>0.13137565872530635</v>
      </c>
      <c r="N668" s="304">
        <f t="shared" ca="1" si="307"/>
        <v>7.5272707757111021</v>
      </c>
      <c r="P668" s="310">
        <f t="shared" ca="1" si="308"/>
        <v>23</v>
      </c>
      <c r="Q668" s="304">
        <f t="shared" ca="1" si="309"/>
        <v>0</v>
      </c>
      <c r="R668" s="306">
        <f t="shared" ca="1" si="310"/>
        <v>0</v>
      </c>
      <c r="S668" s="307">
        <f t="shared" ca="1" si="311"/>
        <v>10.317999999999975</v>
      </c>
      <c r="T668" s="304">
        <f t="shared" ca="1" si="291"/>
        <v>101.21957999999975</v>
      </c>
      <c r="U668" s="311">
        <f t="shared" ca="1" si="292"/>
        <v>0</v>
      </c>
      <c r="V668" s="306">
        <f t="shared" ca="1" si="293"/>
        <v>0.96020069390465346</v>
      </c>
      <c r="W668" s="304">
        <f t="shared" ca="1" si="294"/>
        <v>3.4191534450662546</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-1.8742803672162174</v>
      </c>
      <c r="AH668" s="304">
        <f t="shared" ca="1" si="318"/>
        <v>-0.33453801222585994</v>
      </c>
    </row>
    <row r="669" spans="1:34" x14ac:dyDescent="0.2">
      <c r="A669" s="347">
        <f t="shared" ca="1" si="296"/>
        <v>0.1</v>
      </c>
      <c r="B669" s="304">
        <f t="shared" ca="1" si="297"/>
        <v>21.499999999999975</v>
      </c>
      <c r="D669" s="306">
        <f t="shared" ca="1" si="298"/>
        <v>-0.3285219336581669</v>
      </c>
      <c r="E669" s="307">
        <f t="shared" ca="1" si="299"/>
        <v>-9.8534098181194576</v>
      </c>
      <c r="F669" s="304">
        <f t="shared" ca="1" si="300"/>
        <v>9.8588849118299091</v>
      </c>
      <c r="G669" s="306">
        <f t="shared" ca="1" si="301"/>
        <v>36.586012325369573</v>
      </c>
      <c r="H669" s="307">
        <f t="shared" ca="1" si="302"/>
        <v>3.8533564859600919</v>
      </c>
      <c r="I669" s="304">
        <f t="shared" ca="1" si="303"/>
        <v>36.788376616534535</v>
      </c>
      <c r="J669" s="306">
        <f t="shared" ca="1" si="304"/>
        <v>903.11243747731112</v>
      </c>
      <c r="K669" s="307">
        <f t="shared" ca="1" si="305"/>
        <v>2424.0042714605729</v>
      </c>
      <c r="L669" s="304">
        <f t="shared" ca="1" si="290"/>
        <v>2586.7757503860503</v>
      </c>
      <c r="M669" s="306">
        <f t="shared" ca="1" si="306"/>
        <v>0.10493633848863237</v>
      </c>
      <c r="N669" s="304">
        <f t="shared" ca="1" si="307"/>
        <v>6.0124093129548548</v>
      </c>
      <c r="P669" s="310">
        <f t="shared" ca="1" si="308"/>
        <v>23</v>
      </c>
      <c r="Q669" s="304">
        <f t="shared" ca="1" si="309"/>
        <v>0</v>
      </c>
      <c r="R669" s="306">
        <f t="shared" ca="1" si="310"/>
        <v>0</v>
      </c>
      <c r="S669" s="307">
        <f t="shared" ca="1" si="311"/>
        <v>10.317999999999975</v>
      </c>
      <c r="T669" s="304">
        <f t="shared" ca="1" si="291"/>
        <v>101.21957999999975</v>
      </c>
      <c r="U669" s="311">
        <f t="shared" ca="1" si="292"/>
        <v>0</v>
      </c>
      <c r="V669" s="306">
        <f t="shared" ca="1" si="293"/>
        <v>0.96015834223074814</v>
      </c>
      <c r="W669" s="304">
        <f t="shared" ca="1" si="294"/>
        <v>3.3915134295927616</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-1.6164686083973479</v>
      </c>
      <c r="AH669" s="304">
        <f t="shared" ca="1" si="318"/>
        <v>-0.33137753877362502</v>
      </c>
    </row>
    <row r="670" spans="1:34" x14ac:dyDescent="0.2">
      <c r="A670" s="347">
        <f t="shared" ca="1" si="296"/>
        <v>0.1</v>
      </c>
      <c r="B670" s="304">
        <f t="shared" ca="1" si="297"/>
        <v>21.599999999999977</v>
      </c>
      <c r="D670" s="306">
        <f t="shared" ca="1" si="298"/>
        <v>-0.32689062843132582</v>
      </c>
      <c r="E670" s="307">
        <f t="shared" ca="1" si="299"/>
        <v>-9.8444291723313064</v>
      </c>
      <c r="F670" s="304">
        <f t="shared" ca="1" si="300"/>
        <v>9.8498549843134189</v>
      </c>
      <c r="G670" s="306">
        <f t="shared" ca="1" si="301"/>
        <v>36.55332326252644</v>
      </c>
      <c r="H670" s="307">
        <f t="shared" ca="1" si="302"/>
        <v>2.8689135687269611</v>
      </c>
      <c r="I670" s="304">
        <f t="shared" ca="1" si="303"/>
        <v>36.665734775121884</v>
      </c>
      <c r="J670" s="306">
        <f t="shared" ca="1" si="304"/>
        <v>906.76940425670591</v>
      </c>
      <c r="K670" s="307">
        <f t="shared" ca="1" si="305"/>
        <v>2424.3403849633073</v>
      </c>
      <c r="L670" s="304">
        <f t="shared" ca="1" si="290"/>
        <v>2588.3695745893974</v>
      </c>
      <c r="M670" s="306">
        <f t="shared" ca="1" si="306"/>
        <v>7.8325146608234572E-2</v>
      </c>
      <c r="N670" s="304">
        <f t="shared" ca="1" si="307"/>
        <v>4.4877003303952554</v>
      </c>
      <c r="P670" s="310">
        <f t="shared" ca="1" si="308"/>
        <v>23</v>
      </c>
      <c r="Q670" s="304">
        <f t="shared" ca="1" si="309"/>
        <v>0</v>
      </c>
      <c r="R670" s="306">
        <f t="shared" ca="1" si="310"/>
        <v>0</v>
      </c>
      <c r="S670" s="307">
        <f t="shared" ca="1" si="311"/>
        <v>10.317999999999975</v>
      </c>
      <c r="T670" s="304">
        <f t="shared" ca="1" si="291"/>
        <v>101.21957999999975</v>
      </c>
      <c r="U670" s="311">
        <f t="shared" ca="1" si="292"/>
        <v>0</v>
      </c>
      <c r="V670" s="306">
        <f t="shared" ca="1" si="293"/>
        <v>0.96012558937328041</v>
      </c>
      <c r="W670" s="304">
        <f t="shared" ca="1" si="294"/>
        <v>3.3688235446494379</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-1.3562359677537152</v>
      </c>
      <c r="AH670" s="304">
        <f t="shared" ca="1" si="318"/>
        <v>-0.32869872355037505</v>
      </c>
    </row>
    <row r="671" spans="1:34" x14ac:dyDescent="0.2">
      <c r="A671" s="347">
        <f t="shared" ca="1" si="296"/>
        <v>0.1</v>
      </c>
      <c r="B671" s="304">
        <f t="shared" ca="1" si="297"/>
        <v>21.699999999999978</v>
      </c>
      <c r="D671" s="306">
        <f t="shared" ca="1" si="298"/>
        <v>-0.32549866727688703</v>
      </c>
      <c r="E671" s="307">
        <f t="shared" ca="1" si="299"/>
        <v>-9.8355469943579816</v>
      </c>
      <c r="F671" s="304">
        <f t="shared" ca="1" si="300"/>
        <v>9.8409315646753353</v>
      </c>
      <c r="G671" s="306">
        <f t="shared" ca="1" si="301"/>
        <v>36.520773395798749</v>
      </c>
      <c r="H671" s="307">
        <f t="shared" ca="1" si="302"/>
        <v>1.8853588692911629</v>
      </c>
      <c r="I671" s="304">
        <f t="shared" ca="1" si="303"/>
        <v>36.569406168179661</v>
      </c>
      <c r="J671" s="306">
        <f t="shared" ca="1" si="304"/>
        <v>910.42310908962213</v>
      </c>
      <c r="K671" s="307">
        <f t="shared" ca="1" si="305"/>
        <v>2424.5780985852084</v>
      </c>
      <c r="L671" s="304">
        <f t="shared" ca="1" si="290"/>
        <v>2589.8743586713772</v>
      </c>
      <c r="M671" s="306">
        <f t="shared" ca="1" si="306"/>
        <v>5.1578498975456778E-2</v>
      </c>
      <c r="N671" s="304">
        <f t="shared" ca="1" si="307"/>
        <v>2.9552303049135142</v>
      </c>
      <c r="P671" s="310">
        <f t="shared" ca="1" si="308"/>
        <v>23</v>
      </c>
      <c r="Q671" s="304">
        <f t="shared" ca="1" si="309"/>
        <v>0</v>
      </c>
      <c r="R671" s="306">
        <f t="shared" ca="1" si="310"/>
        <v>0</v>
      </c>
      <c r="S671" s="307">
        <f t="shared" ca="1" si="311"/>
        <v>10.317999999999975</v>
      </c>
      <c r="T671" s="304">
        <f t="shared" ca="1" si="291"/>
        <v>101.21957999999975</v>
      </c>
      <c r="U671" s="311">
        <f t="shared" ca="1" si="292"/>
        <v>0</v>
      </c>
      <c r="V671" s="306">
        <f t="shared" ca="1" si="293"/>
        <v>0.96010242576610472</v>
      </c>
      <c r="W671" s="304">
        <f t="shared" ca="1" si="294"/>
        <v>3.3510647308300041</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-1.0940839582376958</v>
      </c>
      <c r="AH671" s="304">
        <f t="shared" ca="1" si="318"/>
        <v>-0.32649966511430956</v>
      </c>
    </row>
    <row r="672" spans="1:34" x14ac:dyDescent="0.2">
      <c r="A672" s="347">
        <f t="shared" ca="1" si="296"/>
        <v>0.1</v>
      </c>
      <c r="B672" s="304">
        <f t="shared" ca="1" si="297"/>
        <v>21.799999999999979</v>
      </c>
      <c r="D672" s="306">
        <f t="shared" ca="1" si="298"/>
        <v>-0.32434660114021835</v>
      </c>
      <c r="E672" s="307">
        <f t="shared" ca="1" si="299"/>
        <v>-9.8267441618652711</v>
      </c>
      <c r="F672" s="304">
        <f t="shared" ca="1" si="300"/>
        <v>9.832095480640147</v>
      </c>
      <c r="G672" s="306">
        <f t="shared" ca="1" si="301"/>
        <v>36.488338735684728</v>
      </c>
      <c r="H672" s="307">
        <f t="shared" ca="1" si="302"/>
        <v>0.90268445310463574</v>
      </c>
      <c r="I672" s="304">
        <f t="shared" ca="1" si="303"/>
        <v>36.499502776228987</v>
      </c>
      <c r="J672" s="306">
        <f t="shared" ca="1" si="304"/>
        <v>914.07356469619629</v>
      </c>
      <c r="K672" s="307">
        <f t="shared" ca="1" si="305"/>
        <v>2424.7175007513283</v>
      </c>
      <c r="L672" s="304">
        <f t="shared" ca="1" si="290"/>
        <v>2591.2903041006771</v>
      </c>
      <c r="M672" s="306">
        <f t="shared" ca="1" si="306"/>
        <v>2.4733939639800331E-2</v>
      </c>
      <c r="N672" s="304">
        <f t="shared" ca="1" si="307"/>
        <v>1.4171503520918864</v>
      </c>
      <c r="P672" s="310">
        <f t="shared" ca="1" si="308"/>
        <v>23</v>
      </c>
      <c r="Q672" s="304">
        <f t="shared" ca="1" si="309"/>
        <v>0</v>
      </c>
      <c r="R672" s="306">
        <f t="shared" ca="1" si="310"/>
        <v>0</v>
      </c>
      <c r="S672" s="307">
        <f t="shared" ca="1" si="311"/>
        <v>10.317999999999975</v>
      </c>
      <c r="T672" s="304">
        <f t="shared" ca="1" si="291"/>
        <v>101.21957999999975</v>
      </c>
      <c r="U672" s="311">
        <f t="shared" ca="1" si="292"/>
        <v>0</v>
      </c>
      <c r="V672" s="306">
        <f t="shared" ca="1" si="293"/>
        <v>0.96008884218310808</v>
      </c>
      <c r="W672" s="304">
        <f t="shared" ca="1" si="294"/>
        <v>3.3382184468119203</v>
      </c>
      <c r="Y672" s="314" t="str">
        <f t="shared" ca="1" si="312"/>
        <v>Apogée</v>
      </c>
      <c r="Z672" s="315" t="str">
        <f t="shared" ca="1" si="313"/>
        <v/>
      </c>
      <c r="AA672" s="316" t="str">
        <f t="shared" ca="1" si="314"/>
        <v/>
      </c>
      <c r="AC672" s="310" t="e">
        <f t="shared" ca="1" si="315"/>
        <v>#N/A</v>
      </c>
      <c r="AD672" s="323" t="e">
        <f t="shared" ca="1" si="316"/>
        <v>#N/A</v>
      </c>
      <c r="AE672" s="324" t="e">
        <f t="shared" ca="1" si="295"/>
        <v>#N/A</v>
      </c>
      <c r="AG672" s="306">
        <f t="shared" ca="1" si="317"/>
        <v>-0.83053927220167223</v>
      </c>
      <c r="AH672" s="304">
        <f t="shared" ca="1" si="318"/>
        <v>-0.32477851626575038</v>
      </c>
    </row>
    <row r="673" spans="1:34" x14ac:dyDescent="0.2">
      <c r="A673" s="347">
        <f t="shared" ca="1" si="296"/>
        <v>0.1</v>
      </c>
      <c r="B673" s="304">
        <f t="shared" ca="1" si="297"/>
        <v>21.899999999999981</v>
      </c>
      <c r="D673" s="306">
        <f t="shared" ca="1" si="298"/>
        <v>-0.32343452138398032</v>
      </c>
      <c r="E673" s="307">
        <f t="shared" ca="1" si="299"/>
        <v>-9.8180014416705994</v>
      </c>
      <c r="F673" s="304">
        <f t="shared" ca="1" si="300"/>
        <v>9.8233274504247721</v>
      </c>
      <c r="G673" s="306">
        <f t="shared" ca="1" si="301"/>
        <v>36.455995283546329</v>
      </c>
      <c r="H673" s="307">
        <f t="shared" ca="1" si="302"/>
        <v>-7.911569106242422E-2</v>
      </c>
      <c r="I673" s="304">
        <f t="shared" ca="1" si="303"/>
        <v>36.456081130677291</v>
      </c>
      <c r="J673" s="306">
        <f t="shared" ca="1" si="304"/>
        <v>917.72078139715779</v>
      </c>
      <c r="K673" s="307">
        <f t="shared" ca="1" si="305"/>
        <v>2424.7586791894305</v>
      </c>
      <c r="L673" s="304">
        <f t="shared" ca="1" si="290"/>
        <v>2592.6176125515849</v>
      </c>
      <c r="M673" s="306">
        <f t="shared" ca="1" si="306"/>
        <v>-2.1701661481300849E-3</v>
      </c>
      <c r="N673" s="304">
        <f t="shared" ca="1" si="307"/>
        <v>-0.1243413611300165</v>
      </c>
      <c r="P673" s="310">
        <f t="shared" ca="1" si="308"/>
        <v>23</v>
      </c>
      <c r="Q673" s="304">
        <f t="shared" ca="1" si="309"/>
        <v>0</v>
      </c>
      <c r="R673" s="306">
        <f t="shared" ca="1" si="310"/>
        <v>0</v>
      </c>
      <c r="S673" s="307">
        <f t="shared" ca="1" si="311"/>
        <v>10.317999999999975</v>
      </c>
      <c r="T673" s="304">
        <f t="shared" ca="1" si="291"/>
        <v>101.21957999999975</v>
      </c>
      <c r="U673" s="311">
        <f t="shared" ca="1" si="292"/>
        <v>0</v>
      </c>
      <c r="V673" s="306">
        <f t="shared" ca="1" si="293"/>
        <v>0.96008482971871878</v>
      </c>
      <c r="W673" s="304">
        <f t="shared" ca="1" si="294"/>
        <v>3.3302666278059174</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-0.5661486887565389</v>
      </c>
      <c r="AH673" s="304">
        <f t="shared" ca="1" si="318"/>
        <v>-0.32353348001666293</v>
      </c>
    </row>
    <row r="674" spans="1:34" x14ac:dyDescent="0.2">
      <c r="A674" s="347">
        <f t="shared" ca="1" si="296"/>
        <v>0.1</v>
      </c>
      <c r="B674" s="304">
        <f t="shared" ca="1" si="297"/>
        <v>21.999999999999982</v>
      </c>
      <c r="D674" s="306">
        <f t="shared" ca="1" si="298"/>
        <v>-0.32276204551870485</v>
      </c>
      <c r="E674" s="307">
        <f t="shared" ca="1" si="299"/>
        <v>-9.8092995516352985</v>
      </c>
      <c r="F674" s="304">
        <f t="shared" ca="1" si="300"/>
        <v>9.8146081445842697</v>
      </c>
      <c r="G674" s="306">
        <f t="shared" ca="1" si="301"/>
        <v>36.423719078994459</v>
      </c>
      <c r="H674" s="307">
        <f t="shared" ca="1" si="302"/>
        <v>-1.0600456462259542</v>
      </c>
      <c r="I674" s="304">
        <f t="shared" ca="1" si="303"/>
        <v>36.43914115779333</v>
      </c>
      <c r="J674" s="306">
        <f t="shared" ca="1" si="304"/>
        <v>921.36476711528485</v>
      </c>
      <c r="K674" s="307">
        <f t="shared" ca="1" si="305"/>
        <v>2424.7017211225661</v>
      </c>
      <c r="L674" s="304">
        <f t="shared" ca="1" si="290"/>
        <v>2593.8564861025247</v>
      </c>
      <c r="M674" s="306">
        <f t="shared" ca="1" si="306"/>
        <v>-2.9094956274946172E-2</v>
      </c>
      <c r="N674" s="304">
        <f t="shared" ca="1" si="307"/>
        <v>-1.6670181996720868</v>
      </c>
      <c r="P674" s="310">
        <f t="shared" ca="1" si="308"/>
        <v>23</v>
      </c>
      <c r="Q674" s="304">
        <f t="shared" ca="1" si="309"/>
        <v>0</v>
      </c>
      <c r="R674" s="306">
        <f t="shared" ca="1" si="310"/>
        <v>0</v>
      </c>
      <c r="S674" s="307">
        <f t="shared" ca="1" si="311"/>
        <v>10.317999999999975</v>
      </c>
      <c r="T674" s="304">
        <f t="shared" ca="1" si="291"/>
        <v>101.21957999999975</v>
      </c>
      <c r="U674" s="311">
        <f t="shared" ca="1" si="292"/>
        <v>0</v>
      </c>
      <c r="V674" s="306">
        <f t="shared" ca="1" si="293"/>
        <v>0.96009037976836442</v>
      </c>
      <c r="W674" s="304">
        <f t="shared" ca="1" si="294"/>
        <v>3.3271916441459406</v>
      </c>
      <c r="Y674" s="314" t="str">
        <f t="shared" ca="1" si="312"/>
        <v/>
      </c>
      <c r="Z674" s="315" t="str">
        <f t="shared" ca="1" si="313"/>
        <v/>
      </c>
      <c r="AA674" s="316" t="str">
        <f t="shared" ca="1" si="314"/>
        <v/>
      </c>
      <c r="AC674" s="310">
        <f t="shared" ca="1" si="315"/>
        <v>21.999999999999982</v>
      </c>
      <c r="AD674" s="323">
        <f t="shared" ca="1" si="316"/>
        <v>921.36476711528485</v>
      </c>
      <c r="AE674" s="324" t="e">
        <f t="shared" ca="1" si="295"/>
        <v>#N/A</v>
      </c>
      <c r="AG674" s="306">
        <f t="shared" ca="1" si="317"/>
        <v>-0.30147349236128745</v>
      </c>
      <c r="AH674" s="304">
        <f t="shared" ca="1" si="318"/>
        <v>-0.32276280556366793</v>
      </c>
    </row>
    <row r="675" spans="1:34" x14ac:dyDescent="0.2">
      <c r="A675" s="347">
        <f t="shared" ca="1" si="296"/>
        <v>0.1</v>
      </c>
      <c r="B675" s="304">
        <f t="shared" ca="1" si="297"/>
        <v>22.099999999999984</v>
      </c>
      <c r="D675" s="306">
        <f t="shared" ca="1" si="298"/>
        <v>-0.32232830802536028</v>
      </c>
      <c r="E675" s="307">
        <f t="shared" ca="1" si="299"/>
        <v>-9.8006192248288375</v>
      </c>
      <c r="F675" s="304">
        <f t="shared" ca="1" si="300"/>
        <v>9.8059182501303308</v>
      </c>
      <c r="G675" s="306">
        <f t="shared" ca="1" si="301"/>
        <v>36.391486248191924</v>
      </c>
      <c r="H675" s="307">
        <f t="shared" ca="1" si="302"/>
        <v>-2.0401075687088381</v>
      </c>
      <c r="I675" s="304">
        <f t="shared" ca="1" si="303"/>
        <v>36.448625629017137</v>
      </c>
      <c r="J675" s="306">
        <f t="shared" ca="1" si="304"/>
        <v>925.00552738164413</v>
      </c>
      <c r="K675" s="307">
        <f t="shared" ca="1" si="305"/>
        <v>2424.5467134618193</v>
      </c>
      <c r="L675" s="304">
        <f t="shared" ca="1" si="290"/>
        <v>2595.0071274362817</v>
      </c>
      <c r="M675" s="306">
        <f t="shared" ca="1" si="306"/>
        <v>-5.6001406735317394E-2</v>
      </c>
      <c r="N675" s="304">
        <f t="shared" ca="1" si="307"/>
        <v>-3.2086442527291887</v>
      </c>
      <c r="P675" s="310">
        <f t="shared" ca="1" si="308"/>
        <v>23</v>
      </c>
      <c r="Q675" s="304">
        <f t="shared" ca="1" si="309"/>
        <v>0</v>
      </c>
      <c r="R675" s="306">
        <f t="shared" ca="1" si="310"/>
        <v>0</v>
      </c>
      <c r="S675" s="307">
        <f t="shared" ca="1" si="311"/>
        <v>10.317999999999975</v>
      </c>
      <c r="T675" s="304">
        <f t="shared" ca="1" si="291"/>
        <v>101.21957999999975</v>
      </c>
      <c r="U675" s="311">
        <f t="shared" ca="1" si="292"/>
        <v>0</v>
      </c>
      <c r="V675" s="306">
        <f t="shared" ca="1" si="293"/>
        <v>0.9601054840089368</v>
      </c>
      <c r="W675" s="304">
        <f t="shared" ca="1" si="294"/>
        <v>3.328976260129282</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-3.708353051663843E-2</v>
      </c>
      <c r="AH675" s="304">
        <f t="shared" ca="1" si="318"/>
        <v>-0.32246478427466069</v>
      </c>
    </row>
    <row r="676" spans="1:34" x14ac:dyDescent="0.2">
      <c r="A676" s="347">
        <f t="shared" ca="1" si="296"/>
        <v>0.1</v>
      </c>
      <c r="B676" s="304">
        <f t="shared" ca="1" si="297"/>
        <v>22.199999999999985</v>
      </c>
      <c r="D676" s="306">
        <f t="shared" ca="1" si="298"/>
        <v>-0.32213195650455945</v>
      </c>
      <c r="E676" s="307">
        <f t="shared" ca="1" si="299"/>
        <v>-9.7919412749975123</v>
      </c>
      <c r="F676" s="304">
        <f t="shared" ca="1" si="300"/>
        <v>9.7972385359549854</v>
      </c>
      <c r="G676" s="306">
        <f t="shared" ca="1" si="301"/>
        <v>36.359273052541468</v>
      </c>
      <c r="H676" s="307">
        <f t="shared" ca="1" si="302"/>
        <v>-3.0193016962085895</v>
      </c>
      <c r="I676" s="304">
        <f t="shared" ca="1" si="303"/>
        <v>36.4844202316824</v>
      </c>
      <c r="J676" s="306">
        <f t="shared" ca="1" si="304"/>
        <v>928.64306534668083</v>
      </c>
      <c r="K676" s="307">
        <f t="shared" ca="1" si="305"/>
        <v>2424.2937429985736</v>
      </c>
      <c r="L676" s="304">
        <f t="shared" ca="1" si="290"/>
        <v>2596.0697400413792</v>
      </c>
      <c r="M676" s="306">
        <f t="shared" ca="1" si="306"/>
        <v>-8.285067006383029E-2</v>
      </c>
      <c r="N676" s="304">
        <f t="shared" ca="1" si="307"/>
        <v>-4.74699372448835</v>
      </c>
      <c r="P676" s="310">
        <f t="shared" ca="1" si="308"/>
        <v>23</v>
      </c>
      <c r="Q676" s="304">
        <f t="shared" ca="1" si="309"/>
        <v>0</v>
      </c>
      <c r="R676" s="306">
        <f t="shared" ca="1" si="310"/>
        <v>0</v>
      </c>
      <c r="S676" s="307">
        <f t="shared" ca="1" si="311"/>
        <v>10.317999999999975</v>
      </c>
      <c r="T676" s="304">
        <f t="shared" ca="1" si="291"/>
        <v>101.21957999999975</v>
      </c>
      <c r="U676" s="311">
        <f t="shared" ca="1" si="292"/>
        <v>0</v>
      </c>
      <c r="V676" s="306">
        <f t="shared" ca="1" si="293"/>
        <v>0.96013013437932837</v>
      </c>
      <c r="W676" s="304">
        <f t="shared" ca="1" si="294"/>
        <v>3.3356035932201391</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0.22644894559934142</v>
      </c>
      <c r="AH676" s="304">
        <f t="shared" ca="1" si="318"/>
        <v>-0.32263774569967923</v>
      </c>
    </row>
    <row r="677" spans="1:34" x14ac:dyDescent="0.2">
      <c r="A677" s="347">
        <f t="shared" ca="1" si="296"/>
        <v>0.1</v>
      </c>
      <c r="B677" s="304">
        <f t="shared" ca="1" si="297"/>
        <v>22.299999999999986</v>
      </c>
      <c r="D677" s="306">
        <f t="shared" ca="1" si="298"/>
        <v>-0.32217115325553086</v>
      </c>
      <c r="E677" s="307">
        <f t="shared" ca="1" si="299"/>
        <v>-9.7832466623277039</v>
      </c>
      <c r="F677" s="304">
        <f t="shared" ca="1" si="300"/>
        <v>9.7885499185495366</v>
      </c>
      <c r="G677" s="306">
        <f t="shared" ca="1" si="301"/>
        <v>36.327055937215917</v>
      </c>
      <c r="H677" s="307">
        <f t="shared" ca="1" si="302"/>
        <v>-3.9976263624413599</v>
      </c>
      <c r="I677" s="304">
        <f t="shared" ca="1" si="303"/>
        <v>36.546354258657601</v>
      </c>
      <c r="J677" s="306">
        <f t="shared" ca="1" si="304"/>
        <v>932.2773817961687</v>
      </c>
      <c r="K677" s="307">
        <f t="shared" ca="1" si="305"/>
        <v>2423.9428965956413</v>
      </c>
      <c r="L677" s="304">
        <f t="shared" ca="1" si="290"/>
        <v>2597.0445284140173</v>
      </c>
      <c r="M677" s="306">
        <f t="shared" ca="1" si="306"/>
        <v>-0.10960440991792829</v>
      </c>
      <c r="N677" s="304">
        <f t="shared" ca="1" si="307"/>
        <v>-6.2798701043191123</v>
      </c>
      <c r="P677" s="310">
        <f t="shared" ca="1" si="308"/>
        <v>23</v>
      </c>
      <c r="Q677" s="304">
        <f t="shared" ca="1" si="309"/>
        <v>0</v>
      </c>
      <c r="R677" s="306">
        <f t="shared" ca="1" si="310"/>
        <v>0</v>
      </c>
      <c r="S677" s="307">
        <f t="shared" ca="1" si="311"/>
        <v>10.317999999999975</v>
      </c>
      <c r="T677" s="304">
        <f t="shared" ca="1" si="291"/>
        <v>101.21957999999975</v>
      </c>
      <c r="U677" s="311">
        <f t="shared" ca="1" si="292"/>
        <v>0</v>
      </c>
      <c r="V677" s="306">
        <f t="shared" ca="1" si="293"/>
        <v>0.96016432306109245</v>
      </c>
      <c r="W677" s="304">
        <f t="shared" ca="1" si="294"/>
        <v>3.3470570737314467</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0.48855550390915659</v>
      </c>
      <c r="AH677" s="304">
        <f t="shared" ca="1" si="318"/>
        <v>-0.3232800536169943</v>
      </c>
    </row>
    <row r="678" spans="1:34" x14ac:dyDescent="0.2">
      <c r="A678" s="347">
        <f t="shared" ca="1" si="296"/>
        <v>0.1</v>
      </c>
      <c r="B678" s="304">
        <f t="shared" ca="1" si="297"/>
        <v>22.399999999999988</v>
      </c>
      <c r="D678" s="306">
        <f t="shared" ca="1" si="298"/>
        <v>-0.32244358225150616</v>
      </c>
      <c r="E678" s="307">
        <f t="shared" ca="1" si="299"/>
        <v>-9.7745165584836702</v>
      </c>
      <c r="F678" s="304">
        <f t="shared" ca="1" si="300"/>
        <v>9.7798335269986385</v>
      </c>
      <c r="G678" s="306">
        <f t="shared" ca="1" si="301"/>
        <v>36.294811578990767</v>
      </c>
      <c r="H678" s="307">
        <f t="shared" ca="1" si="302"/>
        <v>-4.975078018289727</v>
      </c>
      <c r="I678" s="304">
        <f t="shared" ca="1" si="303"/>
        <v>36.634201899898301</v>
      </c>
      <c r="J678" s="306">
        <f t="shared" ca="1" si="304"/>
        <v>935.90847517197903</v>
      </c>
      <c r="K678" s="307">
        <f t="shared" ca="1" si="305"/>
        <v>2423.4942613766048</v>
      </c>
      <c r="L678" s="304">
        <f t="shared" ca="1" si="290"/>
        <v>2597.9316982599976</v>
      </c>
      <c r="M678" s="306">
        <f t="shared" ca="1" si="306"/>
        <v>-0.13622512465674189</v>
      </c>
      <c r="N678" s="304">
        <f t="shared" ca="1" si="307"/>
        <v>-7.805124706474837</v>
      </c>
      <c r="P678" s="310">
        <f t="shared" ca="1" si="308"/>
        <v>23</v>
      </c>
      <c r="Q678" s="304">
        <f t="shared" ca="1" si="309"/>
        <v>0</v>
      </c>
      <c r="R678" s="306">
        <f t="shared" ca="1" si="310"/>
        <v>0</v>
      </c>
      <c r="S678" s="307">
        <f t="shared" ca="1" si="311"/>
        <v>10.317999999999975</v>
      </c>
      <c r="T678" s="304">
        <f t="shared" ca="1" si="291"/>
        <v>101.21957999999975</v>
      </c>
      <c r="U678" s="311">
        <f t="shared" ca="1" si="292"/>
        <v>0</v>
      </c>
      <c r="V678" s="306">
        <f t="shared" ca="1" si="293"/>
        <v>0.96020804245929492</v>
      </c>
      <c r="W678" s="304">
        <f t="shared" ca="1" si="294"/>
        <v>3.363320405099488</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0.74867766102238265</v>
      </c>
      <c r="AH678" s="304">
        <f t="shared" ca="1" si="318"/>
        <v>-0.32439010212555291</v>
      </c>
    </row>
    <row r="679" spans="1:34" x14ac:dyDescent="0.2">
      <c r="A679" s="347">
        <f t="shared" ca="1" si="296"/>
        <v>0.1</v>
      </c>
      <c r="B679" s="304">
        <f t="shared" ca="1" si="297"/>
        <v>22.499999999999989</v>
      </c>
      <c r="D679" s="306">
        <f t="shared" ca="1" si="298"/>
        <v>-0.32294646134289895</v>
      </c>
      <c r="E679" s="307">
        <f t="shared" ca="1" si="299"/>
        <v>-9.7657324099227036</v>
      </c>
      <c r="F679" s="304">
        <f t="shared" ca="1" si="300"/>
        <v>9.7710707662522136</v>
      </c>
      <c r="G679" s="306">
        <f t="shared" ca="1" si="301"/>
        <v>36.262516932856478</v>
      </c>
      <c r="H679" s="307">
        <f t="shared" ca="1" si="302"/>
        <v>-5.9516512592819977</v>
      </c>
      <c r="I679" s="304">
        <f t="shared" ca="1" si="303"/>
        <v>36.747684104142067</v>
      </c>
      <c r="J679" s="306">
        <f t="shared" ca="1" si="304"/>
        <v>939.53634159757144</v>
      </c>
      <c r="K679" s="307">
        <f t="shared" ca="1" si="305"/>
        <v>2422.9479249127262</v>
      </c>
      <c r="L679" s="304">
        <f t="shared" ca="1" si="290"/>
        <v>2598.7314566960231</v>
      </c>
      <c r="M679" s="306">
        <f t="shared" ca="1" si="306"/>
        <v>-0.16267645319863211</v>
      </c>
      <c r="N679" s="304">
        <f t="shared" ca="1" si="307"/>
        <v>-9.3206741944390803</v>
      </c>
      <c r="P679" s="310">
        <f t="shared" ca="1" si="308"/>
        <v>23</v>
      </c>
      <c r="Q679" s="304">
        <f t="shared" ca="1" si="309"/>
        <v>0</v>
      </c>
      <c r="R679" s="306">
        <f t="shared" ca="1" si="310"/>
        <v>0</v>
      </c>
      <c r="S679" s="307">
        <f t="shared" ca="1" si="311"/>
        <v>10.317999999999975</v>
      </c>
      <c r="T679" s="304">
        <f t="shared" ca="1" si="291"/>
        <v>101.21957999999975</v>
      </c>
      <c r="U679" s="311">
        <f t="shared" ca="1" si="292"/>
        <v>0</v>
      </c>
      <c r="V679" s="306">
        <f t="shared" ca="1" si="293"/>
        <v>0.96026128518361265</v>
      </c>
      <c r="W679" s="304">
        <f t="shared" ca="1" si="294"/>
        <v>3.3843775248634853</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1.0062727661242157</v>
      </c>
      <c r="AH679" s="304">
        <f t="shared" ca="1" si="318"/>
        <v>-0.32596631179487268</v>
      </c>
    </row>
    <row r="680" spans="1:34" x14ac:dyDescent="0.2">
      <c r="A680" s="347">
        <f t="shared" ca="1" si="296"/>
        <v>0.1</v>
      </c>
      <c r="B680" s="304">
        <f t="shared" ca="1" si="297"/>
        <v>22.599999999999991</v>
      </c>
      <c r="D680" s="306">
        <f t="shared" ca="1" si="298"/>
        <v>-0.32367655939163442</v>
      </c>
      <c r="E680" s="307">
        <f t="shared" ca="1" si="299"/>
        <v>-9.7568759985449933</v>
      </c>
      <c r="F680" s="304">
        <f t="shared" ca="1" si="300"/>
        <v>9.7622433777325472</v>
      </c>
      <c r="G680" s="306">
        <f t="shared" ca="1" si="301"/>
        <v>36.230149276917317</v>
      </c>
      <c r="H680" s="307">
        <f t="shared" ca="1" si="302"/>
        <v>-6.9273388591364968</v>
      </c>
      <c r="I680" s="304">
        <f t="shared" ca="1" si="303"/>
        <v>36.886470965613057</v>
      </c>
      <c r="J680" s="306">
        <f t="shared" ca="1" si="304"/>
        <v>943.1609749080601</v>
      </c>
      <c r="K680" s="307">
        <f t="shared" ca="1" si="305"/>
        <v>2422.3039754068054</v>
      </c>
      <c r="L680" s="304">
        <f t="shared" ca="1" si="290"/>
        <v>2599.4440124498037</v>
      </c>
      <c r="M680" s="306">
        <f t="shared" ca="1" si="306"/>
        <v>-0.18892345713378056</v>
      </c>
      <c r="N680" s="304">
        <f t="shared" ca="1" si="307"/>
        <v>-10.824516744786351</v>
      </c>
      <c r="P680" s="310">
        <f t="shared" ca="1" si="308"/>
        <v>23</v>
      </c>
      <c r="Q680" s="304">
        <f t="shared" ca="1" si="309"/>
        <v>0</v>
      </c>
      <c r="R680" s="306">
        <f t="shared" ca="1" si="310"/>
        <v>0</v>
      </c>
      <c r="S680" s="307">
        <f t="shared" ca="1" si="311"/>
        <v>10.317999999999975</v>
      </c>
      <c r="T680" s="304">
        <f t="shared" ca="1" si="291"/>
        <v>101.21957999999975</v>
      </c>
      <c r="U680" s="311">
        <f t="shared" ca="1" si="292"/>
        <v>0</v>
      </c>
      <c r="V680" s="306">
        <f t="shared" ca="1" si="293"/>
        <v>0.96032404402973492</v>
      </c>
      <c r="W680" s="304">
        <f t="shared" ca="1" si="294"/>
        <v>3.4102125664581897</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1.2608194975331339</v>
      </c>
      <c r="AH680" s="304">
        <f t="shared" ca="1" si="318"/>
        <v>-0.32800712588326164</v>
      </c>
    </row>
    <row r="681" spans="1:34" x14ac:dyDescent="0.2">
      <c r="A681" s="347">
        <f t="shared" ca="1" si="296"/>
        <v>0.1</v>
      </c>
      <c r="B681" s="304">
        <f t="shared" ca="1" si="297"/>
        <v>22.699999999999992</v>
      </c>
      <c r="D681" s="306">
        <f t="shared" ca="1" si="298"/>
        <v>-0.32463021792481095</v>
      </c>
      <c r="E681" s="307">
        <f t="shared" ca="1" si="299"/>
        <v>-9.7479294988190066</v>
      </c>
      <c r="F681" s="304">
        <f t="shared" ca="1" si="300"/>
        <v>9.753333496417298</v>
      </c>
      <c r="G681" s="306">
        <f t="shared" ca="1" si="301"/>
        <v>36.197686255124836</v>
      </c>
      <c r="H681" s="307">
        <f t="shared" ca="1" si="302"/>
        <v>-7.9021318090183978</v>
      </c>
      <c r="I681" s="304">
        <f t="shared" ca="1" si="303"/>
        <v>37.05018457918333</v>
      </c>
      <c r="J681" s="306">
        <f t="shared" ca="1" si="304"/>
        <v>946.78236668466218</v>
      </c>
      <c r="K681" s="307">
        <f t="shared" ca="1" si="305"/>
        <v>2421.5625018733977</v>
      </c>
      <c r="L681" s="304">
        <f t="shared" ca="1" si="290"/>
        <v>2600.0695760583712</v>
      </c>
      <c r="M681" s="306">
        <f t="shared" ca="1" si="306"/>
        <v>-0.21493287397411295</v>
      </c>
      <c r="N681" s="304">
        <f t="shared" ca="1" si="307"/>
        <v>-12.314746557333885</v>
      </c>
      <c r="P681" s="310">
        <f t="shared" ca="1" si="308"/>
        <v>23</v>
      </c>
      <c r="Q681" s="304">
        <f t="shared" ca="1" si="309"/>
        <v>0</v>
      </c>
      <c r="R681" s="306">
        <f t="shared" ca="1" si="310"/>
        <v>0</v>
      </c>
      <c r="S681" s="307">
        <f t="shared" ca="1" si="311"/>
        <v>10.317999999999975</v>
      </c>
      <c r="T681" s="304">
        <f t="shared" ca="1" si="291"/>
        <v>101.21957999999975</v>
      </c>
      <c r="U681" s="311">
        <f t="shared" ca="1" si="292"/>
        <v>0</v>
      </c>
      <c r="V681" s="306">
        <f t="shared" ca="1" si="293"/>
        <v>0.96039631196112585</v>
      </c>
      <c r="W681" s="304">
        <f t="shared" ca="1" si="294"/>
        <v>3.4408098219216456</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1.5118228471914463</v>
      </c>
      <c r="AH681" s="304">
        <f t="shared" ca="1" si="318"/>
        <v>-0.33051100663483213</v>
      </c>
    </row>
    <row r="682" spans="1:34" x14ac:dyDescent="0.2">
      <c r="A682" s="347">
        <f t="shared" ca="1" si="296"/>
        <v>0.1</v>
      </c>
      <c r="B682" s="304">
        <f t="shared" ca="1" si="297"/>
        <v>22.799999999999994</v>
      </c>
      <c r="D682" s="306">
        <f t="shared" ca="1" si="298"/>
        <v>-0.3258033767982374</v>
      </c>
      <c r="E682" s="307">
        <f t="shared" ca="1" si="299"/>
        <v>-9.7388755306309545</v>
      </c>
      <c r="F682" s="304">
        <f t="shared" ca="1" si="300"/>
        <v>9.7443237036469341</v>
      </c>
      <c r="G682" s="306">
        <f t="shared" ca="1" si="301"/>
        <v>36.165105917445011</v>
      </c>
      <c r="H682" s="307">
        <f t="shared" ca="1" si="302"/>
        <v>-8.8760193620814931</v>
      </c>
      <c r="I682" s="304">
        <f t="shared" ca="1" si="303"/>
        <v>37.238402298380926</v>
      </c>
      <c r="J682" s="306">
        <f t="shared" ca="1" si="304"/>
        <v>950.40050629329062</v>
      </c>
      <c r="K682" s="307">
        <f t="shared" ca="1" si="305"/>
        <v>2420.7235943148426</v>
      </c>
      <c r="L682" s="304">
        <f t="shared" ca="1" si="290"/>
        <v>2600.6083600640663</v>
      </c>
      <c r="M682" s="306">
        <f t="shared" ca="1" si="306"/>
        <v>-0.24067333748674913</v>
      </c>
      <c r="N682" s="304">
        <f t="shared" ca="1" si="307"/>
        <v>-13.789566479318429</v>
      </c>
      <c r="P682" s="310">
        <f t="shared" ca="1" si="308"/>
        <v>23</v>
      </c>
      <c r="Q682" s="304">
        <f t="shared" ca="1" si="309"/>
        <v>0</v>
      </c>
      <c r="R682" s="306">
        <f t="shared" ca="1" si="310"/>
        <v>0</v>
      </c>
      <c r="S682" s="307">
        <f t="shared" ca="1" si="311"/>
        <v>10.317999999999975</v>
      </c>
      <c r="T682" s="304">
        <f t="shared" ca="1" si="291"/>
        <v>101.21957999999975</v>
      </c>
      <c r="U682" s="311">
        <f t="shared" ca="1" si="292"/>
        <v>0</v>
      </c>
      <c r="V682" s="306">
        <f t="shared" ca="1" si="293"/>
        <v>0.96047808209119501</v>
      </c>
      <c r="W682" s="304">
        <f t="shared" ca="1" si="294"/>
        <v>3.4761537056129534</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1.7588184901264898</v>
      </c>
      <c r="AH682" s="304">
        <f t="shared" ca="1" si="318"/>
        <v>-0.33347643166521168</v>
      </c>
    </row>
    <row r="683" spans="1:34" x14ac:dyDescent="0.2">
      <c r="A683" s="347">
        <f t="shared" ca="1" si="296"/>
        <v>0.1</v>
      </c>
      <c r="B683" s="304">
        <f t="shared" ca="1" si="297"/>
        <v>22.899999999999995</v>
      </c>
      <c r="D683" s="306">
        <f t="shared" ca="1" si="298"/>
        <v>-0.32719160328384223</v>
      </c>
      <c r="E683" s="307">
        <f t="shared" ca="1" si="299"/>
        <v>-9.7296972072337553</v>
      </c>
      <c r="F683" s="304">
        <f t="shared" ca="1" si="300"/>
        <v>9.7351970750320085</v>
      </c>
      <c r="G683" s="306">
        <f t="shared" ca="1" si="301"/>
        <v>36.132386757116628</v>
      </c>
      <c r="H683" s="307">
        <f t="shared" ca="1" si="302"/>
        <v>-9.8489890828048683</v>
      </c>
      <c r="I683" s="304">
        <f t="shared" ca="1" si="303"/>
        <v>37.450660324206119</v>
      </c>
      <c r="J683" s="306">
        <f t="shared" ca="1" si="304"/>
        <v>954.01538092701867</v>
      </c>
      <c r="K683" s="307">
        <f t="shared" ca="1" si="305"/>
        <v>2419.7873438925981</v>
      </c>
      <c r="L683" s="304">
        <f t="shared" ca="1" si="290"/>
        <v>2601.0605792076663</v>
      </c>
      <c r="M683" s="306">
        <f t="shared" ca="1" si="306"/>
        <v>-0.26611556221783095</v>
      </c>
      <c r="N683" s="304">
        <f t="shared" ca="1" si="307"/>
        <v>-15.247298577832783</v>
      </c>
      <c r="P683" s="310">
        <f t="shared" ca="1" si="308"/>
        <v>23</v>
      </c>
      <c r="Q683" s="304">
        <f t="shared" ca="1" si="309"/>
        <v>0</v>
      </c>
      <c r="R683" s="306">
        <f t="shared" ca="1" si="310"/>
        <v>0</v>
      </c>
      <c r="S683" s="307">
        <f t="shared" ca="1" si="311"/>
        <v>10.317999999999975</v>
      </c>
      <c r="T683" s="304">
        <f t="shared" ca="1" si="291"/>
        <v>101.21957999999975</v>
      </c>
      <c r="U683" s="311">
        <f t="shared" ca="1" si="292"/>
        <v>0</v>
      </c>
      <c r="V683" s="306">
        <f t="shared" ca="1" si="293"/>
        <v>0.96056934766592039</v>
      </c>
      <c r="W683" s="304">
        <f t="shared" ca="1" si="294"/>
        <v>3.5162287190260728</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2.0013764611426041</v>
      </c>
      <c r="AH683" s="304">
        <f t="shared" ca="1" si="318"/>
        <v>-0.33690189044514074</v>
      </c>
    </row>
    <row r="684" spans="1:34" x14ac:dyDescent="0.2">
      <c r="A684" s="347">
        <f t="shared" ca="1" si="296"/>
        <v>0.1</v>
      </c>
      <c r="B684" s="304">
        <f t="shared" ca="1" si="297"/>
        <v>22.999999999999996</v>
      </c>
      <c r="D684" s="306">
        <f t="shared" ca="1" si="298"/>
        <v>-0.32879012394166379</v>
      </c>
      <c r="E684" s="307">
        <f t="shared" ca="1" si="299"/>
        <v>-9.7203781778103089</v>
      </c>
      <c r="F684" s="304">
        <f t="shared" ca="1" si="300"/>
        <v>9.7259372229750909</v>
      </c>
      <c r="G684" s="306">
        <f t="shared" ca="1" si="301"/>
        <v>36.099507744722459</v>
      </c>
      <c r="H684" s="307">
        <f t="shared" ca="1" si="302"/>
        <v>-10.821026900585899</v>
      </c>
      <c r="I684" s="304">
        <f t="shared" ca="1" si="303"/>
        <v>37.686457549025228</v>
      </c>
      <c r="J684" s="306">
        <f t="shared" ca="1" si="304"/>
        <v>957.62697565211067</v>
      </c>
      <c r="K684" s="307">
        <f t="shared" ca="1" si="305"/>
        <v>2418.7538430934287</v>
      </c>
      <c r="L684" s="304">
        <f t="shared" ca="1" si="290"/>
        <v>2601.4264506181676</v>
      </c>
      <c r="M684" s="306">
        <f t="shared" ca="1" si="306"/>
        <v>-0.29123249050805367</v>
      </c>
      <c r="N684" s="304">
        <f t="shared" ca="1" si="307"/>
        <v>-16.686392563195284</v>
      </c>
      <c r="P684" s="310">
        <f t="shared" ca="1" si="308"/>
        <v>23</v>
      </c>
      <c r="Q684" s="304">
        <f t="shared" ca="1" si="309"/>
        <v>0</v>
      </c>
      <c r="R684" s="306">
        <f t="shared" ca="1" si="310"/>
        <v>0</v>
      </c>
      <c r="S684" s="307">
        <f t="shared" ca="1" si="311"/>
        <v>10.317999999999975</v>
      </c>
      <c r="T684" s="304">
        <f t="shared" ca="1" si="291"/>
        <v>101.21957999999975</v>
      </c>
      <c r="U684" s="311">
        <f t="shared" ca="1" si="292"/>
        <v>0</v>
      </c>
      <c r="V684" s="306">
        <f t="shared" ca="1" si="293"/>
        <v>0.96067010204697378</v>
      </c>
      <c r="W684" s="304">
        <f t="shared" ca="1" si="294"/>
        <v>3.5610194167761096</v>
      </c>
      <c r="Y684" s="314" t="str">
        <f t="shared" ca="1" si="312"/>
        <v/>
      </c>
      <c r="Z684" s="315" t="str">
        <f t="shared" ca="1" si="313"/>
        <v/>
      </c>
      <c r="AA684" s="316" t="str">
        <f t="shared" ca="1" si="314"/>
        <v/>
      </c>
      <c r="AC684" s="310">
        <f t="shared" ca="1" si="315"/>
        <v>22.999999999999996</v>
      </c>
      <c r="AD684" s="323">
        <f t="shared" ca="1" si="316"/>
        <v>957.62697565211067</v>
      </c>
      <c r="AE684" s="324" t="e">
        <f t="shared" ca="1" si="295"/>
        <v>#N/A</v>
      </c>
      <c r="AG684" s="306">
        <f t="shared" ca="1" si="317"/>
        <v>2.2391040880955537</v>
      </c>
      <c r="AH684" s="304">
        <f t="shared" ca="1" si="318"/>
        <v>-0.34078588089029671</v>
      </c>
    </row>
    <row r="685" spans="1:34" x14ac:dyDescent="0.2">
      <c r="A685" s="347">
        <f t="shared" ca="1" si="296"/>
        <v>0.1</v>
      </c>
      <c r="B685" s="304">
        <f t="shared" ca="1" si="297"/>
        <v>23.099999999999998</v>
      </c>
      <c r="D685" s="306">
        <f t="shared" ca="1" si="298"/>
        <v>-0.33059385860794166</v>
      </c>
      <c r="E685" s="307">
        <f t="shared" ca="1" si="299"/>
        <v>-9.7109026643115932</v>
      </c>
      <c r="F685" s="304">
        <f t="shared" ca="1" si="300"/>
        <v>9.7165283334678385</v>
      </c>
      <c r="G685" s="306">
        <f t="shared" ca="1" si="301"/>
        <v>36.066448358861663</v>
      </c>
      <c r="H685" s="307">
        <f t="shared" ca="1" si="302"/>
        <v>-11.792117167017059</v>
      </c>
      <c r="I685" s="304">
        <f t="shared" ca="1" si="303"/>
        <v>37.945259578807644</v>
      </c>
      <c r="J685" s="306">
        <f t="shared" ca="1" si="304"/>
        <v>961.23527345728985</v>
      </c>
      <c r="K685" s="307">
        <f t="shared" ca="1" si="305"/>
        <v>2417.6231858900487</v>
      </c>
      <c r="L685" s="304">
        <f t="shared" ca="1" si="290"/>
        <v>2601.706193998788</v>
      </c>
      <c r="M685" s="306">
        <f t="shared" ca="1" si="306"/>
        <v>-0.31599940146961114</v>
      </c>
      <c r="N685" s="304">
        <f t="shared" ca="1" si="307"/>
        <v>-18.105432032868823</v>
      </c>
      <c r="P685" s="310">
        <f t="shared" ca="1" si="308"/>
        <v>23</v>
      </c>
      <c r="Q685" s="304">
        <f t="shared" ca="1" si="309"/>
        <v>0</v>
      </c>
      <c r="R685" s="306">
        <f t="shared" ca="1" si="310"/>
        <v>0</v>
      </c>
      <c r="S685" s="307">
        <f t="shared" ca="1" si="311"/>
        <v>10.317999999999975</v>
      </c>
      <c r="T685" s="304">
        <f t="shared" ca="1" si="291"/>
        <v>101.21957999999975</v>
      </c>
      <c r="U685" s="311">
        <f t="shared" ca="1" si="292"/>
        <v>0</v>
      </c>
      <c r="V685" s="306">
        <f t="shared" ca="1" si="293"/>
        <v>0.96078033869537294</v>
      </c>
      <c r="W685" s="304">
        <f t="shared" ca="1" si="294"/>
        <v>3.6105103738239519</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2.4716481584701575</v>
      </c>
      <c r="AH685" s="304">
        <f t="shared" ca="1" si="318"/>
        <v>-0.34512690606475271</v>
      </c>
    </row>
    <row r="686" spans="1:34" x14ac:dyDescent="0.2">
      <c r="A686" s="347">
        <f t="shared" ca="1" si="296"/>
        <v>0.1</v>
      </c>
      <c r="B686" s="304">
        <f t="shared" ca="1" si="297"/>
        <v>23.2</v>
      </c>
      <c r="D686" s="306">
        <f t="shared" ca="1" si="298"/>
        <v>-0.33259745582513567</v>
      </c>
      <c r="E686" s="307">
        <f t="shared" ca="1" si="299"/>
        <v>-9.7012554923756973</v>
      </c>
      <c r="F686" s="304">
        <f t="shared" ca="1" si="300"/>
        <v>9.7069551969693872</v>
      </c>
      <c r="G686" s="306">
        <f t="shared" ca="1" si="301"/>
        <v>36.033188613279151</v>
      </c>
      <c r="H686" s="307">
        <f t="shared" ca="1" si="302"/>
        <v>-12.762242716254629</v>
      </c>
      <c r="I686" s="304">
        <f t="shared" ca="1" si="303"/>
        <v>38.226502858471697</v>
      </c>
      <c r="J686" s="306">
        <f t="shared" ca="1" si="304"/>
        <v>964.8402553058969</v>
      </c>
      <c r="K686" s="307">
        <f t="shared" ca="1" si="305"/>
        <v>2416.3954678958853</v>
      </c>
      <c r="L686" s="304">
        <f t="shared" ca="1" si="290"/>
        <v>2601.9000318087787</v>
      </c>
      <c r="M686" s="306">
        <f t="shared" ca="1" si="306"/>
        <v>-0.34039398248371344</v>
      </c>
      <c r="N686" s="304">
        <f t="shared" ca="1" si="307"/>
        <v>-19.50313856796685</v>
      </c>
      <c r="P686" s="310">
        <f t="shared" ca="1" si="308"/>
        <v>23</v>
      </c>
      <c r="Q686" s="304">
        <f t="shared" ca="1" si="309"/>
        <v>0</v>
      </c>
      <c r="R686" s="306">
        <f t="shared" ca="1" si="310"/>
        <v>0</v>
      </c>
      <c r="S686" s="307">
        <f t="shared" ca="1" si="311"/>
        <v>10.317999999999975</v>
      </c>
      <c r="T686" s="304">
        <f t="shared" ca="1" si="291"/>
        <v>101.21957999999975</v>
      </c>
      <c r="U686" s="311">
        <f t="shared" ca="1" si="292"/>
        <v>0</v>
      </c>
      <c r="V686" s="306">
        <f t="shared" ca="1" si="293"/>
        <v>0.96090005115569943</v>
      </c>
      <c r="W686" s="304">
        <f t="shared" ca="1" si="294"/>
        <v>3.6646861539942965</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2.6986963221526534</v>
      </c>
      <c r="AH686" s="304">
        <f t="shared" ca="1" si="318"/>
        <v>-0.34992347100445442</v>
      </c>
    </row>
    <row r="687" spans="1:34" x14ac:dyDescent="0.2">
      <c r="A687" s="347">
        <f t="shared" ca="1" si="296"/>
        <v>0.1</v>
      </c>
      <c r="B687" s="304">
        <f t="shared" ca="1" si="297"/>
        <v>23.3</v>
      </c>
      <c r="D687" s="306">
        <f t="shared" ca="1" si="298"/>
        <v>-0.33479532905580289</v>
      </c>
      <c r="E687" s="307">
        <f t="shared" ca="1" si="299"/>
        <v>-9.6914221162735554</v>
      </c>
      <c r="F687" s="304">
        <f t="shared" ca="1" si="300"/>
        <v>9.6972032333118499</v>
      </c>
      <c r="G687" s="306">
        <f t="shared" ca="1" si="301"/>
        <v>35.99970908037357</v>
      </c>
      <c r="H687" s="307">
        <f t="shared" ca="1" si="302"/>
        <v>-13.731384927881985</v>
      </c>
      <c r="I687" s="304">
        <f t="shared" ca="1" si="303"/>
        <v>38.529598828812063</v>
      </c>
      <c r="J687" s="306">
        <f t="shared" ca="1" si="304"/>
        <v>968.44190019057953</v>
      </c>
      <c r="K687" s="307">
        <f t="shared" ca="1" si="305"/>
        <v>2415.0707865136783</v>
      </c>
      <c r="L687" s="304">
        <f t="shared" ca="1" si="290"/>
        <v>2602.0081894407131</v>
      </c>
      <c r="M687" s="306">
        <f t="shared" ca="1" si="306"/>
        <v>-0.36439636474555187</v>
      </c>
      <c r="N687" s="304">
        <f t="shared" ca="1" si="307"/>
        <v>-20.878373769829864</v>
      </c>
      <c r="P687" s="310">
        <f t="shared" ca="1" si="308"/>
        <v>23</v>
      </c>
      <c r="Q687" s="304">
        <f t="shared" ca="1" si="309"/>
        <v>0</v>
      </c>
      <c r="R687" s="306">
        <f t="shared" ca="1" si="310"/>
        <v>0</v>
      </c>
      <c r="S687" s="307">
        <f t="shared" ca="1" si="311"/>
        <v>10.317999999999975</v>
      </c>
      <c r="T687" s="304">
        <f t="shared" ca="1" si="291"/>
        <v>101.21957999999975</v>
      </c>
      <c r="U687" s="311">
        <f t="shared" ca="1" si="292"/>
        <v>0</v>
      </c>
      <c r="V687" s="306">
        <f t="shared" ca="1" si="293"/>
        <v>0.96102923304090082</v>
      </c>
      <c r="W687" s="304">
        <f t="shared" ca="1" si="294"/>
        <v>3.7235312798307905</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2.9199777570056065</v>
      </c>
      <c r="AH687" s="304">
        <f t="shared" ca="1" si="318"/>
        <v>-0.35517407966605014</v>
      </c>
    </row>
    <row r="688" spans="1:34" x14ac:dyDescent="0.2">
      <c r="A688" s="347">
        <f t="shared" ca="1" si="296"/>
        <v>0.1</v>
      </c>
      <c r="B688" s="304">
        <f t="shared" ca="1" si="297"/>
        <v>23.400000000000002</v>
      </c>
      <c r="D688" s="306">
        <f t="shared" ca="1" si="298"/>
        <v>-0.33718169305741064</v>
      </c>
      <c r="E688" s="307">
        <f t="shared" ca="1" si="299"/>
        <v>-9.6813886379562319</v>
      </c>
      <c r="F688" s="304">
        <f t="shared" ca="1" si="300"/>
        <v>9.6872585107078208</v>
      </c>
      <c r="G688" s="306">
        <f t="shared" ca="1" si="301"/>
        <v>35.965990911067827</v>
      </c>
      <c r="H688" s="307">
        <f t="shared" ca="1" si="302"/>
        <v>-14.699523791677608</v>
      </c>
      <c r="I688" s="304">
        <f t="shared" ca="1" si="303"/>
        <v>38.853938049020329</v>
      </c>
      <c r="J688" s="306">
        <f t="shared" ca="1" si="304"/>
        <v>972.04018519015165</v>
      </c>
      <c r="K688" s="307">
        <f t="shared" ca="1" si="305"/>
        <v>2413.6492410777005</v>
      </c>
      <c r="L688" s="304">
        <f t="shared" ca="1" si="290"/>
        <v>2602.0308953929552</v>
      </c>
      <c r="M688" s="306">
        <f t="shared" ca="1" si="306"/>
        <v>-0.38798912519862228</v>
      </c>
      <c r="N688" s="304">
        <f t="shared" ca="1" si="307"/>
        <v>-22.230139370853955</v>
      </c>
      <c r="P688" s="310">
        <f t="shared" ca="1" si="308"/>
        <v>23</v>
      </c>
      <c r="Q688" s="304">
        <f t="shared" ca="1" si="309"/>
        <v>0</v>
      </c>
      <c r="R688" s="306">
        <f t="shared" ca="1" si="310"/>
        <v>0</v>
      </c>
      <c r="S688" s="307">
        <f t="shared" ca="1" si="311"/>
        <v>10.317999999999975</v>
      </c>
      <c r="T688" s="304">
        <f t="shared" ca="1" si="291"/>
        <v>101.21957999999975</v>
      </c>
      <c r="U688" s="311">
        <f t="shared" ca="1" si="292"/>
        <v>0</v>
      </c>
      <c r="V688" s="306">
        <f t="shared" ca="1" si="293"/>
        <v>0.96116787801770609</v>
      </c>
      <c r="W688" s="304">
        <f t="shared" ca="1" si="294"/>
        <v>3.7870302038211681</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3.1352631441511951</v>
      </c>
      <c r="AH688" s="304">
        <f t="shared" ca="1" si="318"/>
        <v>-0.36087723200531108</v>
      </c>
    </row>
    <row r="689" spans="1:34" x14ac:dyDescent="0.2">
      <c r="A689" s="347">
        <f t="shared" ca="1" si="296"/>
        <v>0.1</v>
      </c>
      <c r="B689" s="304">
        <f t="shared" ca="1" si="297"/>
        <v>23.500000000000004</v>
      </c>
      <c r="D689" s="306">
        <f t="shared" ca="1" si="298"/>
        <v>-0.33975059984604544</v>
      </c>
      <c r="E689" s="307">
        <f t="shared" ca="1" si="299"/>
        <v>-9.6711418203929753</v>
      </c>
      <c r="F689" s="304">
        <f t="shared" ca="1" si="300"/>
        <v>9.6771077590491732</v>
      </c>
      <c r="G689" s="306">
        <f t="shared" ca="1" si="301"/>
        <v>35.932015851083221</v>
      </c>
      <c r="H689" s="307">
        <f t="shared" ca="1" si="302"/>
        <v>-15.666637973716906</v>
      </c>
      <c r="I689" s="304">
        <f t="shared" ca="1" si="303"/>
        <v>39.198894225755964</v>
      </c>
      <c r="J689" s="306">
        <f t="shared" ca="1" si="304"/>
        <v>975.6350855282592</v>
      </c>
      <c r="K689" s="307">
        <f t="shared" ca="1" si="305"/>
        <v>2412.1309329894307</v>
      </c>
      <c r="L689" s="304">
        <f t="shared" ca="1" si="290"/>
        <v>2601.9683814370601</v>
      </c>
      <c r="M689" s="306">
        <f t="shared" ca="1" si="306"/>
        <v>-0.41115725784414647</v>
      </c>
      <c r="N689" s="304">
        <f t="shared" ca="1" si="307"/>
        <v>-23.557575590641754</v>
      </c>
      <c r="P689" s="310">
        <f t="shared" ca="1" si="308"/>
        <v>23</v>
      </c>
      <c r="Q689" s="304">
        <f t="shared" ca="1" si="309"/>
        <v>0</v>
      </c>
      <c r="R689" s="306">
        <f t="shared" ca="1" si="310"/>
        <v>0</v>
      </c>
      <c r="S689" s="307">
        <f t="shared" ca="1" si="311"/>
        <v>10.317999999999975</v>
      </c>
      <c r="T689" s="304">
        <f t="shared" ca="1" si="291"/>
        <v>101.21957999999975</v>
      </c>
      <c r="U689" s="311">
        <f t="shared" ca="1" si="292"/>
        <v>0</v>
      </c>
      <c r="V689" s="306">
        <f t="shared" ca="1" si="293"/>
        <v>0.96131597979265238</v>
      </c>
      <c r="W689" s="304">
        <f t="shared" ca="1" si="294"/>
        <v>3.8551672810141699</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3.3443640161138952</v>
      </c>
      <c r="AH689" s="304">
        <f t="shared" ca="1" si="318"/>
        <v>-0.36703142118832888</v>
      </c>
    </row>
    <row r="690" spans="1:34" x14ac:dyDescent="0.2">
      <c r="A690" s="347">
        <f t="shared" ca="1" si="296"/>
        <v>0.1</v>
      </c>
      <c r="B690" s="304">
        <f t="shared" ca="1" si="297"/>
        <v>23.600000000000005</v>
      </c>
      <c r="D690" s="306">
        <f t="shared" ca="1" si="298"/>
        <v>-0.34249597373974294</v>
      </c>
      <c r="E690" s="307">
        <f t="shared" ca="1" si="299"/>
        <v>-9.6606690954864867</v>
      </c>
      <c r="F690" s="304">
        <f t="shared" ca="1" si="300"/>
        <v>9.666738377783668</v>
      </c>
      <c r="G690" s="306">
        <f t="shared" ca="1" si="301"/>
        <v>35.89776625370925</v>
      </c>
      <c r="H690" s="307">
        <f t="shared" ca="1" si="302"/>
        <v>-16.632704883265554</v>
      </c>
      <c r="I690" s="304">
        <f t="shared" ca="1" si="303"/>
        <v>39.563828097641817</v>
      </c>
      <c r="J690" s="306">
        <f t="shared" ca="1" si="304"/>
        <v>979.22657463349879</v>
      </c>
      <c r="K690" s="307">
        <f t="shared" ca="1" si="305"/>
        <v>2410.5159658465814</v>
      </c>
      <c r="L690" s="304">
        <f t="shared" ca="1" si="290"/>
        <v>2601.8208827799294</v>
      </c>
      <c r="M690" s="306">
        <f t="shared" ca="1" si="306"/>
        <v>-0.43388811787732423</v>
      </c>
      <c r="N690" s="304">
        <f t="shared" ca="1" si="307"/>
        <v>-24.859957935245443</v>
      </c>
      <c r="P690" s="310">
        <f t="shared" ca="1" si="308"/>
        <v>23</v>
      </c>
      <c r="Q690" s="304">
        <f t="shared" ca="1" si="309"/>
        <v>0</v>
      </c>
      <c r="R690" s="306">
        <f t="shared" ca="1" si="310"/>
        <v>0</v>
      </c>
      <c r="S690" s="307">
        <f t="shared" ca="1" si="311"/>
        <v>10.317999999999975</v>
      </c>
      <c r="T690" s="304">
        <f t="shared" ca="1" si="291"/>
        <v>101.21957999999975</v>
      </c>
      <c r="U690" s="311">
        <f t="shared" ca="1" si="292"/>
        <v>0</v>
      </c>
      <c r="V690" s="306">
        <f t="shared" ca="1" si="293"/>
        <v>0.96147353209874986</v>
      </c>
      <c r="W690" s="304">
        <f t="shared" ca="1" si="294"/>
        <v>3.9279267430399729</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3.547131552862874</v>
      </c>
      <c r="AH690" s="304">
        <f t="shared" ca="1" si="318"/>
        <v>-0.3736351309376022</v>
      </c>
    </row>
    <row r="691" spans="1:34" x14ac:dyDescent="0.2">
      <c r="A691" s="347">
        <f t="shared" ca="1" si="296"/>
        <v>0.1</v>
      </c>
      <c r="B691" s="304">
        <f t="shared" ca="1" si="297"/>
        <v>23.700000000000006</v>
      </c>
      <c r="D691" s="306">
        <f t="shared" ca="1" si="298"/>
        <v>-0.34541164504304595</v>
      </c>
      <c r="E691" s="307">
        <f t="shared" ca="1" si="299"/>
        <v>-9.6499585669303141</v>
      </c>
      <c r="F691" s="304">
        <f t="shared" ca="1" si="300"/>
        <v>9.6561384387343523</v>
      </c>
      <c r="G691" s="306">
        <f t="shared" ca="1" si="301"/>
        <v>35.863225089204946</v>
      </c>
      <c r="H691" s="307">
        <f t="shared" ca="1" si="302"/>
        <v>-17.597700739958587</v>
      </c>
      <c r="I691" s="304">
        <f t="shared" ca="1" si="303"/>
        <v>39.948091132519934</v>
      </c>
      <c r="J691" s="306">
        <f t="shared" ca="1" si="304"/>
        <v>982.81462420064452</v>
      </c>
      <c r="K691" s="307">
        <f t="shared" ca="1" si="305"/>
        <v>2408.8044455654203</v>
      </c>
      <c r="L691" s="304">
        <f t="shared" ca="1" si="290"/>
        <v>2601.5886382205754</v>
      </c>
      <c r="M691" s="306">
        <f t="shared" ca="1" si="306"/>
        <v>-0.45617134239422796</v>
      </c>
      <c r="N691" s="304">
        <f t="shared" ca="1" si="307"/>
        <v>-26.136692654006467</v>
      </c>
      <c r="P691" s="310">
        <f t="shared" ca="1" si="308"/>
        <v>23</v>
      </c>
      <c r="Q691" s="304">
        <f t="shared" ca="1" si="309"/>
        <v>0</v>
      </c>
      <c r="R691" s="306">
        <f t="shared" ca="1" si="310"/>
        <v>0</v>
      </c>
      <c r="S691" s="307">
        <f t="shared" ca="1" si="311"/>
        <v>10.317999999999975</v>
      </c>
      <c r="T691" s="304">
        <f t="shared" ca="1" si="291"/>
        <v>101.21957999999975</v>
      </c>
      <c r="U691" s="311">
        <f t="shared" ca="1" si="292"/>
        <v>0</v>
      </c>
      <c r="V691" s="306">
        <f t="shared" ca="1" si="293"/>
        <v>0.96164052868277117</v>
      </c>
      <c r="W691" s="304">
        <f t="shared" ca="1" si="294"/>
        <v>4.0052926735360019</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3.743454908329646</v>
      </c>
      <c r="AH691" s="304">
        <f t="shared" ca="1" si="318"/>
        <v>-0.38068683301414835</v>
      </c>
    </row>
    <row r="692" spans="1:34" x14ac:dyDescent="0.2">
      <c r="A692" s="347">
        <f t="shared" ca="1" si="296"/>
        <v>0.1</v>
      </c>
      <c r="B692" s="304">
        <f t="shared" ca="1" si="297"/>
        <v>23.800000000000008</v>
      </c>
      <c r="D692" s="306">
        <f t="shared" ca="1" si="298"/>
        <v>-0.34849138200958429</v>
      </c>
      <c r="E692" s="307">
        <f t="shared" ca="1" si="299"/>
        <v>-9.6389990084325916</v>
      </c>
      <c r="F692" s="304">
        <f t="shared" ca="1" si="300"/>
        <v>9.6452966842860484</v>
      </c>
      <c r="G692" s="306">
        <f t="shared" ca="1" si="301"/>
        <v>35.828375951003984</v>
      </c>
      <c r="H692" s="307">
        <f t="shared" ca="1" si="302"/>
        <v>-18.561600640801846</v>
      </c>
      <c r="I692" s="304">
        <f t="shared" ca="1" si="303"/>
        <v>40.35102900342315</v>
      </c>
      <c r="J692" s="306">
        <f t="shared" ca="1" si="304"/>
        <v>986.39920425265495</v>
      </c>
      <c r="K692" s="307">
        <f t="shared" ca="1" si="305"/>
        <v>2406.9964804963824</v>
      </c>
      <c r="L692" s="304">
        <f t="shared" ca="1" si="290"/>
        <v>2601.2718903014047</v>
      </c>
      <c r="M692" s="306">
        <f t="shared" ca="1" si="306"/>
        <v>-0.47799875154380095</v>
      </c>
      <c r="N692" s="304">
        <f t="shared" ca="1" si="307"/>
        <v>-27.387311075982236</v>
      </c>
      <c r="P692" s="310">
        <f t="shared" ca="1" si="308"/>
        <v>23</v>
      </c>
      <c r="Q692" s="304">
        <f t="shared" ca="1" si="309"/>
        <v>0</v>
      </c>
      <c r="R692" s="306">
        <f t="shared" ca="1" si="310"/>
        <v>0</v>
      </c>
      <c r="S692" s="307">
        <f t="shared" ca="1" si="311"/>
        <v>10.317999999999975</v>
      </c>
      <c r="T692" s="304">
        <f t="shared" ca="1" si="291"/>
        <v>101.21957999999975</v>
      </c>
      <c r="U692" s="311">
        <f t="shared" ca="1" si="292"/>
        <v>0</v>
      </c>
      <c r="V692" s="306">
        <f t="shared" ca="1" si="293"/>
        <v>0.96181696329317701</v>
      </c>
      <c r="W692" s="304">
        <f t="shared" ca="1" si="294"/>
        <v>4.0872489849712137</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3.933259153416397</v>
      </c>
      <c r="AH692" s="304">
        <f t="shared" ca="1" si="318"/>
        <v>-0.38818498483582203</v>
      </c>
    </row>
    <row r="693" spans="1:34" x14ac:dyDescent="0.2">
      <c r="A693" s="347">
        <f t="shared" ca="1" si="296"/>
        <v>0.1</v>
      </c>
      <c r="B693" s="304">
        <f t="shared" ca="1" si="297"/>
        <v>23.900000000000009</v>
      </c>
      <c r="D693" s="306">
        <f t="shared" ca="1" si="298"/>
        <v>-0.35172892079564866</v>
      </c>
      <c r="E693" s="307">
        <f t="shared" ca="1" si="299"/>
        <v>-9.6277798577709159</v>
      </c>
      <c r="F693" s="304">
        <f t="shared" ca="1" si="300"/>
        <v>9.6342025214038038</v>
      </c>
      <c r="G693" s="306">
        <f t="shared" ca="1" si="301"/>
        <v>35.793203058924419</v>
      </c>
      <c r="H693" s="307">
        <f t="shared" ca="1" si="302"/>
        <v>-19.524378626578937</v>
      </c>
      <c r="I693" s="304">
        <f t="shared" ca="1" si="303"/>
        <v>40.771984817658911</v>
      </c>
      <c r="J693" s="306">
        <f t="shared" ca="1" si="304"/>
        <v>989.98028320315143</v>
      </c>
      <c r="K693" s="307">
        <f t="shared" ca="1" si="305"/>
        <v>2405.0921815330134</v>
      </c>
      <c r="L693" s="304">
        <f t="shared" ca="1" si="290"/>
        <v>2600.87088545399</v>
      </c>
      <c r="M693" s="306">
        <f t="shared" ca="1" si="306"/>
        <v>-0.49936423398748364</v>
      </c>
      <c r="N693" s="304">
        <f t="shared" ca="1" si="307"/>
        <v>-28.611463047266113</v>
      </c>
      <c r="P693" s="310">
        <f t="shared" ca="1" si="308"/>
        <v>23</v>
      </c>
      <c r="Q693" s="304">
        <f t="shared" ca="1" si="309"/>
        <v>0</v>
      </c>
      <c r="R693" s="306">
        <f t="shared" ca="1" si="310"/>
        <v>0</v>
      </c>
      <c r="S693" s="307">
        <f t="shared" ca="1" si="311"/>
        <v>10.317999999999975</v>
      </c>
      <c r="T693" s="304">
        <f t="shared" ca="1" si="291"/>
        <v>101.21957999999975</v>
      </c>
      <c r="U693" s="311">
        <f t="shared" ca="1" si="292"/>
        <v>0</v>
      </c>
      <c r="V693" s="306">
        <f t="shared" ca="1" si="293"/>
        <v>0.96200282966866568</v>
      </c>
      <c r="W693" s="304">
        <f t="shared" ca="1" si="294"/>
        <v>4.1737793968538321</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4.1165029213084239</v>
      </c>
      <c r="AH693" s="304">
        <f t="shared" ca="1" si="318"/>
        <v>-0.39612802723117113</v>
      </c>
    </row>
    <row r="694" spans="1:34" x14ac:dyDescent="0.2">
      <c r="A694" s="347">
        <f t="shared" ca="1" si="296"/>
        <v>0.1</v>
      </c>
      <c r="B694" s="304">
        <f t="shared" ca="1" si="297"/>
        <v>24.000000000000011</v>
      </c>
      <c r="D694" s="306">
        <f t="shared" ca="1" si="298"/>
        <v>-0.35511799319193504</v>
      </c>
      <c r="E694" s="307">
        <f t="shared" ca="1" si="299"/>
        <v>-9.616291207166455</v>
      </c>
      <c r="F694" s="304">
        <f t="shared" ca="1" si="300"/>
        <v>9.622846011971486</v>
      </c>
      <c r="G694" s="306">
        <f t="shared" ca="1" si="301"/>
        <v>35.757691259605224</v>
      </c>
      <c r="H694" s="307">
        <f t="shared" ca="1" si="302"/>
        <v>-20.486007747295581</v>
      </c>
      <c r="I694" s="304">
        <f t="shared" ca="1" si="303"/>
        <v>41.210302081391035</v>
      </c>
      <c r="J694" s="306">
        <f t="shared" ca="1" si="304"/>
        <v>993.55782791907791</v>
      </c>
      <c r="K694" s="307">
        <f t="shared" ca="1" si="305"/>
        <v>2403.0916622143195</v>
      </c>
      <c r="L694" s="304">
        <f t="shared" ca="1" si="290"/>
        <v>2600.3858741393087</v>
      </c>
      <c r="M694" s="306">
        <f t="shared" ca="1" si="306"/>
        <v>-0.52026362039729734</v>
      </c>
      <c r="N694" s="304">
        <f t="shared" ca="1" si="307"/>
        <v>-29.808909682961506</v>
      </c>
      <c r="P694" s="310">
        <f t="shared" ca="1" si="308"/>
        <v>23</v>
      </c>
      <c r="Q694" s="304">
        <f t="shared" ca="1" si="309"/>
        <v>0</v>
      </c>
      <c r="R694" s="306">
        <f t="shared" ca="1" si="310"/>
        <v>0</v>
      </c>
      <c r="S694" s="307">
        <f t="shared" ca="1" si="311"/>
        <v>10.317999999999975</v>
      </c>
      <c r="T694" s="304">
        <f t="shared" ca="1" si="291"/>
        <v>101.21957999999975</v>
      </c>
      <c r="U694" s="311">
        <f t="shared" ca="1" si="292"/>
        <v>0</v>
      </c>
      <c r="V694" s="306">
        <f t="shared" ca="1" si="293"/>
        <v>0.9621981215273413</v>
      </c>
      <c r="W694" s="304">
        <f t="shared" ca="1" si="294"/>
        <v>4.2648674153004791</v>
      </c>
      <c r="Y694" s="314" t="str">
        <f t="shared" ca="1" si="312"/>
        <v/>
      </c>
      <c r="Z694" s="315" t="str">
        <f t="shared" ca="1" si="313"/>
        <v/>
      </c>
      <c r="AA694" s="316" t="str">
        <f t="shared" ca="1" si="314"/>
        <v/>
      </c>
      <c r="AC694" s="310">
        <f t="shared" ca="1" si="315"/>
        <v>24.000000000000011</v>
      </c>
      <c r="AD694" s="323">
        <f t="shared" ca="1" si="316"/>
        <v>993.55782791907791</v>
      </c>
      <c r="AE694" s="324" t="e">
        <f t="shared" ca="1" si="295"/>
        <v>#N/A</v>
      </c>
      <c r="AG694" s="306">
        <f t="shared" ca="1" si="317"/>
        <v>4.2931758376440428</v>
      </c>
      <c r="AH694" s="304">
        <f t="shared" ca="1" si="318"/>
        <v>-0.40451438232737374</v>
      </c>
    </row>
    <row r="695" spans="1:34" x14ac:dyDescent="0.2">
      <c r="A695" s="347">
        <f t="shared" ca="1" si="296"/>
        <v>0.1</v>
      </c>
      <c r="B695" s="304">
        <f t="shared" ca="1" si="297"/>
        <v>24.100000000000012</v>
      </c>
      <c r="D695" s="306">
        <f t="shared" ca="1" si="298"/>
        <v>-0.35865235199056678</v>
      </c>
      <c r="E695" s="307">
        <f t="shared" ca="1" si="299"/>
        <v>-9.6045237904728857</v>
      </c>
      <c r="F695" s="304">
        <f t="shared" ca="1" si="300"/>
        <v>9.6112178599461586</v>
      </c>
      <c r="G695" s="306">
        <f t="shared" ca="1" si="301"/>
        <v>35.72182602440617</v>
      </c>
      <c r="H695" s="307">
        <f t="shared" ca="1" si="302"/>
        <v>-21.44646012634287</v>
      </c>
      <c r="I695" s="304">
        <f t="shared" ca="1" si="303"/>
        <v>41.665327389434445</v>
      </c>
      <c r="J695" s="306">
        <f t="shared" ca="1" si="304"/>
        <v>997.13180378327843</v>
      </c>
      <c r="K695" s="307">
        <f t="shared" ca="1" si="305"/>
        <v>2400.9950388206375</v>
      </c>
      <c r="L695" s="304">
        <f t="shared" ca="1" si="290"/>
        <v>2599.817110982503</v>
      </c>
      <c r="M695" s="306">
        <f t="shared" ca="1" si="306"/>
        <v>-0.5406945484965352</v>
      </c>
      <c r="N695" s="304">
        <f t="shared" ca="1" si="307"/>
        <v>-30.979515634583077</v>
      </c>
      <c r="P695" s="310">
        <f t="shared" ca="1" si="308"/>
        <v>23</v>
      </c>
      <c r="Q695" s="304">
        <f t="shared" ca="1" si="309"/>
        <v>0</v>
      </c>
      <c r="R695" s="306">
        <f t="shared" ca="1" si="310"/>
        <v>0</v>
      </c>
      <c r="S695" s="307">
        <f t="shared" ca="1" si="311"/>
        <v>10.317999999999975</v>
      </c>
      <c r="T695" s="304">
        <f t="shared" ca="1" si="291"/>
        <v>101.21957999999975</v>
      </c>
      <c r="U695" s="311">
        <f t="shared" ca="1" si="292"/>
        <v>0</v>
      </c>
      <c r="V695" s="306">
        <f t="shared" ca="1" si="293"/>
        <v>0.96240283255648373</v>
      </c>
      <c r="W695" s="304">
        <f t="shared" ca="1" si="294"/>
        <v>4.3604963139383832</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4.4632958124264652</v>
      </c>
      <c r="AH695" s="304">
        <f t="shared" ca="1" si="318"/>
        <v>-0.41334245157011917</v>
      </c>
    </row>
    <row r="696" spans="1:34" x14ac:dyDescent="0.2">
      <c r="A696" s="347">
        <f t="shared" ca="1" si="296"/>
        <v>0.1</v>
      </c>
      <c r="B696" s="304">
        <f t="shared" ca="1" si="297"/>
        <v>24.200000000000014</v>
      </c>
      <c r="D696" s="306">
        <f t="shared" ca="1" si="298"/>
        <v>-0.36232579390833786</v>
      </c>
      <c r="E696" s="307">
        <f t="shared" ca="1" si="299"/>
        <v>-9.5924689676700297</v>
      </c>
      <c r="F696" s="304">
        <f t="shared" ca="1" si="300"/>
        <v>9.5993093958182136</v>
      </c>
      <c r="G696" s="306">
        <f t="shared" ca="1" si="301"/>
        <v>35.685593445015336</v>
      </c>
      <c r="H696" s="307">
        <f t="shared" ca="1" si="302"/>
        <v>-22.405707023109873</v>
      </c>
      <c r="I696" s="304">
        <f t="shared" ca="1" si="303"/>
        <v>42.136412836504682</v>
      </c>
      <c r="J696" s="306">
        <f t="shared" ca="1" si="304"/>
        <v>1000.7021747567495</v>
      </c>
      <c r="K696" s="307">
        <f t="shared" ca="1" si="305"/>
        <v>2398.8024304631649</v>
      </c>
      <c r="L696" s="304">
        <f t="shared" ca="1" si="290"/>
        <v>2599.1648549022193</v>
      </c>
      <c r="M696" s="306">
        <f t="shared" ca="1" si="306"/>
        <v>-0.56065632285035016</v>
      </c>
      <c r="N696" s="304">
        <f t="shared" ca="1" si="307"/>
        <v>-32.123241056649164</v>
      </c>
      <c r="P696" s="310">
        <f t="shared" ca="1" si="308"/>
        <v>23</v>
      </c>
      <c r="Q696" s="304">
        <f t="shared" ca="1" si="309"/>
        <v>0</v>
      </c>
      <c r="R696" s="306">
        <f t="shared" ca="1" si="310"/>
        <v>0</v>
      </c>
      <c r="S696" s="307">
        <f t="shared" ca="1" si="311"/>
        <v>10.317999999999975</v>
      </c>
      <c r="T696" s="304">
        <f t="shared" ca="1" si="291"/>
        <v>101.21957999999975</v>
      </c>
      <c r="U696" s="311">
        <f t="shared" ca="1" si="292"/>
        <v>0</v>
      </c>
      <c r="V696" s="306">
        <f t="shared" ca="1" si="293"/>
        <v>0.962616956402913</v>
      </c>
      <c r="W696" s="304">
        <f t="shared" ca="1" si="294"/>
        <v>4.4606491161072341</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4.6269062631451678</v>
      </c>
      <c r="AH696" s="304">
        <f t="shared" ca="1" si="318"/>
        <v>-0.42261061387268789</v>
      </c>
    </row>
    <row r="697" spans="1:34" x14ac:dyDescent="0.2">
      <c r="A697" s="347">
        <f t="shared" ca="1" si="296"/>
        <v>0.1</v>
      </c>
      <c r="B697" s="304">
        <f t="shared" ca="1" si="297"/>
        <v>24.300000000000015</v>
      </c>
      <c r="D697" s="306">
        <f t="shared" ca="1" si="298"/>
        <v>-0.36613218004371828</v>
      </c>
      <c r="E697" s="307">
        <f t="shared" ca="1" si="299"/>
        <v>-9.58011870713508</v>
      </c>
      <c r="F697" s="304">
        <f t="shared" ca="1" si="300"/>
        <v>9.5871125588501922</v>
      </c>
      <c r="G697" s="306">
        <f t="shared" ca="1" si="301"/>
        <v>35.648980227010966</v>
      </c>
      <c r="H697" s="307">
        <f t="shared" ca="1" si="302"/>
        <v>-23.363718893823382</v>
      </c>
      <c r="I697" s="304">
        <f t="shared" ca="1" si="303"/>
        <v>42.622918151804413</v>
      </c>
      <c r="J697" s="306">
        <f t="shared" ca="1" si="304"/>
        <v>1004.2689034403509</v>
      </c>
      <c r="K697" s="307">
        <f t="shared" ca="1" si="305"/>
        <v>2396.5139591673183</v>
      </c>
      <c r="L697" s="304">
        <f t="shared" ca="1" si="290"/>
        <v>2598.4293692346346</v>
      </c>
      <c r="M697" s="306">
        <f t="shared" ca="1" si="306"/>
        <v>-0.58014977226993114</v>
      </c>
      <c r="N697" s="304">
        <f t="shared" ca="1" si="307"/>
        <v>-33.240133436542898</v>
      </c>
      <c r="P697" s="310">
        <f t="shared" ca="1" si="308"/>
        <v>23</v>
      </c>
      <c r="Q697" s="304">
        <f t="shared" ca="1" si="309"/>
        <v>0</v>
      </c>
      <c r="R697" s="306">
        <f t="shared" ca="1" si="310"/>
        <v>0</v>
      </c>
      <c r="S697" s="307">
        <f t="shared" ca="1" si="311"/>
        <v>10.317999999999975</v>
      </c>
      <c r="T697" s="304">
        <f t="shared" ca="1" si="291"/>
        <v>101.21957999999975</v>
      </c>
      <c r="U697" s="311">
        <f t="shared" ca="1" si="292"/>
        <v>0</v>
      </c>
      <c r="V697" s="306">
        <f t="shared" ca="1" si="293"/>
        <v>0.96284048666392441</v>
      </c>
      <c r="W697" s="304">
        <f t="shared" ca="1" si="294"/>
        <v>4.5653085783228553</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4.7840733300359233</v>
      </c>
      <c r="AH697" s="304">
        <f t="shared" ca="1" si="318"/>
        <v>-0.43231722389099098</v>
      </c>
    </row>
    <row r="698" spans="1:34" x14ac:dyDescent="0.2">
      <c r="A698" s="347">
        <f t="shared" ca="1" si="296"/>
        <v>0.1</v>
      </c>
      <c r="B698" s="304">
        <f t="shared" ca="1" si="297"/>
        <v>24.400000000000016</v>
      </c>
      <c r="D698" s="306">
        <f t="shared" ca="1" si="298"/>
        <v>-0.37006545389380346</v>
      </c>
      <c r="E698" s="307">
        <f t="shared" ca="1" si="299"/>
        <v>-9.5674655661387238</v>
      </c>
      <c r="F698" s="304">
        <f t="shared" ca="1" si="300"/>
        <v>9.5746198775416556</v>
      </c>
      <c r="G698" s="306">
        <f t="shared" ca="1" si="301"/>
        <v>35.611973681621585</v>
      </c>
      <c r="H698" s="307">
        <f t="shared" ca="1" si="302"/>
        <v>-24.320465450437254</v>
      </c>
      <c r="I698" s="304">
        <f t="shared" ca="1" si="303"/>
        <v>43.124212563552049</v>
      </c>
      <c r="J698" s="306">
        <f t="shared" ca="1" si="304"/>
        <v>1007.8319511357824</v>
      </c>
      <c r="K698" s="307">
        <f t="shared" ca="1" si="305"/>
        <v>2394.1297499501052</v>
      </c>
      <c r="L698" s="304">
        <f t="shared" ca="1" si="290"/>
        <v>2597.6109218522915</v>
      </c>
      <c r="M698" s="306">
        <f t="shared" ca="1" si="306"/>
        <v>-0.59917710732465723</v>
      </c>
      <c r="N698" s="304">
        <f t="shared" ca="1" si="307"/>
        <v>-34.330319430560024</v>
      </c>
      <c r="P698" s="310">
        <f t="shared" ca="1" si="308"/>
        <v>23</v>
      </c>
      <c r="Q698" s="304">
        <f t="shared" ca="1" si="309"/>
        <v>0</v>
      </c>
      <c r="R698" s="306">
        <f t="shared" ca="1" si="310"/>
        <v>0</v>
      </c>
      <c r="S698" s="307">
        <f t="shared" ca="1" si="311"/>
        <v>10.317999999999975</v>
      </c>
      <c r="T698" s="304">
        <f t="shared" ca="1" si="291"/>
        <v>101.21957999999975</v>
      </c>
      <c r="U698" s="311">
        <f t="shared" ca="1" si="292"/>
        <v>0</v>
      </c>
      <c r="V698" s="306">
        <f t="shared" ca="1" si="293"/>
        <v>0.96307341687877712</v>
      </c>
      <c r="W698" s="304">
        <f t="shared" ca="1" si="294"/>
        <v>4.6744571749614785</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4.9348831353100415</v>
      </c>
      <c r="AH698" s="304">
        <f t="shared" ca="1" si="318"/>
        <v>-0.44246061042090196</v>
      </c>
    </row>
    <row r="699" spans="1:34" x14ac:dyDescent="0.2">
      <c r="A699" s="347">
        <f t="shared" ca="1" si="296"/>
        <v>0.1</v>
      </c>
      <c r="B699" s="304">
        <f t="shared" ca="1" si="297"/>
        <v>24.500000000000018</v>
      </c>
      <c r="D699" s="306">
        <f t="shared" ca="1" si="298"/>
        <v>-0.37411965699787508</v>
      </c>
      <c r="E699" s="307">
        <f t="shared" ca="1" si="299"/>
        <v>-9.5545026699814208</v>
      </c>
      <c r="F699" s="304">
        <f t="shared" ca="1" si="300"/>
        <v>9.5618244487354129</v>
      </c>
      <c r="G699" s="306">
        <f t="shared" ca="1" si="301"/>
        <v>35.574561715921796</v>
      </c>
      <c r="H699" s="307">
        <f t="shared" ca="1" si="302"/>
        <v>-25.275915717435396</v>
      </c>
      <c r="I699" s="304">
        <f t="shared" ca="1" si="303"/>
        <v>43.639676403873878</v>
      </c>
      <c r="J699" s="306">
        <f t="shared" ca="1" si="304"/>
        <v>1011.3912779056596</v>
      </c>
      <c r="K699" s="307">
        <f t="shared" ca="1" si="305"/>
        <v>2391.6499308917114</v>
      </c>
      <c r="L699" s="304">
        <f t="shared" ca="1" si="290"/>
        <v>2596.7097852778948</v>
      </c>
      <c r="M699" s="306">
        <f t="shared" ca="1" si="306"/>
        <v>-0.61774178007960601</v>
      </c>
      <c r="N699" s="304">
        <f t="shared" ca="1" si="307"/>
        <v>-35.393996827460093</v>
      </c>
      <c r="P699" s="310">
        <f t="shared" ca="1" si="308"/>
        <v>23</v>
      </c>
      <c r="Q699" s="304">
        <f t="shared" ca="1" si="309"/>
        <v>0</v>
      </c>
      <c r="R699" s="306">
        <f t="shared" ca="1" si="310"/>
        <v>0</v>
      </c>
      <c r="S699" s="307">
        <f t="shared" ca="1" si="311"/>
        <v>10.317999999999975</v>
      </c>
      <c r="T699" s="304">
        <f t="shared" ca="1" si="291"/>
        <v>101.21957999999975</v>
      </c>
      <c r="U699" s="311">
        <f t="shared" ca="1" si="292"/>
        <v>0</v>
      </c>
      <c r="V699" s="306">
        <f t="shared" ca="1" si="293"/>
        <v>0.96331574052071889</v>
      </c>
      <c r="W699" s="304">
        <f t="shared" ca="1" si="294"/>
        <v>4.7880770841207534</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5.0794391289997298</v>
      </c>
      <c r="AH699" s="304">
        <f t="shared" ca="1" si="318"/>
        <v>-0.4530390749138874</v>
      </c>
    </row>
    <row r="700" spans="1:34" x14ac:dyDescent="0.2">
      <c r="A700" s="347">
        <f t="shared" ca="1" si="296"/>
        <v>0.1</v>
      </c>
      <c r="B700" s="304">
        <f t="shared" ca="1" si="297"/>
        <v>24.600000000000019</v>
      </c>
      <c r="D700" s="306">
        <f t="shared" ca="1" si="298"/>
        <v>-0.37828894230671306</v>
      </c>
      <c r="E700" s="307">
        <f t="shared" ca="1" si="299"/>
        <v>-9.5412236901487155</v>
      </c>
      <c r="F700" s="304">
        <f t="shared" ca="1" si="300"/>
        <v>9.5487199157440266</v>
      </c>
      <c r="G700" s="306">
        <f t="shared" ca="1" si="301"/>
        <v>35.536732821691125</v>
      </c>
      <c r="H700" s="307">
        <f t="shared" ca="1" si="302"/>
        <v>-26.230038086450268</v>
      </c>
      <c r="I700" s="304">
        <f t="shared" ca="1" si="303"/>
        <v>44.168702467436042</v>
      </c>
      <c r="J700" s="306">
        <f t="shared" ca="1" si="304"/>
        <v>1014.9468426325403</v>
      </c>
      <c r="K700" s="307">
        <f t="shared" ca="1" si="305"/>
        <v>2389.0746332015169</v>
      </c>
      <c r="L700" s="304">
        <f t="shared" ca="1" si="290"/>
        <v>2595.7262367932262</v>
      </c>
      <c r="M700" s="306">
        <f t="shared" ca="1" si="306"/>
        <v>-0.63584834780570809</v>
      </c>
      <c r="N700" s="304">
        <f t="shared" ca="1" si="307"/>
        <v>-36.43142673963353</v>
      </c>
      <c r="P700" s="310">
        <f t="shared" ca="1" si="308"/>
        <v>23</v>
      </c>
      <c r="Q700" s="304">
        <f t="shared" ca="1" si="309"/>
        <v>0</v>
      </c>
      <c r="R700" s="306">
        <f t="shared" ca="1" si="310"/>
        <v>0</v>
      </c>
      <c r="S700" s="307">
        <f t="shared" ca="1" si="311"/>
        <v>10.317999999999975</v>
      </c>
      <c r="T700" s="304">
        <f t="shared" ca="1" si="291"/>
        <v>101.21957999999975</v>
      </c>
      <c r="U700" s="311">
        <f t="shared" ca="1" si="292"/>
        <v>0</v>
      </c>
      <c r="V700" s="306">
        <f t="shared" ca="1" si="293"/>
        <v>0.96356745098952146</v>
      </c>
      <c r="W700" s="304">
        <f t="shared" ca="1" si="294"/>
        <v>4.9061501746117813</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5.2178595551786122</v>
      </c>
      <c r="AH700" s="304">
        <f t="shared" ca="1" si="318"/>
        <v>-0.46405089010668399</v>
      </c>
    </row>
    <row r="701" spans="1:34" x14ac:dyDescent="0.2">
      <c r="A701" s="347">
        <f t="shared" ca="1" si="296"/>
        <v>0.1</v>
      </c>
      <c r="B701" s="304">
        <f t="shared" ca="1" si="297"/>
        <v>24.700000000000021</v>
      </c>
      <c r="D701" s="306">
        <f t="shared" ca="1" si="298"/>
        <v>-0.38256758540168723</v>
      </c>
      <c r="E701" s="307">
        <f t="shared" ca="1" si="299"/>
        <v>-9.5276228218255774</v>
      </c>
      <c r="F701" s="304">
        <f t="shared" ca="1" si="300"/>
        <v>9.5353004458365991</v>
      </c>
      <c r="G701" s="306">
        <f t="shared" ca="1" si="301"/>
        <v>35.498476063150953</v>
      </c>
      <c r="H701" s="307">
        <f t="shared" ca="1" si="302"/>
        <v>-27.182800368632826</v>
      </c>
      <c r="I701" s="304">
        <f t="shared" ca="1" si="303"/>
        <v>44.710697139354089</v>
      </c>
      <c r="J701" s="306">
        <f t="shared" ca="1" si="304"/>
        <v>1018.4986030767824</v>
      </c>
      <c r="K701" s="307">
        <f t="shared" ca="1" si="305"/>
        <v>2386.403991278763</v>
      </c>
      <c r="L701" s="304">
        <f t="shared" ca="1" si="290"/>
        <v>2594.6605585433649</v>
      </c>
      <c r="M701" s="306">
        <f t="shared" ca="1" si="306"/>
        <v>-0.65350234205799718</v>
      </c>
      <c r="N701" s="304">
        <f t="shared" ca="1" si="307"/>
        <v>-37.442926101837912</v>
      </c>
      <c r="P701" s="310">
        <f t="shared" ca="1" si="308"/>
        <v>23</v>
      </c>
      <c r="Q701" s="304">
        <f t="shared" ca="1" si="309"/>
        <v>0</v>
      </c>
      <c r="R701" s="306">
        <f t="shared" ca="1" si="310"/>
        <v>0</v>
      </c>
      <c r="S701" s="307">
        <f t="shared" ca="1" si="311"/>
        <v>10.317999999999975</v>
      </c>
      <c r="T701" s="304">
        <f t="shared" ca="1" si="291"/>
        <v>101.21957999999975</v>
      </c>
      <c r="U701" s="311">
        <f t="shared" ca="1" si="292"/>
        <v>0</v>
      </c>
      <c r="V701" s="306">
        <f t="shared" ca="1" si="293"/>
        <v>0.96382854160450671</v>
      </c>
      <c r="W701" s="304">
        <f t="shared" ca="1" si="294"/>
        <v>5.0286579940352079</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5.3502750640090566</v>
      </c>
      <c r="AH701" s="304">
        <f t="shared" ca="1" si="318"/>
        <v>-0.47549429876059246</v>
      </c>
    </row>
    <row r="702" spans="1:34" x14ac:dyDescent="0.2">
      <c r="A702" s="347">
        <f t="shared" ca="1" si="296"/>
        <v>0.1</v>
      </c>
      <c r="B702" s="304">
        <f t="shared" ca="1" si="297"/>
        <v>24.800000000000022</v>
      </c>
      <c r="D702" s="306">
        <f t="shared" ca="1" si="298"/>
        <v>-0.38694999370559563</v>
      </c>
      <c r="E702" s="307">
        <f t="shared" ca="1" si="299"/>
        <v>-9.5136947610699973</v>
      </c>
      <c r="F702" s="304">
        <f t="shared" ca="1" si="300"/>
        <v>9.521560707386131</v>
      </c>
      <c r="G702" s="306">
        <f t="shared" ca="1" si="301"/>
        <v>35.45978106378039</v>
      </c>
      <c r="H702" s="307">
        <f t="shared" ca="1" si="302"/>
        <v>-28.134169844739827</v>
      </c>
      <c r="I702" s="304">
        <f t="shared" ca="1" si="303"/>
        <v>45.265081309370316</v>
      </c>
      <c r="J702" s="306">
        <f t="shared" ca="1" si="304"/>
        <v>1022.0465159331289</v>
      </c>
      <c r="K702" s="307">
        <f t="shared" ca="1" si="305"/>
        <v>2383.6381427680944</v>
      </c>
      <c r="L702" s="304">
        <f t="shared" ca="1" si="290"/>
        <v>2593.5130376363982</v>
      </c>
      <c r="M702" s="306">
        <f t="shared" ca="1" si="306"/>
        <v>-0.67071014419191799</v>
      </c>
      <c r="N702" s="304">
        <f t="shared" ca="1" si="307"/>
        <v>-38.428860538807783</v>
      </c>
      <c r="P702" s="310">
        <f t="shared" ca="1" si="308"/>
        <v>23</v>
      </c>
      <c r="Q702" s="304">
        <f t="shared" ca="1" si="309"/>
        <v>0</v>
      </c>
      <c r="R702" s="306">
        <f t="shared" ca="1" si="310"/>
        <v>0</v>
      </c>
      <c r="S702" s="307">
        <f t="shared" ca="1" si="311"/>
        <v>10.317999999999975</v>
      </c>
      <c r="T702" s="304">
        <f t="shared" ca="1" si="291"/>
        <v>101.21957999999975</v>
      </c>
      <c r="U702" s="311">
        <f t="shared" ca="1" si="292"/>
        <v>0</v>
      </c>
      <c r="V702" s="306">
        <f t="shared" ca="1" si="293"/>
        <v>0.96409900559804051</v>
      </c>
      <c r="W702" s="304">
        <f t="shared" ca="1" si="294"/>
        <v>5.1555817578938576</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5.4768264875374451</v>
      </c>
      <c r="AH702" s="304">
        <f t="shared" ca="1" si="318"/>
        <v>-0.48736751250583643</v>
      </c>
    </row>
    <row r="703" spans="1:34" x14ac:dyDescent="0.2">
      <c r="A703" s="347">
        <f t="shared" ca="1" si="296"/>
        <v>0.1</v>
      </c>
      <c r="B703" s="304">
        <f t="shared" ca="1" si="297"/>
        <v>24.900000000000023</v>
      </c>
      <c r="D703" s="306">
        <f t="shared" ca="1" si="298"/>
        <v>-0.3914307138389832</v>
      </c>
      <c r="E703" s="307">
        <f t="shared" ca="1" si="299"/>
        <v>-9.499434681906644</v>
      </c>
      <c r="F703" s="304">
        <f t="shared" ca="1" si="300"/>
        <v>9.5074958469382089</v>
      </c>
      <c r="G703" s="306">
        <f t="shared" ca="1" si="301"/>
        <v>35.420637992396493</v>
      </c>
      <c r="H703" s="307">
        <f t="shared" ca="1" si="302"/>
        <v>-29.084113312930491</v>
      </c>
      <c r="I703" s="304">
        <f t="shared" ca="1" si="303"/>
        <v>45.831291090125127</v>
      </c>
      <c r="J703" s="306">
        <f t="shared" ca="1" si="304"/>
        <v>1025.5905368859378</v>
      </c>
      <c r="K703" s="307">
        <f t="shared" ca="1" si="305"/>
        <v>2380.7772286102108</v>
      </c>
      <c r="L703" s="304">
        <f t="shared" ca="1" si="290"/>
        <v>2592.2839662388269</v>
      </c>
      <c r="M703" s="306">
        <f t="shared" ca="1" si="306"/>
        <v>-0.6874788680938575</v>
      </c>
      <c r="N703" s="304">
        <f t="shared" ca="1" si="307"/>
        <v>-39.389637646209067</v>
      </c>
      <c r="P703" s="310">
        <f t="shared" ca="1" si="308"/>
        <v>23</v>
      </c>
      <c r="Q703" s="304">
        <f t="shared" ca="1" si="309"/>
        <v>0</v>
      </c>
      <c r="R703" s="306">
        <f t="shared" ca="1" si="310"/>
        <v>0</v>
      </c>
      <c r="S703" s="307">
        <f t="shared" ca="1" si="311"/>
        <v>10.317999999999975</v>
      </c>
      <c r="T703" s="304">
        <f t="shared" ca="1" si="291"/>
        <v>101.21957999999975</v>
      </c>
      <c r="U703" s="311">
        <f t="shared" ca="1" si="292"/>
        <v>0</v>
      </c>
      <c r="V703" s="306">
        <f t="shared" ca="1" si="293"/>
        <v>0.96437883610947206</v>
      </c>
      <c r="W703" s="304">
        <f t="shared" ca="1" si="294"/>
        <v>5.2869023396942278</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5.5976627905217553</v>
      </c>
      <c r="AH703" s="304">
        <f t="shared" ca="1" si="318"/>
        <v>-0.49966871078638014</v>
      </c>
    </row>
    <row r="704" spans="1:34" x14ac:dyDescent="0.2">
      <c r="A704" s="347">
        <f t="shared" ca="1" si="296"/>
        <v>0.1</v>
      </c>
      <c r="B704" s="304">
        <f t="shared" ca="1" si="297"/>
        <v>25.000000000000025</v>
      </c>
      <c r="D704" s="306">
        <f t="shared" ca="1" si="298"/>
        <v>-0.39600443728207962</v>
      </c>
      <c r="E704" s="307">
        <f t="shared" ca="1" si="299"/>
        <v>-9.4848382135633003</v>
      </c>
      <c r="F704" s="304">
        <f t="shared" ca="1" si="300"/>
        <v>9.493101466423802</v>
      </c>
      <c r="G704" s="306">
        <f t="shared" ca="1" si="301"/>
        <v>35.381037548668289</v>
      </c>
      <c r="H704" s="307">
        <f t="shared" ca="1" si="302"/>
        <v>-30.032597134286821</v>
      </c>
      <c r="I704" s="304">
        <f t="shared" ca="1" si="303"/>
        <v>46.408778357662555</v>
      </c>
      <c r="J704" s="306">
        <f t="shared" ca="1" si="304"/>
        <v>1029.1306206629911</v>
      </c>
      <c r="K704" s="307">
        <f t="shared" ca="1" si="305"/>
        <v>2377.8213930878501</v>
      </c>
      <c r="L704" s="304">
        <f t="shared" ca="1" si="290"/>
        <v>2590.9736416668616</v>
      </c>
      <c r="M704" s="306">
        <f t="shared" ca="1" si="306"/>
        <v>-0.70381625064283637</v>
      </c>
      <c r="N704" s="304">
        <f t="shared" ca="1" si="307"/>
        <v>-40.325700714556234</v>
      </c>
      <c r="P704" s="310">
        <f t="shared" ca="1" si="308"/>
        <v>23</v>
      </c>
      <c r="Q704" s="304">
        <f t="shared" ca="1" si="309"/>
        <v>0</v>
      </c>
      <c r="R704" s="306">
        <f t="shared" ca="1" si="310"/>
        <v>0</v>
      </c>
      <c r="S704" s="307">
        <f t="shared" ca="1" si="311"/>
        <v>10.317999999999975</v>
      </c>
      <c r="T704" s="304">
        <f t="shared" ca="1" si="291"/>
        <v>101.21957999999975</v>
      </c>
      <c r="U704" s="311">
        <f t="shared" ca="1" si="292"/>
        <v>0</v>
      </c>
      <c r="V704" s="306">
        <f t="shared" ca="1" si="293"/>
        <v>0.96466802617949743</v>
      </c>
      <c r="W704" s="304">
        <f t="shared" ca="1" si="294"/>
        <v>5.4226002619895688</v>
      </c>
      <c r="Y704" s="314" t="str">
        <f t="shared" ca="1" si="312"/>
        <v/>
      </c>
      <c r="Z704" s="315" t="str">
        <f t="shared" ca="1" si="313"/>
        <v/>
      </c>
      <c r="AA704" s="316" t="str">
        <f t="shared" ca="1" si="314"/>
        <v/>
      </c>
      <c r="AC704" s="310">
        <f t="shared" ca="1" si="315"/>
        <v>25.000000000000025</v>
      </c>
      <c r="AD704" s="323">
        <f t="shared" ca="1" si="316"/>
        <v>1029.1306206629911</v>
      </c>
      <c r="AE704" s="324" t="e">
        <f t="shared" ca="1" si="295"/>
        <v>#N/A</v>
      </c>
      <c r="AG704" s="306">
        <f t="shared" ca="1" si="317"/>
        <v>5.7129392018840948</v>
      </c>
      <c r="AH704" s="304">
        <f t="shared" ca="1" si="318"/>
        <v>-0.51239603990058546</v>
      </c>
    </row>
    <row r="705" spans="1:34" x14ac:dyDescent="0.2">
      <c r="A705" s="347">
        <f t="shared" ca="1" si="296"/>
        <v>0.1</v>
      </c>
      <c r="B705" s="304">
        <f t="shared" ca="1" si="297"/>
        <v>25.100000000000026</v>
      </c>
      <c r="D705" s="306">
        <f t="shared" ca="1" si="298"/>
        <v>-0.4006660045044026</v>
      </c>
      <c r="E705" s="307">
        <f t="shared" ca="1" si="299"/>
        <v>-9.4699014180369065</v>
      </c>
      <c r="F705" s="304">
        <f t="shared" ca="1" si="300"/>
        <v>9.4783736007029677</v>
      </c>
      <c r="G705" s="306">
        <f t="shared" ca="1" si="301"/>
        <v>35.340970948217851</v>
      </c>
      <c r="H705" s="307">
        <f t="shared" ca="1" si="302"/>
        <v>-30.979587276090513</v>
      </c>
      <c r="I705" s="304">
        <f t="shared" ca="1" si="303"/>
        <v>46.997011132195283</v>
      </c>
      <c r="J705" s="306">
        <f t="shared" ca="1" si="304"/>
        <v>1032.6667210878354</v>
      </c>
      <c r="K705" s="307">
        <f t="shared" ca="1" si="305"/>
        <v>2374.7707838673314</v>
      </c>
      <c r="L705" s="304">
        <f t="shared" ca="1" si="290"/>
        <v>2589.5823664738223</v>
      </c>
      <c r="M705" s="306">
        <f t="shared" ca="1" si="306"/>
        <v>-0.71973055019655641</v>
      </c>
      <c r="N705" s="304">
        <f t="shared" ca="1" si="307"/>
        <v>-41.237522912891322</v>
      </c>
      <c r="P705" s="310">
        <f t="shared" ca="1" si="308"/>
        <v>23</v>
      </c>
      <c r="Q705" s="304">
        <f t="shared" ca="1" si="309"/>
        <v>0</v>
      </c>
      <c r="R705" s="306">
        <f t="shared" ca="1" si="310"/>
        <v>0</v>
      </c>
      <c r="S705" s="307">
        <f t="shared" ca="1" si="311"/>
        <v>10.317999999999975</v>
      </c>
      <c r="T705" s="304">
        <f t="shared" ca="1" si="291"/>
        <v>101.21957999999975</v>
      </c>
      <c r="U705" s="311">
        <f t="shared" ca="1" si="292"/>
        <v>0</v>
      </c>
      <c r="V705" s="306">
        <f t="shared" ca="1" si="293"/>
        <v>0.96496656874491904</v>
      </c>
      <c r="W705" s="304">
        <f t="shared" ca="1" si="294"/>
        <v>5.5626556883179834</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5.8228155276328462</v>
      </c>
      <c r="AH705" s="304">
        <f t="shared" ca="1" si="318"/>
        <v>-0.52554761213312484</v>
      </c>
    </row>
    <row r="706" spans="1:34" x14ac:dyDescent="0.2">
      <c r="A706" s="347">
        <f t="shared" ca="1" si="296"/>
        <v>0.1</v>
      </c>
      <c r="B706" s="304">
        <f t="shared" ca="1" si="297"/>
        <v>25.200000000000028</v>
      </c>
      <c r="D706" s="306">
        <f t="shared" ca="1" si="298"/>
        <v>-0.40541040772230141</v>
      </c>
      <c r="E706" s="307">
        <f t="shared" ca="1" si="299"/>
        <v>-9.4546207681427106</v>
      </c>
      <c r="F706" s="304">
        <f t="shared" ca="1" si="300"/>
        <v>9.4633086955929429</v>
      </c>
      <c r="G706" s="306">
        <f t="shared" ca="1" si="301"/>
        <v>35.300429907445618</v>
      </c>
      <c r="H706" s="307">
        <f t="shared" ca="1" si="302"/>
        <v>-31.925049352904782</v>
      </c>
      <c r="I706" s="304">
        <f t="shared" ca="1" si="303"/>
        <v>47.595473816696973</v>
      </c>
      <c r="J706" s="306">
        <f t="shared" ca="1" si="304"/>
        <v>1036.1987911306185</v>
      </c>
      <c r="K706" s="307">
        <f t="shared" ca="1" si="305"/>
        <v>2371.6255520358818</v>
      </c>
      <c r="L706" s="304">
        <f t="shared" ca="1" si="290"/>
        <v>2588.1104485338442</v>
      </c>
      <c r="M706" s="306">
        <f t="shared" ca="1" si="306"/>
        <v>-0.73523045320616087</v>
      </c>
      <c r="N706" s="304">
        <f t="shared" ca="1" si="307"/>
        <v>-42.125601938203786</v>
      </c>
      <c r="P706" s="310">
        <f t="shared" ca="1" si="308"/>
        <v>23</v>
      </c>
      <c r="Q706" s="304">
        <f t="shared" ca="1" si="309"/>
        <v>0</v>
      </c>
      <c r="R706" s="306">
        <f t="shared" ca="1" si="310"/>
        <v>0</v>
      </c>
      <c r="S706" s="307">
        <f t="shared" ca="1" si="311"/>
        <v>10.317999999999975</v>
      </c>
      <c r="T706" s="304">
        <f t="shared" ca="1" si="291"/>
        <v>101.21957999999975</v>
      </c>
      <c r="U706" s="311">
        <f t="shared" ca="1" si="292"/>
        <v>0</v>
      </c>
      <c r="V706" s="306">
        <f t="shared" ca="1" si="293"/>
        <v>0.96527445663378986</v>
      </c>
      <c r="W706" s="304">
        <f t="shared" ca="1" si="294"/>
        <v>5.7070484159899637</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5.9274546422540455</v>
      </c>
      <c r="AH706" s="304">
        <f t="shared" ca="1" si="318"/>
        <v>-0.53912150497363798</v>
      </c>
    </row>
    <row r="707" spans="1:34" x14ac:dyDescent="0.2">
      <c r="A707" s="347">
        <f t="shared" ca="1" si="296"/>
        <v>0.1</v>
      </c>
      <c r="B707" s="304">
        <f t="shared" ca="1" si="297"/>
        <v>25.300000000000029</v>
      </c>
      <c r="D707" s="306">
        <f t="shared" ca="1" si="298"/>
        <v>-0.41023279244001076</v>
      </c>
      <c r="E707" s="307">
        <f t="shared" ca="1" si="299"/>
        <v>-9.4389931261696933</v>
      </c>
      <c r="F707" s="304">
        <f t="shared" ca="1" si="300"/>
        <v>9.4479035865038252</v>
      </c>
      <c r="G707" s="306">
        <f t="shared" ca="1" si="301"/>
        <v>35.259406628201617</v>
      </c>
      <c r="H707" s="307">
        <f t="shared" ca="1" si="302"/>
        <v>-32.868948665521749</v>
      </c>
      <c r="I707" s="304">
        <f t="shared" ca="1" si="303"/>
        <v>48.203667310170211</v>
      </c>
      <c r="J707" s="306">
        <f t="shared" ca="1" si="304"/>
        <v>1039.7267829574009</v>
      </c>
      <c r="K707" s="307">
        <f t="shared" ca="1" si="305"/>
        <v>2368.3858521349603</v>
      </c>
      <c r="L707" s="304">
        <f t="shared" ca="1" si="290"/>
        <v>2586.558201122099</v>
      </c>
      <c r="M707" s="306">
        <f t="shared" ca="1" si="306"/>
        <v>-0.75032498890834121</v>
      </c>
      <c r="N707" s="304">
        <f t="shared" ca="1" si="307"/>
        <v>-42.990455127648261</v>
      </c>
      <c r="P707" s="310">
        <f t="shared" ca="1" si="308"/>
        <v>23</v>
      </c>
      <c r="Q707" s="304">
        <f t="shared" ca="1" si="309"/>
        <v>0</v>
      </c>
      <c r="R707" s="306">
        <f t="shared" ca="1" si="310"/>
        <v>0</v>
      </c>
      <c r="S707" s="307">
        <f t="shared" ca="1" si="311"/>
        <v>10.317999999999975</v>
      </c>
      <c r="T707" s="304">
        <f t="shared" ca="1" si="291"/>
        <v>101.21957999999975</v>
      </c>
      <c r="U707" s="311">
        <f t="shared" ca="1" si="292"/>
        <v>0</v>
      </c>
      <c r="V707" s="306">
        <f t="shared" ca="1" si="293"/>
        <v>0.96559168256091088</v>
      </c>
      <c r="W707" s="304">
        <f t="shared" ca="1" si="294"/>
        <v>5.8557578696811428</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6.0270211525617627</v>
      </c>
      <c r="AH707" s="304">
        <f t="shared" ca="1" si="318"/>
        <v>-0.55311576041771449</v>
      </c>
    </row>
    <row r="708" spans="1:34" x14ac:dyDescent="0.2">
      <c r="A708" s="347">
        <f t="shared" ca="1" si="296"/>
        <v>0.1</v>
      </c>
      <c r="B708" s="304">
        <f t="shared" ca="1" si="297"/>
        <v>25.400000000000031</v>
      </c>
      <c r="D708" s="306">
        <f t="shared" ca="1" si="298"/>
        <v>-0.41512845792288888</v>
      </c>
      <c r="E708" s="307">
        <f t="shared" ca="1" si="299"/>
        <v>-9.4230157232382048</v>
      </c>
      <c r="F708" s="304">
        <f t="shared" ca="1" si="300"/>
        <v>9.4321554777776999</v>
      </c>
      <c r="G708" s="306">
        <f t="shared" ca="1" si="301"/>
        <v>35.217893782409327</v>
      </c>
      <c r="H708" s="307">
        <f t="shared" ca="1" si="302"/>
        <v>-33.81125023784557</v>
      </c>
      <c r="I708" s="304">
        <f t="shared" ca="1" si="303"/>
        <v>48.821109011525714</v>
      </c>
      <c r="J708" s="306">
        <f t="shared" ca="1" si="304"/>
        <v>1043.2506479779315</v>
      </c>
      <c r="K708" s="307">
        <f t="shared" ca="1" si="305"/>
        <v>2365.0518421897918</v>
      </c>
      <c r="L708" s="304">
        <f t="shared" ref="L708:L771" ca="1" si="319">SQRT(pos_x^2+pos_z^2)</f>
        <v>2584.9259429917333</v>
      </c>
      <c r="M708" s="306">
        <f t="shared" ca="1" si="306"/>
        <v>-0.76502345191833843</v>
      </c>
      <c r="N708" s="304">
        <f t="shared" ca="1" si="307"/>
        <v>-43.832615023450252</v>
      </c>
      <c r="P708" s="310">
        <f t="shared" ca="1" si="308"/>
        <v>23</v>
      </c>
      <c r="Q708" s="304">
        <f t="shared" ca="1" si="309"/>
        <v>0</v>
      </c>
      <c r="R708" s="306">
        <f t="shared" ca="1" si="310"/>
        <v>0</v>
      </c>
      <c r="S708" s="307">
        <f t="shared" ca="1" si="311"/>
        <v>10.317999999999975</v>
      </c>
      <c r="T708" s="304">
        <f t="shared" ref="T708:T771" ca="1" si="320">m*g</f>
        <v>101.21957999999975</v>
      </c>
      <c r="U708" s="311">
        <f t="shared" ref="U708:U771" ca="1" si="321">IF(pos_xz&lt;L_rampe,Poids*COS(Beta),0)</f>
        <v>0</v>
      </c>
      <c r="V708" s="306">
        <f t="shared" ref="V708:V771" ca="1" si="322">Rho_moyen*(20000-Alt_rampe-pos_z)/(20000+Alt_rampe+pos_z)</f>
        <v>0.96591823912366803</v>
      </c>
      <c r="W708" s="304">
        <f t="shared" ref="W708:W771" ca="1" si="323">1/2*Rho*Sref*Cx*vit_xz^2</f>
        <v>6.0087630957873932</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6.1216802257371121</v>
      </c>
      <c r="AH708" s="304">
        <f t="shared" ca="1" si="318"/>
        <v>-0.56752838434591557</v>
      </c>
    </row>
    <row r="709" spans="1:34" x14ac:dyDescent="0.2">
      <c r="A709" s="347">
        <f t="shared" ref="A709:A772" ca="1" si="325">IF(B708+0.01&lt;=T_ini+ROUNDUP(Temps_fin_propu,0), 0.01, IF(K708&gt;0, 0.1, 0.0001))</f>
        <v>0.1</v>
      </c>
      <c r="B709" s="304">
        <f t="shared" ref="B709:B772" ca="1" si="326">B708+pas</f>
        <v>25.500000000000032</v>
      </c>
      <c r="D709" s="306">
        <f t="shared" ref="D709:D772" ca="1" si="327">IF(AND(L708&lt;L_rampe,Poussee&lt;Poids*SIN(M708)),0,(-W708+Poussee)/m*COS(M708)-U708/m*SIN(M708))</f>
        <v>-0.42009285674298641</v>
      </c>
      <c r="E709" s="307">
        <f t="shared" ref="E709:E772" ca="1" si="328">IF(AND(L708&lt;L_rampe,Poussee&lt;Poids*SIN(M708)),0,(-W708+Poussee)/m*SIN(M708)+U708/m*COS(M708)-Poids/m)</f>
        <v>-9.406686139431681</v>
      </c>
      <c r="F709" s="304">
        <f t="shared" ref="F709:F772" ca="1" si="329">SQRT(acc_x^2+acc_z^2)</f>
        <v>9.4160619228031095</v>
      </c>
      <c r="G709" s="306">
        <f t="shared" ref="G709:G772" ca="1" si="330">G708+acc_x*pas</f>
        <v>35.17588449673503</v>
      </c>
      <c r="H709" s="307">
        <f t="shared" ref="H709:H772" ca="1" si="331">H708+acc_z*pas</f>
        <v>-34.751918851788737</v>
      </c>
      <c r="I709" s="304">
        <f t="shared" ref="I709:I772" ca="1" si="332">SQRT(vit_x^2+vit_z^2)</f>
        <v>49.447332728964795</v>
      </c>
      <c r="J709" s="306">
        <f t="shared" ref="J709:J772" ca="1" si="333">J708+0.5*(vit_x+G708)*pas*(K708&gt;=0)</f>
        <v>1046.7703368918887</v>
      </c>
      <c r="K709" s="307">
        <f t="shared" ref="K709:K772" ca="1" si="334">K708+0.5*(vit_z+H708)*pas</f>
        <v>2361.6236837353104</v>
      </c>
      <c r="L709" s="304">
        <f t="shared" ca="1" si="319"/>
        <v>2583.2139984477276</v>
      </c>
      <c r="M709" s="306">
        <f t="shared" ref="M709:M772" ca="1" si="335">IF(AND(L708&gt;L_rampe,G709&gt;0),ATAN2(G709,H709),$M$4)</f>
        <v>-0.77933533244990327</v>
      </c>
      <c r="N709" s="304">
        <f t="shared" ref="N709:N772" ca="1" si="336">DEGREES(Beta)</f>
        <v>-44.652625374804366</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10.317999999999975</v>
      </c>
      <c r="T709" s="304">
        <f t="shared" ca="1" si="320"/>
        <v>101.21957999999975</v>
      </c>
      <c r="U709" s="311">
        <f t="shared" ca="1" si="321"/>
        <v>0</v>
      </c>
      <c r="V709" s="306">
        <f t="shared" ca="1" si="322"/>
        <v>0.96625411879818335</v>
      </c>
      <c r="W709" s="304">
        <f t="shared" ca="1" si="323"/>
        <v>6.1660427575011134</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6.2115965716813504</v>
      </c>
      <c r="AH709" s="304">
        <f t="shared" ref="AH709:AH772" ca="1" si="347">IF(AND(L708&lt;L_rampe,Poussee&lt;Poids*SIN(M708)), g*SIN(M708), (-W708+Poussee)/m)</f>
        <v>-0.58235734597668232</v>
      </c>
    </row>
    <row r="710" spans="1:34" x14ac:dyDescent="0.2">
      <c r="A710" s="347">
        <f t="shared" ca="1" si="325"/>
        <v>0.1</v>
      </c>
      <c r="B710" s="304">
        <f t="shared" ca="1" si="326"/>
        <v>25.600000000000033</v>
      </c>
      <c r="D710" s="306">
        <f t="shared" ca="1" si="327"/>
        <v>-0.42512159352750961</v>
      </c>
      <c r="E710" s="307">
        <f t="shared" ca="1" si="328"/>
        <v>-9.3900022847532831</v>
      </c>
      <c r="F710" s="304">
        <f t="shared" ca="1" si="329"/>
        <v>9.3996208049556582</v>
      </c>
      <c r="G710" s="306">
        <f t="shared" ca="1" si="330"/>
        <v>35.133372337382276</v>
      </c>
      <c r="H710" s="307">
        <f t="shared" ca="1" si="331"/>
        <v>-35.690919080264067</v>
      </c>
      <c r="I710" s="304">
        <f t="shared" ca="1" si="332"/>
        <v>50.081888508632495</v>
      </c>
      <c r="J710" s="306">
        <f t="shared" ca="1" si="333"/>
        <v>1050.2857997335946</v>
      </c>
      <c r="K710" s="307">
        <f t="shared" ca="1" si="334"/>
        <v>2358.1015418387078</v>
      </c>
      <c r="L710" s="304">
        <f t="shared" ca="1" si="319"/>
        <v>2581.4226974178655</v>
      </c>
      <c r="M710" s="306">
        <f t="shared" ca="1" si="335"/>
        <v>-0.79327025381519789</v>
      </c>
      <c r="N710" s="304">
        <f t="shared" ca="1" si="336"/>
        <v>-45.451037556882433</v>
      </c>
      <c r="P710" s="310">
        <f t="shared" ca="1" si="337"/>
        <v>23</v>
      </c>
      <c r="Q710" s="304">
        <f t="shared" ca="1" si="338"/>
        <v>0</v>
      </c>
      <c r="R710" s="306">
        <f t="shared" ca="1" si="339"/>
        <v>0</v>
      </c>
      <c r="S710" s="307">
        <f t="shared" ca="1" si="340"/>
        <v>10.317999999999975</v>
      </c>
      <c r="T710" s="304">
        <f t="shared" ca="1" si="320"/>
        <v>101.21957999999975</v>
      </c>
      <c r="U710" s="311">
        <f t="shared" ca="1" si="321"/>
        <v>0</v>
      </c>
      <c r="V710" s="306">
        <f t="shared" ca="1" si="322"/>
        <v>0.96659931393577048</v>
      </c>
      <c r="W710" s="304">
        <f t="shared" ca="1" si="323"/>
        <v>6.3275751305692189</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6.2969335687640813</v>
      </c>
      <c r="AH710" s="304">
        <f t="shared" ca="1" si="347"/>
        <v>-0.5976005773891383</v>
      </c>
    </row>
    <row r="711" spans="1:34" x14ac:dyDescent="0.2">
      <c r="A711" s="347">
        <f t="shared" ca="1" si="325"/>
        <v>0.1</v>
      </c>
      <c r="B711" s="304">
        <f t="shared" ca="1" si="326"/>
        <v>25.700000000000035</v>
      </c>
      <c r="D711" s="306">
        <f t="shared" ca="1" si="327"/>
        <v>-0.43021042303052326</v>
      </c>
      <c r="E711" s="307">
        <f t="shared" ca="1" si="328"/>
        <v>-9.3729623809402689</v>
      </c>
      <c r="F711" s="304">
        <f t="shared" ca="1" si="329"/>
        <v>9.3828303193975309</v>
      </c>
      <c r="G711" s="306">
        <f t="shared" ca="1" si="330"/>
        <v>35.090351295079223</v>
      </c>
      <c r="H711" s="307">
        <f t="shared" ca="1" si="331"/>
        <v>-36.628215318358095</v>
      </c>
      <c r="I711" s="304">
        <f t="shared" ca="1" si="332"/>
        <v>50.724342395146643</v>
      </c>
      <c r="J711" s="306">
        <f t="shared" ca="1" si="333"/>
        <v>1053.7969859152176</v>
      </c>
      <c r="K711" s="307">
        <f t="shared" ca="1" si="334"/>
        <v>2354.4855851187767</v>
      </c>
      <c r="L711" s="304">
        <f t="shared" ca="1" si="319"/>
        <v>2579.5523755210138</v>
      </c>
      <c r="M711" s="306">
        <f t="shared" ca="1" si="335"/>
        <v>-0.80683791680563655</v>
      </c>
      <c r="N711" s="304">
        <f t="shared" ca="1" si="336"/>
        <v>-46.22840738409041</v>
      </c>
      <c r="P711" s="310">
        <f t="shared" ca="1" si="337"/>
        <v>23</v>
      </c>
      <c r="Q711" s="304">
        <f t="shared" ca="1" si="338"/>
        <v>0</v>
      </c>
      <c r="R711" s="306">
        <f t="shared" ca="1" si="339"/>
        <v>0</v>
      </c>
      <c r="S711" s="307">
        <f t="shared" ca="1" si="340"/>
        <v>10.317999999999975</v>
      </c>
      <c r="T711" s="304">
        <f t="shared" ca="1" si="320"/>
        <v>101.21957999999975</v>
      </c>
      <c r="U711" s="311">
        <f t="shared" ca="1" si="321"/>
        <v>0</v>
      </c>
      <c r="V711" s="306">
        <f t="shared" ca="1" si="322"/>
        <v>0.96695381675966452</v>
      </c>
      <c r="W711" s="304">
        <f t="shared" ca="1" si="323"/>
        <v>6.4933380996950634</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6.377852521469662</v>
      </c>
      <c r="AH711" s="304">
        <f t="shared" ca="1" si="347"/>
        <v>-0.613255973111963</v>
      </c>
    </row>
    <row r="712" spans="1:34" x14ac:dyDescent="0.2">
      <c r="A712" s="347">
        <f t="shared" ca="1" si="325"/>
        <v>0.1</v>
      </c>
      <c r="B712" s="304">
        <f t="shared" ca="1" si="326"/>
        <v>25.800000000000036</v>
      </c>
      <c r="D712" s="306">
        <f t="shared" ca="1" si="327"/>
        <v>-0.43535524763774369</v>
      </c>
      <c r="E712" s="307">
        <f t="shared" ca="1" si="328"/>
        <v>-9.3555649441535067</v>
      </c>
      <c r="F712" s="304">
        <f t="shared" ca="1" si="329"/>
        <v>9.3656889557533205</v>
      </c>
      <c r="G712" s="306">
        <f t="shared" ca="1" si="330"/>
        <v>35.046815770315447</v>
      </c>
      <c r="H712" s="307">
        <f t="shared" ca="1" si="331"/>
        <v>-37.563771812773446</v>
      </c>
      <c r="I712" s="304">
        <f t="shared" ca="1" si="332"/>
        <v>51.374276135441015</v>
      </c>
      <c r="J712" s="306">
        <f t="shared" ca="1" si="333"/>
        <v>1057.3038442684874</v>
      </c>
      <c r="K712" s="307">
        <f t="shared" ca="1" si="334"/>
        <v>2350.77598576222</v>
      </c>
      <c r="L712" s="304">
        <f t="shared" ca="1" si="319"/>
        <v>2577.6033741328902</v>
      </c>
      <c r="M712" s="306">
        <f t="shared" ca="1" si="335"/>
        <v>-0.82004805052061891</v>
      </c>
      <c r="N712" s="304">
        <f t="shared" ca="1" si="336"/>
        <v>-46.985292292762374</v>
      </c>
      <c r="P712" s="310">
        <f t="shared" ca="1" si="337"/>
        <v>23</v>
      </c>
      <c r="Q712" s="304">
        <f t="shared" ca="1" si="338"/>
        <v>0</v>
      </c>
      <c r="R712" s="306">
        <f t="shared" ca="1" si="339"/>
        <v>0</v>
      </c>
      <c r="S712" s="307">
        <f t="shared" ca="1" si="340"/>
        <v>10.317999999999975</v>
      </c>
      <c r="T712" s="304">
        <f t="shared" ca="1" si="320"/>
        <v>101.21957999999975</v>
      </c>
      <c r="U712" s="311">
        <f t="shared" ca="1" si="321"/>
        <v>0</v>
      </c>
      <c r="V712" s="306">
        <f t="shared" ca="1" si="322"/>
        <v>0.96731761936201865</v>
      </c>
      <c r="W712" s="304">
        <f t="shared" ca="1" si="323"/>
        <v>6.6633091555484496</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6.4545120382457419</v>
      </c>
      <c r="AH712" s="304">
        <f t="shared" ca="1" si="347"/>
        <v>-0.62932138977467333</v>
      </c>
    </row>
    <row r="713" spans="1:34" x14ac:dyDescent="0.2">
      <c r="A713" s="347">
        <f t="shared" ca="1" si="325"/>
        <v>0.1</v>
      </c>
      <c r="B713" s="304">
        <f t="shared" ca="1" si="326"/>
        <v>25.900000000000038</v>
      </c>
      <c r="D713" s="306">
        <f t="shared" ca="1" si="327"/>
        <v>-0.44055211440381381</v>
      </c>
      <c r="E713" s="307">
        <f t="shared" ca="1" si="328"/>
        <v>-9.3378087685467701</v>
      </c>
      <c r="F713" s="304">
        <f t="shared" ca="1" si="329"/>
        <v>9.3481954816667496</v>
      </c>
      <c r="G713" s="306">
        <f t="shared" ca="1" si="330"/>
        <v>35.002760558875067</v>
      </c>
      <c r="H713" s="307">
        <f t="shared" ca="1" si="331"/>
        <v>-38.497552689628122</v>
      </c>
      <c r="I713" s="304">
        <f t="shared" ca="1" si="332"/>
        <v>52.031286836216474</v>
      </c>
      <c r="J713" s="306">
        <f t="shared" ca="1" si="333"/>
        <v>1060.8063230849468</v>
      </c>
      <c r="K713" s="307">
        <f t="shared" ca="1" si="334"/>
        <v>2346.9729195371001</v>
      </c>
      <c r="L713" s="304">
        <f t="shared" ca="1" si="319"/>
        <v>2575.5760404494958</v>
      </c>
      <c r="M713" s="306">
        <f t="shared" ca="1" si="335"/>
        <v>-0.83291036919198114</v>
      </c>
      <c r="N713" s="304">
        <f t="shared" ca="1" si="336"/>
        <v>-47.722248867383747</v>
      </c>
      <c r="P713" s="310">
        <f t="shared" ca="1" si="337"/>
        <v>23</v>
      </c>
      <c r="Q713" s="304">
        <f t="shared" ca="1" si="338"/>
        <v>0</v>
      </c>
      <c r="R713" s="306">
        <f t="shared" ca="1" si="339"/>
        <v>0</v>
      </c>
      <c r="S713" s="307">
        <f t="shared" ca="1" si="340"/>
        <v>10.317999999999975</v>
      </c>
      <c r="T713" s="304">
        <f t="shared" ca="1" si="320"/>
        <v>101.21957999999975</v>
      </c>
      <c r="U713" s="311">
        <f t="shared" ca="1" si="321"/>
        <v>0</v>
      </c>
      <c r="V713" s="306">
        <f t="shared" ca="1" si="322"/>
        <v>0.96769071370114668</v>
      </c>
      <c r="W713" s="304">
        <f t="shared" ca="1" si="323"/>
        <v>6.8374653923495856</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6.5270675179585957</v>
      </c>
      <c r="AH713" s="304">
        <f t="shared" ca="1" si="347"/>
        <v>-0.6457946458178393</v>
      </c>
    </row>
    <row r="714" spans="1:34" x14ac:dyDescent="0.2">
      <c r="A714" s="347">
        <f t="shared" ca="1" si="325"/>
        <v>0.1</v>
      </c>
      <c r="B714" s="304">
        <f t="shared" ca="1" si="326"/>
        <v>26.000000000000039</v>
      </c>
      <c r="D714" s="306">
        <f t="shared" ca="1" si="327"/>
        <v>-0.44579721171123537</v>
      </c>
      <c r="E714" s="307">
        <f t="shared" ca="1" si="328"/>
        <v>-9.3196929107098363</v>
      </c>
      <c r="F714" s="304">
        <f t="shared" ca="1" si="329"/>
        <v>9.3303489272322864</v>
      </c>
      <c r="G714" s="306">
        <f t="shared" ca="1" si="330"/>
        <v>34.958180837703942</v>
      </c>
      <c r="H714" s="307">
        <f t="shared" ca="1" si="331"/>
        <v>-39.429521980699107</v>
      </c>
      <c r="I714" s="304">
        <f t="shared" ca="1" si="332"/>
        <v>52.694986584190772</v>
      </c>
      <c r="J714" s="306">
        <f t="shared" ca="1" si="333"/>
        <v>1064.3043701547758</v>
      </c>
      <c r="K714" s="307">
        <f t="shared" ca="1" si="334"/>
        <v>2343.0765658035839</v>
      </c>
      <c r="L714" s="304">
        <f t="shared" ca="1" si="319"/>
        <v>2573.4707275483956</v>
      </c>
      <c r="M714" s="306">
        <f t="shared" ca="1" si="335"/>
        <v>-0.84543453454507156</v>
      </c>
      <c r="N714" s="304">
        <f t="shared" ca="1" si="336"/>
        <v>-48.439830684039798</v>
      </c>
      <c r="P714" s="310">
        <f t="shared" ca="1" si="337"/>
        <v>23</v>
      </c>
      <c r="Q714" s="304">
        <f t="shared" ca="1" si="338"/>
        <v>0</v>
      </c>
      <c r="R714" s="306">
        <f t="shared" ca="1" si="339"/>
        <v>0</v>
      </c>
      <c r="S714" s="307">
        <f t="shared" ca="1" si="340"/>
        <v>10.317999999999975</v>
      </c>
      <c r="T714" s="304">
        <f t="shared" ca="1" si="320"/>
        <v>101.21957999999975</v>
      </c>
      <c r="U714" s="311">
        <f t="shared" ca="1" si="321"/>
        <v>0</v>
      </c>
      <c r="V714" s="306">
        <f t="shared" ca="1" si="322"/>
        <v>0.96807309159899846</v>
      </c>
      <c r="W714" s="304">
        <f t="shared" ca="1" si="323"/>
        <v>7.0157835059947171</v>
      </c>
      <c r="Y714" s="314" t="str">
        <f t="shared" ca="1" si="341"/>
        <v/>
      </c>
      <c r="Z714" s="315" t="str">
        <f t="shared" ca="1" si="342"/>
        <v/>
      </c>
      <c r="AA714" s="316" t="str">
        <f t="shared" ca="1" si="343"/>
        <v/>
      </c>
      <c r="AC714" s="310">
        <f t="shared" ca="1" si="344"/>
        <v>26.000000000000039</v>
      </c>
      <c r="AD714" s="323">
        <f t="shared" ca="1" si="345"/>
        <v>1064.3043701547758</v>
      </c>
      <c r="AE714" s="324" t="e">
        <f t="shared" ca="1" si="324"/>
        <v>#N/A</v>
      </c>
      <c r="AG714" s="306">
        <f t="shared" ca="1" si="346"/>
        <v>6.5956707336900067</v>
      </c>
      <c r="AH714" s="304">
        <f t="shared" ca="1" si="347"/>
        <v>-0.66267352125892642</v>
      </c>
    </row>
    <row r="715" spans="1:34" x14ac:dyDescent="0.2">
      <c r="A715" s="347">
        <f t="shared" ca="1" si="325"/>
        <v>0.1</v>
      </c>
      <c r="B715" s="304">
        <f t="shared" ca="1" si="326"/>
        <v>26.100000000000041</v>
      </c>
      <c r="D715" s="306">
        <f t="shared" ca="1" si="327"/>
        <v>-0.45108686563032713</v>
      </c>
      <c r="E715" s="307">
        <f t="shared" ca="1" si="328"/>
        <v>-9.3012166749708989</v>
      </c>
      <c r="F715" s="304">
        <f t="shared" ca="1" si="329"/>
        <v>9.3121485702871443</v>
      </c>
      <c r="G715" s="306">
        <f t="shared" ca="1" si="330"/>
        <v>34.913072151140909</v>
      </c>
      <c r="H715" s="307">
        <f t="shared" ca="1" si="331"/>
        <v>-40.359643648196197</v>
      </c>
      <c r="I715" s="304">
        <f t="shared" ca="1" si="332"/>
        <v>53.365002037291767</v>
      </c>
      <c r="J715" s="306">
        <f t="shared" ca="1" si="333"/>
        <v>1067.7979328042181</v>
      </c>
      <c r="K715" s="307">
        <f t="shared" ca="1" si="334"/>
        <v>2339.0871075221389</v>
      </c>
      <c r="L715" s="304">
        <f t="shared" ca="1" si="319"/>
        <v>2571.2877944479974</v>
      </c>
      <c r="M715" s="306">
        <f t="shared" ca="1" si="335"/>
        <v>-0.85763012324016019</v>
      </c>
      <c r="N715" s="304">
        <f t="shared" ca="1" si="336"/>
        <v>-49.138586444945837</v>
      </c>
      <c r="P715" s="310">
        <f t="shared" ca="1" si="337"/>
        <v>23</v>
      </c>
      <c r="Q715" s="304">
        <f t="shared" ca="1" si="338"/>
        <v>0</v>
      </c>
      <c r="R715" s="306">
        <f t="shared" ca="1" si="339"/>
        <v>0</v>
      </c>
      <c r="S715" s="307">
        <f t="shared" ca="1" si="340"/>
        <v>10.317999999999975</v>
      </c>
      <c r="T715" s="304">
        <f t="shared" ca="1" si="320"/>
        <v>101.21957999999975</v>
      </c>
      <c r="U715" s="311">
        <f t="shared" ca="1" si="321"/>
        <v>0</v>
      </c>
      <c r="V715" s="306">
        <f t="shared" ca="1" si="322"/>
        <v>0.96846474473885069</v>
      </c>
      <c r="W715" s="304">
        <f t="shared" ca="1" si="323"/>
        <v>7.1982397926928821</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6.6604695031099777</v>
      </c>
      <c r="AH715" s="304">
        <f t="shared" ca="1" si="347"/>
        <v>-0.67995575751063519</v>
      </c>
    </row>
    <row r="716" spans="1:34" x14ac:dyDescent="0.2">
      <c r="A716" s="347">
        <f t="shared" ca="1" si="325"/>
        <v>0.1</v>
      </c>
      <c r="B716" s="304">
        <f t="shared" ca="1" si="326"/>
        <v>26.200000000000042</v>
      </c>
      <c r="D716" s="306">
        <f t="shared" ca="1" si="327"/>
        <v>-0.45641753605031105</v>
      </c>
      <c r="E716" s="307">
        <f t="shared" ca="1" si="328"/>
        <v>-9.2823795995370091</v>
      </c>
      <c r="F716" s="304">
        <f t="shared" ca="1" si="329"/>
        <v>9.2935939225422945</v>
      </c>
      <c r="G716" s="306">
        <f t="shared" ca="1" si="330"/>
        <v>34.867430397535877</v>
      </c>
      <c r="H716" s="307">
        <f t="shared" ca="1" si="331"/>
        <v>-41.287881608149895</v>
      </c>
      <c r="I716" s="304">
        <f t="shared" ca="1" si="332"/>
        <v>54.040973993957692</v>
      </c>
      <c r="J716" s="306">
        <f t="shared" ca="1" si="333"/>
        <v>1071.2869579316521</v>
      </c>
      <c r="K716" s="307">
        <f t="shared" ca="1" si="334"/>
        <v>2335.0047312593215</v>
      </c>
      <c r="L716" s="304">
        <f t="shared" ca="1" si="319"/>
        <v>2569.0276061649997</v>
      </c>
      <c r="M716" s="306">
        <f t="shared" ca="1" si="335"/>
        <v>-0.86950659894829097</v>
      </c>
      <c r="N716" s="304">
        <f t="shared" ca="1" si="336"/>
        <v>-49.819058378511379</v>
      </c>
      <c r="P716" s="310">
        <f t="shared" ca="1" si="337"/>
        <v>23</v>
      </c>
      <c r="Q716" s="304">
        <f t="shared" ca="1" si="338"/>
        <v>0</v>
      </c>
      <c r="R716" s="306">
        <f t="shared" ca="1" si="339"/>
        <v>0</v>
      </c>
      <c r="S716" s="307">
        <f t="shared" ca="1" si="340"/>
        <v>10.317999999999975</v>
      </c>
      <c r="T716" s="304">
        <f t="shared" ca="1" si="320"/>
        <v>101.21957999999975</v>
      </c>
      <c r="U716" s="311">
        <f t="shared" ca="1" si="321"/>
        <v>0</v>
      </c>
      <c r="V716" s="306">
        <f t="shared" ca="1" si="322"/>
        <v>0.96886566466320223</v>
      </c>
      <c r="W716" s="304">
        <f t="shared" ca="1" si="323"/>
        <v>7.3848101480850374</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6.7216074352769386</v>
      </c>
      <c r="AH716" s="304">
        <f t="shared" ca="1" si="347"/>
        <v>-0.69763905724877884</v>
      </c>
    </row>
    <row r="717" spans="1:34" x14ac:dyDescent="0.2">
      <c r="A717" s="347">
        <f t="shared" ca="1" si="325"/>
        <v>0.1</v>
      </c>
      <c r="B717" s="304">
        <f t="shared" ca="1" si="326"/>
        <v>26.300000000000043</v>
      </c>
      <c r="D717" s="306">
        <f t="shared" ca="1" si="327"/>
        <v>-0.46178581264297136</v>
      </c>
      <c r="E717" s="307">
        <f t="shared" ca="1" si="328"/>
        <v>-9.2631814434460384</v>
      </c>
      <c r="F717" s="304">
        <f t="shared" ca="1" si="329"/>
        <v>9.2746847165260213</v>
      </c>
      <c r="G717" s="306">
        <f t="shared" ca="1" si="330"/>
        <v>34.821251816271577</v>
      </c>
      <c r="H717" s="307">
        <f t="shared" ca="1" si="331"/>
        <v>-42.214199752494501</v>
      </c>
      <c r="I717" s="304">
        <f t="shared" ca="1" si="332"/>
        <v>54.722556946799401</v>
      </c>
      <c r="J717" s="306">
        <f t="shared" ca="1" si="333"/>
        <v>1074.7713920423425</v>
      </c>
      <c r="K717" s="307">
        <f t="shared" ca="1" si="334"/>
        <v>2330.8296271912891</v>
      </c>
      <c r="L717" s="304">
        <f t="shared" ca="1" si="319"/>
        <v>2566.6905337701542</v>
      </c>
      <c r="M717" s="306">
        <f t="shared" ca="1" si="335"/>
        <v>-0.88107328863179379</v>
      </c>
      <c r="N717" s="304">
        <f t="shared" ca="1" si="336"/>
        <v>-50.4817808803136</v>
      </c>
      <c r="P717" s="310">
        <f t="shared" ca="1" si="337"/>
        <v>23</v>
      </c>
      <c r="Q717" s="304">
        <f t="shared" ca="1" si="338"/>
        <v>0</v>
      </c>
      <c r="R717" s="306">
        <f t="shared" ca="1" si="339"/>
        <v>0</v>
      </c>
      <c r="S717" s="307">
        <f t="shared" ca="1" si="340"/>
        <v>10.317999999999975</v>
      </c>
      <c r="T717" s="304">
        <f t="shared" ca="1" si="320"/>
        <v>101.21957999999975</v>
      </c>
      <c r="U717" s="311">
        <f t="shared" ca="1" si="321"/>
        <v>0</v>
      </c>
      <c r="V717" s="306">
        <f t="shared" ca="1" si="322"/>
        <v>0.96927584277186074</v>
      </c>
      <c r="W717" s="304">
        <f t="shared" ca="1" si="323"/>
        <v>7.5754700668183625</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6.7792237444105812</v>
      </c>
      <c r="AH717" s="304">
        <f t="shared" ca="1" si="347"/>
        <v>-0.71572108432690984</v>
      </c>
    </row>
    <row r="718" spans="1:34" x14ac:dyDescent="0.2">
      <c r="A718" s="347">
        <f t="shared" ca="1" si="325"/>
        <v>0.1</v>
      </c>
      <c r="B718" s="304">
        <f t="shared" ca="1" si="326"/>
        <v>26.400000000000045</v>
      </c>
      <c r="D718" s="306">
        <f t="shared" ca="1" si="327"/>
        <v>-0.46718841071232997</v>
      </c>
      <c r="E718" s="307">
        <f t="shared" ca="1" si="328"/>
        <v>-9.2436221742997517</v>
      </c>
      <c r="F718" s="304">
        <f t="shared" ca="1" si="329"/>
        <v>9.2554208933094984</v>
      </c>
      <c r="G718" s="306">
        <f t="shared" ca="1" si="330"/>
        <v>34.774532975200344</v>
      </c>
      <c r="H718" s="307">
        <f t="shared" ca="1" si="331"/>
        <v>-43.138561969924474</v>
      </c>
      <c r="I718" s="304">
        <f t="shared" ca="1" si="332"/>
        <v>55.409418626045067</v>
      </c>
      <c r="J718" s="306">
        <f t="shared" ca="1" si="333"/>
        <v>1078.2511812819162</v>
      </c>
      <c r="K718" s="307">
        <f t="shared" ca="1" si="334"/>
        <v>2326.5619891051683</v>
      </c>
      <c r="L718" s="304">
        <f t="shared" ca="1" si="319"/>
        <v>2564.2769544424887</v>
      </c>
      <c r="M718" s="306">
        <f t="shared" ca="1" si="335"/>
        <v>-0.89233936261993885</v>
      </c>
      <c r="N718" s="304">
        <f t="shared" ca="1" si="336"/>
        <v>-51.12727937151643</v>
      </c>
      <c r="P718" s="310">
        <f t="shared" ca="1" si="337"/>
        <v>23</v>
      </c>
      <c r="Q718" s="304">
        <f t="shared" ca="1" si="338"/>
        <v>0</v>
      </c>
      <c r="R718" s="306">
        <f t="shared" ca="1" si="339"/>
        <v>0</v>
      </c>
      <c r="S718" s="307">
        <f t="shared" ca="1" si="340"/>
        <v>10.317999999999975</v>
      </c>
      <c r="T718" s="304">
        <f t="shared" ca="1" si="320"/>
        <v>101.21957999999975</v>
      </c>
      <c r="U718" s="311">
        <f t="shared" ca="1" si="321"/>
        <v>0</v>
      </c>
      <c r="V718" s="306">
        <f t="shared" ca="1" si="322"/>
        <v>0.96969527032020586</v>
      </c>
      <c r="W718" s="304">
        <f t="shared" ca="1" si="323"/>
        <v>7.7701946425502717</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6.8334531219175902</v>
      </c>
      <c r="AH718" s="304">
        <f t="shared" ca="1" si="347"/>
        <v>-0.73419946373506306</v>
      </c>
    </row>
    <row r="719" spans="1:34" x14ac:dyDescent="0.2">
      <c r="A719" s="347">
        <f t="shared" ca="1" si="325"/>
        <v>0.1</v>
      </c>
      <c r="B719" s="304">
        <f t="shared" ca="1" si="326"/>
        <v>26.500000000000046</v>
      </c>
      <c r="D719" s="306">
        <f t="shared" ca="1" si="327"/>
        <v>-0.47262216697645726</v>
      </c>
      <c r="E719" s="307">
        <f t="shared" ca="1" si="328"/>
        <v>-9.2237019567447867</v>
      </c>
      <c r="F719" s="304">
        <f t="shared" ca="1" si="329"/>
        <v>9.2358025909812049</v>
      </c>
      <c r="G719" s="306">
        <f t="shared" ca="1" si="330"/>
        <v>34.727270758502698</v>
      </c>
      <c r="H719" s="307">
        <f t="shared" ca="1" si="331"/>
        <v>-44.060932165598956</v>
      </c>
      <c r="I719" s="304">
        <f t="shared" ca="1" si="332"/>
        <v>56.101239537427951</v>
      </c>
      <c r="J719" s="306">
        <f t="shared" ca="1" si="333"/>
        <v>1081.7262714686012</v>
      </c>
      <c r="K719" s="307">
        <f t="shared" ca="1" si="334"/>
        <v>2322.2020143983923</v>
      </c>
      <c r="L719" s="304">
        <f t="shared" ca="1" si="319"/>
        <v>2561.7872515221306</v>
      </c>
      <c r="M719" s="306">
        <f t="shared" ca="1" si="335"/>
        <v>-0.90331381809330547</v>
      </c>
      <c r="N719" s="304">
        <f t="shared" ca="1" si="336"/>
        <v>-51.756069352594587</v>
      </c>
      <c r="P719" s="310">
        <f t="shared" ca="1" si="337"/>
        <v>23</v>
      </c>
      <c r="Q719" s="304">
        <f t="shared" ca="1" si="338"/>
        <v>0</v>
      </c>
      <c r="R719" s="306">
        <f t="shared" ca="1" si="339"/>
        <v>0</v>
      </c>
      <c r="S719" s="307">
        <f t="shared" ca="1" si="340"/>
        <v>10.317999999999975</v>
      </c>
      <c r="T719" s="304">
        <f t="shared" ca="1" si="320"/>
        <v>101.21957999999975</v>
      </c>
      <c r="U719" s="311">
        <f t="shared" ca="1" si="321"/>
        <v>0</v>
      </c>
      <c r="V719" s="306">
        <f t="shared" ca="1" si="322"/>
        <v>0.97012393841762312</v>
      </c>
      <c r="W719" s="304">
        <f t="shared" ca="1" si="323"/>
        <v>7.9689585683581052</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6.8844256587003745</v>
      </c>
      <c r="AH719" s="304">
        <f t="shared" ca="1" si="347"/>
        <v>-0.75307178160014443</v>
      </c>
    </row>
    <row r="720" spans="1:34" x14ac:dyDescent="0.2">
      <c r="A720" s="347">
        <f t="shared" ca="1" si="325"/>
        <v>0.1</v>
      </c>
      <c r="B720" s="304">
        <f t="shared" ca="1" si="326"/>
        <v>26.600000000000048</v>
      </c>
      <c r="D720" s="306">
        <f t="shared" ca="1" si="327"/>
        <v>-0.47808403532088856</v>
      </c>
      <c r="E720" s="307">
        <f t="shared" ca="1" si="328"/>
        <v>-9.2034211416665421</v>
      </c>
      <c r="F720" s="304">
        <f t="shared" ca="1" si="329"/>
        <v>9.2158301338351158</v>
      </c>
      <c r="G720" s="306">
        <f t="shared" ca="1" si="330"/>
        <v>34.67946235497061</v>
      </c>
      <c r="H720" s="307">
        <f t="shared" ca="1" si="331"/>
        <v>-44.981274279765607</v>
      </c>
      <c r="I720" s="304">
        <f t="shared" ca="1" si="332"/>
        <v>56.797712498491755</v>
      </c>
      <c r="J720" s="306">
        <f t="shared" ca="1" si="333"/>
        <v>1085.1966081242749</v>
      </c>
      <c r="K720" s="307">
        <f t="shared" ca="1" si="334"/>
        <v>2317.749904076124</v>
      </c>
      <c r="L720" s="304">
        <f t="shared" ca="1" si="319"/>
        <v>2559.2218145618626</v>
      </c>
      <c r="M720" s="306">
        <f t="shared" ca="1" si="335"/>
        <v>-0.91400546561527607</v>
      </c>
      <c r="N720" s="304">
        <f t="shared" ca="1" si="336"/>
        <v>-52.368655631645005</v>
      </c>
      <c r="P720" s="310">
        <f t="shared" ca="1" si="337"/>
        <v>23</v>
      </c>
      <c r="Q720" s="304">
        <f t="shared" ca="1" si="338"/>
        <v>0</v>
      </c>
      <c r="R720" s="306">
        <f t="shared" ca="1" si="339"/>
        <v>0</v>
      </c>
      <c r="S720" s="307">
        <f t="shared" ca="1" si="340"/>
        <v>10.317999999999975</v>
      </c>
      <c r="T720" s="304">
        <f t="shared" ca="1" si="320"/>
        <v>101.21957999999975</v>
      </c>
      <c r="U720" s="311">
        <f t="shared" ca="1" si="321"/>
        <v>0</v>
      </c>
      <c r="V720" s="306">
        <f t="shared" ca="1" si="322"/>
        <v>0.97056183802609131</v>
      </c>
      <c r="W720" s="304">
        <f t="shared" ca="1" si="323"/>
        <v>8.1717361375320099</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6.9322668105228251</v>
      </c>
      <c r="AH720" s="304">
        <f t="shared" ca="1" si="347"/>
        <v>-0.77233558522563717</v>
      </c>
    </row>
    <row r="721" spans="1:34" x14ac:dyDescent="0.2">
      <c r="A721" s="347">
        <f t="shared" ca="1" si="325"/>
        <v>0.1</v>
      </c>
      <c r="B721" s="304">
        <f t="shared" ca="1" si="326"/>
        <v>26.700000000000049</v>
      </c>
      <c r="D721" s="306">
        <f t="shared" ca="1" si="327"/>
        <v>-0.48357108255712794</v>
      </c>
      <c r="E721" s="307">
        <f t="shared" ca="1" si="328"/>
        <v>-9.1827802560598908</v>
      </c>
      <c r="F721" s="304">
        <f t="shared" ca="1" si="329"/>
        <v>9.1955040222365643</v>
      </c>
      <c r="G721" s="306">
        <f t="shared" ca="1" si="330"/>
        <v>34.631105246714895</v>
      </c>
      <c r="H721" s="307">
        <f t="shared" ca="1" si="331"/>
        <v>-45.899552305371593</v>
      </c>
      <c r="I721" s="304">
        <f t="shared" ca="1" si="332"/>
        <v>57.498542176672501</v>
      </c>
      <c r="J721" s="306">
        <f t="shared" ca="1" si="333"/>
        <v>1088.6621365043593</v>
      </c>
      <c r="K721" s="307">
        <f t="shared" ca="1" si="334"/>
        <v>2313.2058627468673</v>
      </c>
      <c r="L721" s="304">
        <f t="shared" ca="1" si="319"/>
        <v>2556.5810393775346</v>
      </c>
      <c r="M721" s="306">
        <f t="shared" ca="1" si="335"/>
        <v>-0.92442291837478452</v>
      </c>
      <c r="N721" s="304">
        <f t="shared" ca="1" si="336"/>
        <v>-52.965531708041752</v>
      </c>
      <c r="P721" s="310">
        <f t="shared" ca="1" si="337"/>
        <v>23</v>
      </c>
      <c r="Q721" s="304">
        <f t="shared" ca="1" si="338"/>
        <v>0</v>
      </c>
      <c r="R721" s="306">
        <f t="shared" ca="1" si="339"/>
        <v>0</v>
      </c>
      <c r="S721" s="307">
        <f t="shared" ca="1" si="340"/>
        <v>10.317999999999975</v>
      </c>
      <c r="T721" s="304">
        <f t="shared" ca="1" si="320"/>
        <v>101.21957999999975</v>
      </c>
      <c r="U721" s="311">
        <f t="shared" ca="1" si="321"/>
        <v>0</v>
      </c>
      <c r="V721" s="306">
        <f t="shared" ca="1" si="322"/>
        <v>0.97100895995891878</v>
      </c>
      <c r="W721" s="304">
        <f t="shared" ca="1" si="323"/>
        <v>8.3785012447298204</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6.9770973999292147</v>
      </c>
      <c r="AH721" s="304">
        <f t="shared" ca="1" si="347"/>
        <v>-0.79198838316844644</v>
      </c>
    </row>
    <row r="722" spans="1:34" x14ac:dyDescent="0.2">
      <c r="A722" s="347">
        <f t="shared" ca="1" si="325"/>
        <v>0.1</v>
      </c>
      <c r="B722" s="304">
        <f t="shared" ca="1" si="326"/>
        <v>26.80000000000005</v>
      </c>
      <c r="D722" s="306">
        <f t="shared" ca="1" si="327"/>
        <v>-0.48908048421435657</v>
      </c>
      <c r="E722" s="307">
        <f t="shared" ca="1" si="328"/>
        <v>-9.1617799935402644</v>
      </c>
      <c r="F722" s="304">
        <f t="shared" ca="1" si="329"/>
        <v>9.1748249231292682</v>
      </c>
      <c r="G722" s="306">
        <f t="shared" ca="1" si="330"/>
        <v>34.582197198293457</v>
      </c>
      <c r="H722" s="307">
        <f t="shared" ca="1" si="331"/>
        <v>-46.815730304725619</v>
      </c>
      <c r="I722" s="304">
        <f t="shared" ca="1" si="332"/>
        <v>58.203444631967102</v>
      </c>
      <c r="J722" s="306">
        <f t="shared" ca="1" si="333"/>
        <v>1092.1228016266098</v>
      </c>
      <c r="K722" s="307">
        <f t="shared" ca="1" si="334"/>
        <v>2308.5700986163624</v>
      </c>
      <c r="L722" s="304">
        <f t="shared" ca="1" si="319"/>
        <v>2553.865328097454</v>
      </c>
      <c r="M722" s="306">
        <f t="shared" ca="1" si="335"/>
        <v>-0.93457458383035708</v>
      </c>
      <c r="N722" s="304">
        <f t="shared" ca="1" si="336"/>
        <v>-53.547179293674809</v>
      </c>
      <c r="P722" s="310">
        <f t="shared" ca="1" si="337"/>
        <v>23</v>
      </c>
      <c r="Q722" s="304">
        <f t="shared" ca="1" si="338"/>
        <v>0</v>
      </c>
      <c r="R722" s="306">
        <f t="shared" ca="1" si="339"/>
        <v>0</v>
      </c>
      <c r="S722" s="307">
        <f t="shared" ca="1" si="340"/>
        <v>10.317999999999975</v>
      </c>
      <c r="T722" s="304">
        <f t="shared" ca="1" si="320"/>
        <v>101.21957999999975</v>
      </c>
      <c r="U722" s="311">
        <f t="shared" ca="1" si="321"/>
        <v>0</v>
      </c>
      <c r="V722" s="306">
        <f t="shared" ca="1" si="322"/>
        <v>0.97146529487961741</v>
      </c>
      <c r="W722" s="304">
        <f t="shared" ca="1" si="323"/>
        <v>8.5892273874742013</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7.0190336489018534</v>
      </c>
      <c r="AH722" s="304">
        <f t="shared" ca="1" si="347"/>
        <v>-0.81202764535082772</v>
      </c>
    </row>
    <row r="723" spans="1:34" x14ac:dyDescent="0.2">
      <c r="A723" s="347">
        <f t="shared" ca="1" si="325"/>
        <v>0.1</v>
      </c>
      <c r="B723" s="304">
        <f t="shared" ca="1" si="326"/>
        <v>26.900000000000052</v>
      </c>
      <c r="D723" s="306">
        <f t="shared" ca="1" si="327"/>
        <v>-0.49460952038771128</v>
      </c>
      <c r="E723" s="307">
        <f t="shared" ca="1" si="328"/>
        <v>-9.140421205458761</v>
      </c>
      <c r="F723" s="304">
        <f t="shared" ca="1" si="329"/>
        <v>9.1537936611471835</v>
      </c>
      <c r="G723" s="306">
        <f t="shared" ca="1" si="330"/>
        <v>34.532736246254686</v>
      </c>
      <c r="H723" s="307">
        <f t="shared" ca="1" si="331"/>
        <v>-47.729772425271499</v>
      </c>
      <c r="I723" s="304">
        <f t="shared" ca="1" si="332"/>
        <v>58.912146866513019</v>
      </c>
      <c r="J723" s="306">
        <f t="shared" ca="1" si="333"/>
        <v>1095.5785482988372</v>
      </c>
      <c r="K723" s="307">
        <f t="shared" ca="1" si="334"/>
        <v>2303.8428234798625</v>
      </c>
      <c r="L723" s="304">
        <f t="shared" ca="1" si="319"/>
        <v>2551.0750892108708</v>
      </c>
      <c r="M723" s="306">
        <f t="shared" ca="1" si="335"/>
        <v>-0.94446865747104392</v>
      </c>
      <c r="N723" s="304">
        <f t="shared" ca="1" si="336"/>
        <v>-54.1140679554778</v>
      </c>
      <c r="P723" s="310">
        <f t="shared" ca="1" si="337"/>
        <v>23</v>
      </c>
      <c r="Q723" s="304">
        <f t="shared" ca="1" si="338"/>
        <v>0</v>
      </c>
      <c r="R723" s="306">
        <f t="shared" ca="1" si="339"/>
        <v>0</v>
      </c>
      <c r="S723" s="307">
        <f t="shared" ca="1" si="340"/>
        <v>10.317999999999975</v>
      </c>
      <c r="T723" s="304">
        <f t="shared" ca="1" si="320"/>
        <v>101.21957999999975</v>
      </c>
      <c r="U723" s="311">
        <f t="shared" ca="1" si="321"/>
        <v>0</v>
      </c>
      <c r="V723" s="306">
        <f t="shared" ca="1" si="322"/>
        <v>0.97193083330090391</v>
      </c>
      <c r="W723" s="304">
        <f t="shared" ca="1" si="323"/>
        <v>8.8038876679733491</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7.0581872370921728</v>
      </c>
      <c r="AH723" s="304">
        <f t="shared" ca="1" si="347"/>
        <v>-0.8324508032054877</v>
      </c>
    </row>
    <row r="724" spans="1:34" x14ac:dyDescent="0.2">
      <c r="A724" s="347">
        <f t="shared" ca="1" si="325"/>
        <v>0.1</v>
      </c>
      <c r="B724" s="304">
        <f t="shared" ca="1" si="326"/>
        <v>27.000000000000053</v>
      </c>
      <c r="D724" s="306">
        <f t="shared" ca="1" si="327"/>
        <v>-0.50015557166227487</v>
      </c>
      <c r="E724" s="307">
        <f t="shared" ca="1" si="328"/>
        <v>-9.1187048925854803</v>
      </c>
      <c r="F724" s="304">
        <f t="shared" ca="1" si="329"/>
        <v>9.1324112102952952</v>
      </c>
      <c r="G724" s="306">
        <f t="shared" ca="1" si="330"/>
        <v>34.48272068908846</v>
      </c>
      <c r="H724" s="307">
        <f t="shared" ca="1" si="331"/>
        <v>-48.641642914530046</v>
      </c>
      <c r="I724" s="304">
        <f t="shared" ca="1" si="332"/>
        <v>59.624386382975381</v>
      </c>
      <c r="J724" s="306">
        <f t="shared" ca="1" si="333"/>
        <v>1099.0293211456044</v>
      </c>
      <c r="K724" s="307">
        <f t="shared" ca="1" si="334"/>
        <v>2299.0242527128726</v>
      </c>
      <c r="L724" s="304">
        <f t="shared" ca="1" si="319"/>
        <v>2548.2107376156605</v>
      </c>
      <c r="M724" s="306">
        <f t="shared" ca="1" si="335"/>
        <v>-0.95411311843465918</v>
      </c>
      <c r="N724" s="304">
        <f t="shared" ca="1" si="336"/>
        <v>-54.666654864371637</v>
      </c>
      <c r="P724" s="310">
        <f t="shared" ca="1" si="337"/>
        <v>23</v>
      </c>
      <c r="Q724" s="304">
        <f t="shared" ca="1" si="338"/>
        <v>0</v>
      </c>
      <c r="R724" s="306">
        <f t="shared" ca="1" si="339"/>
        <v>0</v>
      </c>
      <c r="S724" s="307">
        <f t="shared" ca="1" si="340"/>
        <v>10.317999999999975</v>
      </c>
      <c r="T724" s="304">
        <f t="shared" ca="1" si="320"/>
        <v>101.21957999999975</v>
      </c>
      <c r="U724" s="311">
        <f t="shared" ca="1" si="321"/>
        <v>0</v>
      </c>
      <c r="V724" s="306">
        <f t="shared" ca="1" si="322"/>
        <v>0.97240556558382696</v>
      </c>
      <c r="W724" s="304">
        <f t="shared" ca="1" si="323"/>
        <v>9.0224547952479561</v>
      </c>
      <c r="Y724" s="314" t="str">
        <f t="shared" ca="1" si="341"/>
        <v/>
      </c>
      <c r="Z724" s="315" t="str">
        <f t="shared" ca="1" si="342"/>
        <v/>
      </c>
      <c r="AA724" s="316" t="str">
        <f t="shared" ca="1" si="343"/>
        <v/>
      </c>
      <c r="AC724" s="310">
        <f t="shared" ca="1" si="344"/>
        <v>27.000000000000053</v>
      </c>
      <c r="AD724" s="323">
        <f t="shared" ca="1" si="345"/>
        <v>1099.0293211456044</v>
      </c>
      <c r="AE724" s="324" t="e">
        <f t="shared" ca="1" si="324"/>
        <v>#N/A</v>
      </c>
      <c r="AG724" s="306">
        <f t="shared" ca="1" si="346"/>
        <v>7.0946653810639786</v>
      </c>
      <c r="AH724" s="304">
        <f t="shared" ca="1" si="347"/>
        <v>-0.85325524985204215</v>
      </c>
    </row>
    <row r="725" spans="1:34" x14ac:dyDescent="0.2">
      <c r="A725" s="347">
        <f t="shared" ca="1" si="325"/>
        <v>0.1</v>
      </c>
      <c r="B725" s="304">
        <f t="shared" ca="1" si="326"/>
        <v>27.100000000000055</v>
      </c>
      <c r="D725" s="306">
        <f t="shared" ca="1" si="327"/>
        <v>-0.50571611512824699</v>
      </c>
      <c r="E725" s="307">
        <f t="shared" ca="1" si="328"/>
        <v>-9.096632197326139</v>
      </c>
      <c r="F725" s="304">
        <f t="shared" ca="1" si="329"/>
        <v>9.1106786861644391</v>
      </c>
      <c r="G725" s="306">
        <f t="shared" ca="1" si="330"/>
        <v>34.432149077575637</v>
      </c>
      <c r="H725" s="307">
        <f t="shared" ca="1" si="331"/>
        <v>-49.55130613426266</v>
      </c>
      <c r="I725" s="304">
        <f t="shared" ca="1" si="332"/>
        <v>60.339910753263538</v>
      </c>
      <c r="J725" s="306">
        <f t="shared" ca="1" si="333"/>
        <v>1102.4750646339376</v>
      </c>
      <c r="K725" s="307">
        <f t="shared" ca="1" si="334"/>
        <v>2294.1146052604331</v>
      </c>
      <c r="L725" s="304">
        <f t="shared" ca="1" si="319"/>
        <v>2545.2726946653156</v>
      </c>
      <c r="M725" s="306">
        <f t="shared" ca="1" si="335"/>
        <v>-0.96351572674752561</v>
      </c>
      <c r="N725" s="304">
        <f t="shared" ca="1" si="336"/>
        <v>-55.205384637113504</v>
      </c>
      <c r="P725" s="310">
        <f t="shared" ca="1" si="337"/>
        <v>23</v>
      </c>
      <c r="Q725" s="304">
        <f t="shared" ca="1" si="338"/>
        <v>0</v>
      </c>
      <c r="R725" s="306">
        <f t="shared" ca="1" si="339"/>
        <v>0</v>
      </c>
      <c r="S725" s="307">
        <f t="shared" ca="1" si="340"/>
        <v>10.317999999999975</v>
      </c>
      <c r="T725" s="304">
        <f t="shared" ca="1" si="320"/>
        <v>101.21957999999975</v>
      </c>
      <c r="U725" s="311">
        <f t="shared" ca="1" si="321"/>
        <v>0</v>
      </c>
      <c r="V725" s="306">
        <f t="shared" ca="1" si="322"/>
        <v>0.97288948193700175</v>
      </c>
      <c r="W725" s="304">
        <f t="shared" ca="1" si="323"/>
        <v>9.2449010875480244</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7.1285709305442477</v>
      </c>
      <c r="AH725" s="304">
        <f t="shared" ca="1" si="347"/>
        <v>-0.87443834030315737</v>
      </c>
    </row>
    <row r="726" spans="1:34" x14ac:dyDescent="0.2">
      <c r="A726" s="347">
        <f t="shared" ca="1" si="325"/>
        <v>0.1</v>
      </c>
      <c r="B726" s="304">
        <f t="shared" ca="1" si="326"/>
        <v>27.200000000000056</v>
      </c>
      <c r="D726" s="306">
        <f t="shared" ca="1" si="327"/>
        <v>-0.51128872049952157</v>
      </c>
      <c r="E726" s="307">
        <f t="shared" ca="1" si="328"/>
        <v>-9.0742043964381249</v>
      </c>
      <c r="F726" s="304">
        <f t="shared" ca="1" si="329"/>
        <v>9.0885973386462133</v>
      </c>
      <c r="G726" s="306">
        <f t="shared" ca="1" si="330"/>
        <v>34.381020205525687</v>
      </c>
      <c r="H726" s="307">
        <f t="shared" ca="1" si="331"/>
        <v>-50.458726573906475</v>
      </c>
      <c r="I726" s="304">
        <f t="shared" ca="1" si="332"/>
        <v>61.058477198772493</v>
      </c>
      <c r="J726" s="306">
        <f t="shared" ca="1" si="333"/>
        <v>1105.9157230980927</v>
      </c>
      <c r="K726" s="307">
        <f t="shared" ca="1" si="334"/>
        <v>2289.1141036250247</v>
      </c>
      <c r="L726" s="304">
        <f t="shared" ca="1" si="319"/>
        <v>2542.2613882153378</v>
      </c>
      <c r="M726" s="306">
        <f t="shared" ca="1" si="335"/>
        <v>-0.97268402197245818</v>
      </c>
      <c r="N726" s="304">
        <f t="shared" ca="1" si="336"/>
        <v>-55.730689258832086</v>
      </c>
      <c r="P726" s="310">
        <f t="shared" ca="1" si="337"/>
        <v>23</v>
      </c>
      <c r="Q726" s="304">
        <f t="shared" ca="1" si="338"/>
        <v>0</v>
      </c>
      <c r="R726" s="306">
        <f t="shared" ca="1" si="339"/>
        <v>0</v>
      </c>
      <c r="S726" s="307">
        <f t="shared" ca="1" si="340"/>
        <v>10.317999999999975</v>
      </c>
      <c r="T726" s="304">
        <f t="shared" ca="1" si="320"/>
        <v>101.21957999999975</v>
      </c>
      <c r="U726" s="311">
        <f t="shared" ca="1" si="321"/>
        <v>0</v>
      </c>
      <c r="V726" s="306">
        <f t="shared" ca="1" si="322"/>
        <v>0.97338257241595827</v>
      </c>
      <c r="W726" s="304">
        <f t="shared" ca="1" si="323"/>
        <v>9.4711984750442504</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7.1600024781854383</v>
      </c>
      <c r="AH726" s="304">
        <f t="shared" ca="1" si="347"/>
        <v>-0.89599739169878334</v>
      </c>
    </row>
    <row r="727" spans="1:34" x14ac:dyDescent="0.2">
      <c r="A727" s="347">
        <f t="shared" ca="1" si="325"/>
        <v>0.1</v>
      </c>
      <c r="B727" s="304">
        <f t="shared" ca="1" si="326"/>
        <v>27.300000000000058</v>
      </c>
      <c r="D727" s="306">
        <f t="shared" ca="1" si="327"/>
        <v>-0.51687104634511238</v>
      </c>
      <c r="E727" s="307">
        <f t="shared" ca="1" si="328"/>
        <v>-9.0514228942134398</v>
      </c>
      <c r="F727" s="304">
        <f t="shared" ca="1" si="329"/>
        <v>9.0661685451154668</v>
      </c>
      <c r="G727" s="306">
        <f t="shared" ca="1" si="330"/>
        <v>34.329333100891176</v>
      </c>
      <c r="H727" s="307">
        <f t="shared" ca="1" si="331"/>
        <v>-51.363868863327816</v>
      </c>
      <c r="I727" s="304">
        <f t="shared" ca="1" si="332"/>
        <v>61.779852183062715</v>
      </c>
      <c r="J727" s="306">
        <f t="shared" ca="1" si="333"/>
        <v>1109.3512407634134</v>
      </c>
      <c r="K727" s="307">
        <f t="shared" ca="1" si="334"/>
        <v>2284.022973853163</v>
      </c>
      <c r="L727" s="304">
        <f t="shared" ca="1" si="319"/>
        <v>2539.1772526691338</v>
      </c>
      <c r="M727" s="306">
        <f t="shared" ca="1" si="335"/>
        <v>-0.98162532307289529</v>
      </c>
      <c r="N727" s="304">
        <f t="shared" ca="1" si="336"/>
        <v>-56.242988075242813</v>
      </c>
      <c r="P727" s="310">
        <f t="shared" ca="1" si="337"/>
        <v>23</v>
      </c>
      <c r="Q727" s="304">
        <f t="shared" ca="1" si="338"/>
        <v>0</v>
      </c>
      <c r="R727" s="306">
        <f t="shared" ca="1" si="339"/>
        <v>0</v>
      </c>
      <c r="S727" s="307">
        <f t="shared" ca="1" si="340"/>
        <v>10.317999999999975</v>
      </c>
      <c r="T727" s="304">
        <f t="shared" ca="1" si="320"/>
        <v>101.21957999999975</v>
      </c>
      <c r="U727" s="311">
        <f t="shared" ca="1" si="321"/>
        <v>0</v>
      </c>
      <c r="V727" s="306">
        <f t="shared" ca="1" si="322"/>
        <v>0.97388482692258416</v>
      </c>
      <c r="W727" s="304">
        <f t="shared" ca="1" si="323"/>
        <v>9.7013185027795981</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7.1890544798044056</v>
      </c>
      <c r="AH727" s="304">
        <f t="shared" ca="1" si="347"/>
        <v>-0.91792968356699689</v>
      </c>
    </row>
    <row r="728" spans="1:34" x14ac:dyDescent="0.2">
      <c r="A728" s="347">
        <f t="shared" ca="1" si="325"/>
        <v>0.1</v>
      </c>
      <c r="B728" s="304">
        <f t="shared" ca="1" si="326"/>
        <v>27.400000000000059</v>
      </c>
      <c r="D728" s="306">
        <f t="shared" ca="1" si="327"/>
        <v>-0.5224608364404455</v>
      </c>
      <c r="E728" s="307">
        <f t="shared" ca="1" si="328"/>
        <v>-9.0282892160973862</v>
      </c>
      <c r="F728" s="304">
        <f t="shared" ca="1" si="329"/>
        <v>9.0433938040491419</v>
      </c>
      <c r="G728" s="306">
        <f t="shared" ca="1" si="330"/>
        <v>34.277087017247133</v>
      </c>
      <c r="H728" s="307">
        <f t="shared" ca="1" si="331"/>
        <v>-52.266697784937556</v>
      </c>
      <c r="I728" s="304">
        <f t="shared" ca="1" si="332"/>
        <v>62.503811017648587</v>
      </c>
      <c r="J728" s="306">
        <f t="shared" ca="1" si="333"/>
        <v>1112.7815617693204</v>
      </c>
      <c r="K728" s="307">
        <f t="shared" ca="1" si="334"/>
        <v>2278.8414455207499</v>
      </c>
      <c r="L728" s="304">
        <f t="shared" ca="1" si="319"/>
        <v>2536.0207290234966</v>
      </c>
      <c r="M728" s="306">
        <f t="shared" ca="1" si="335"/>
        <v>-0.99034672932081291</v>
      </c>
      <c r="N728" s="304">
        <f t="shared" ca="1" si="336"/>
        <v>-56.742687844667515</v>
      </c>
      <c r="P728" s="310">
        <f t="shared" ca="1" si="337"/>
        <v>23</v>
      </c>
      <c r="Q728" s="304">
        <f t="shared" ca="1" si="338"/>
        <v>0</v>
      </c>
      <c r="R728" s="306">
        <f t="shared" ca="1" si="339"/>
        <v>0</v>
      </c>
      <c r="S728" s="307">
        <f t="shared" ca="1" si="340"/>
        <v>10.317999999999975</v>
      </c>
      <c r="T728" s="304">
        <f t="shared" ca="1" si="320"/>
        <v>101.21957999999975</v>
      </c>
      <c r="U728" s="311">
        <f t="shared" ca="1" si="321"/>
        <v>0</v>
      </c>
      <c r="V728" s="306">
        <f t="shared" ca="1" si="322"/>
        <v>0.97439623520466534</v>
      </c>
      <c r="W728" s="304">
        <f t="shared" ca="1" si="323"/>
        <v>9.9352323338676509</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7.2158173824783756</v>
      </c>
      <c r="AH728" s="304">
        <f t="shared" ca="1" si="347"/>
        <v>-0.94023245811006217</v>
      </c>
    </row>
    <row r="729" spans="1:34" x14ac:dyDescent="0.2">
      <c r="A729" s="347">
        <f t="shared" ca="1" si="325"/>
        <v>0.1</v>
      </c>
      <c r="B729" s="304">
        <f t="shared" ca="1" si="326"/>
        <v>27.50000000000006</v>
      </c>
      <c r="D729" s="306">
        <f t="shared" ca="1" si="327"/>
        <v>-0.52805591624348092</v>
      </c>
      <c r="E729" s="307">
        <f t="shared" ca="1" si="328"/>
        <v>-9.0048050027133577</v>
      </c>
      <c r="F729" s="304">
        <f t="shared" ca="1" si="329"/>
        <v>9.0202747290518399</v>
      </c>
      <c r="G729" s="306">
        <f t="shared" ca="1" si="330"/>
        <v>34.224281425622785</v>
      </c>
      <c r="H729" s="307">
        <f t="shared" ca="1" si="331"/>
        <v>-53.167178285208891</v>
      </c>
      <c r="I729" s="304">
        <f t="shared" ca="1" si="332"/>
        <v>63.230137481357865</v>
      </c>
      <c r="J729" s="306">
        <f t="shared" ca="1" si="333"/>
        <v>1116.206630191464</v>
      </c>
      <c r="K729" s="307">
        <f t="shared" ca="1" si="334"/>
        <v>2273.5697517172425</v>
      </c>
      <c r="L729" s="304">
        <f t="shared" ca="1" si="319"/>
        <v>2532.7922649137627</v>
      </c>
      <c r="M729" s="306">
        <f t="shared" ca="1" si="335"/>
        <v>-0.99885512209433025</v>
      </c>
      <c r="N729" s="304">
        <f t="shared" ca="1" si="336"/>
        <v>-57.230182841029666</v>
      </c>
      <c r="P729" s="310">
        <f t="shared" ca="1" si="337"/>
        <v>23</v>
      </c>
      <c r="Q729" s="304">
        <f t="shared" ca="1" si="338"/>
        <v>0</v>
      </c>
      <c r="R729" s="306">
        <f t="shared" ca="1" si="339"/>
        <v>0</v>
      </c>
      <c r="S729" s="307">
        <f t="shared" ca="1" si="340"/>
        <v>10.317999999999975</v>
      </c>
      <c r="T729" s="304">
        <f t="shared" ca="1" si="320"/>
        <v>101.21957999999975</v>
      </c>
      <c r="U729" s="311">
        <f t="shared" ca="1" si="321"/>
        <v>0</v>
      </c>
      <c r="V729" s="306">
        <f t="shared" ca="1" si="322"/>
        <v>0.97491678685551586</v>
      </c>
      <c r="W729" s="304">
        <f t="shared" ca="1" si="323"/>
        <v>10.172910752925047</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7.2403777582503004</v>
      </c>
      <c r="AH729" s="304">
        <f t="shared" ca="1" si="347"/>
        <v>-0.96290292051440929</v>
      </c>
    </row>
    <row r="730" spans="1:34" x14ac:dyDescent="0.2">
      <c r="A730" s="347">
        <f t="shared" ca="1" si="325"/>
        <v>0.1</v>
      </c>
      <c r="B730" s="304">
        <f t="shared" ca="1" si="326"/>
        <v>27.600000000000062</v>
      </c>
      <c r="D730" s="306">
        <f t="shared" ca="1" si="327"/>
        <v>-0.53365418949884569</v>
      </c>
      <c r="E730" s="307">
        <f t="shared" ca="1" si="328"/>
        <v>-8.9809720042656096</v>
      </c>
      <c r="F730" s="304">
        <f t="shared" ca="1" si="329"/>
        <v>8.996813043259948</v>
      </c>
      <c r="G730" s="306">
        <f t="shared" ca="1" si="330"/>
        <v>34.170916006672897</v>
      </c>
      <c r="H730" s="307">
        <f t="shared" ca="1" si="331"/>
        <v>-54.065275485635453</v>
      </c>
      <c r="I730" s="304">
        <f t="shared" ca="1" si="332"/>
        <v>63.958623453548057</v>
      </c>
      <c r="J730" s="306">
        <f t="shared" ca="1" si="333"/>
        <v>1119.6263900630788</v>
      </c>
      <c r="K730" s="307">
        <f t="shared" ca="1" si="334"/>
        <v>2268.2081290287001</v>
      </c>
      <c r="L730" s="304">
        <f t="shared" ca="1" si="319"/>
        <v>2529.4923146587257</v>
      </c>
      <c r="M730" s="306">
        <f t="shared" ca="1" si="335"/>
        <v>-1.0071571674277202</v>
      </c>
      <c r="N730" s="304">
        <f t="shared" ca="1" si="336"/>
        <v>-57.705854999959193</v>
      </c>
      <c r="P730" s="310">
        <f t="shared" ca="1" si="337"/>
        <v>23</v>
      </c>
      <c r="Q730" s="304">
        <f t="shared" ca="1" si="338"/>
        <v>0</v>
      </c>
      <c r="R730" s="306">
        <f t="shared" ca="1" si="339"/>
        <v>0</v>
      </c>
      <c r="S730" s="307">
        <f t="shared" ca="1" si="340"/>
        <v>10.317999999999975</v>
      </c>
      <c r="T730" s="304">
        <f t="shared" ca="1" si="320"/>
        <v>101.21957999999975</v>
      </c>
      <c r="U730" s="311">
        <f t="shared" ca="1" si="321"/>
        <v>0</v>
      </c>
      <c r="V730" s="306">
        <f t="shared" ca="1" si="322"/>
        <v>0.97544647131368889</v>
      </c>
      <c r="W730" s="304">
        <f t="shared" ca="1" si="323"/>
        <v>10.414324169726168</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7.2628184415269192</v>
      </c>
      <c r="AH730" s="304">
        <f t="shared" ca="1" si="347"/>
        <v>-0.98593823928329827</v>
      </c>
    </row>
    <row r="731" spans="1:34" x14ac:dyDescent="0.2">
      <c r="A731" s="347">
        <f t="shared" ca="1" si="325"/>
        <v>0.1</v>
      </c>
      <c r="B731" s="304">
        <f t="shared" ca="1" si="326"/>
        <v>27.700000000000063</v>
      </c>
      <c r="D731" s="306">
        <f t="shared" ca="1" si="327"/>
        <v>-0.53925363497168688</v>
      </c>
      <c r="E731" s="307">
        <f t="shared" ca="1" si="328"/>
        <v>-8.9567920752934693</v>
      </c>
      <c r="F731" s="304">
        <f t="shared" ca="1" si="329"/>
        <v>8.973010574097751</v>
      </c>
      <c r="G731" s="306">
        <f t="shared" ca="1" si="330"/>
        <v>34.116990643175725</v>
      </c>
      <c r="H731" s="307">
        <f t="shared" ca="1" si="331"/>
        <v>-54.960954693164801</v>
      </c>
      <c r="I731" s="304">
        <f t="shared" ca="1" si="332"/>
        <v>64.689068561316091</v>
      </c>
      <c r="J731" s="306">
        <f t="shared" ca="1" si="333"/>
        <v>1123.0407853955712</v>
      </c>
      <c r="K731" s="307">
        <f t="shared" ca="1" si="334"/>
        <v>2262.7568175197603</v>
      </c>
      <c r="L731" s="304">
        <f t="shared" ca="1" si="319"/>
        <v>2526.1213393053895</v>
      </c>
      <c r="M731" s="306">
        <f t="shared" ca="1" si="335"/>
        <v>-1.0152593191919337</v>
      </c>
      <c r="N731" s="304">
        <f t="shared" ca="1" si="336"/>
        <v>-58.170074101023104</v>
      </c>
      <c r="P731" s="310">
        <f t="shared" ca="1" si="337"/>
        <v>23</v>
      </c>
      <c r="Q731" s="304">
        <f t="shared" ca="1" si="338"/>
        <v>0</v>
      </c>
      <c r="R731" s="306">
        <f t="shared" ca="1" si="339"/>
        <v>0</v>
      </c>
      <c r="S731" s="307">
        <f t="shared" ca="1" si="340"/>
        <v>10.317999999999975</v>
      </c>
      <c r="T731" s="304">
        <f t="shared" ca="1" si="320"/>
        <v>101.21957999999975</v>
      </c>
      <c r="U731" s="311">
        <f t="shared" ca="1" si="321"/>
        <v>0</v>
      </c>
      <c r="V731" s="306">
        <f t="shared" ca="1" si="322"/>
        <v>0.97598527786276978</v>
      </c>
      <c r="W731" s="304">
        <f t="shared" ca="1" si="323"/>
        <v>10.659442623068919</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7.2832186685460325</v>
      </c>
      <c r="AH731" s="304">
        <f t="shared" ca="1" si="347"/>
        <v>-1.0093355465910248</v>
      </c>
    </row>
    <row r="732" spans="1:34" x14ac:dyDescent="0.2">
      <c r="A732" s="347">
        <f t="shared" ca="1" si="325"/>
        <v>0.1</v>
      </c>
      <c r="B732" s="304">
        <f t="shared" ca="1" si="326"/>
        <v>27.800000000000065</v>
      </c>
      <c r="D732" s="306">
        <f t="shared" ca="1" si="327"/>
        <v>-0.54485230331169221</v>
      </c>
      <c r="E732" s="307">
        <f t="shared" ca="1" si="328"/>
        <v>-8.9322671697519649</v>
      </c>
      <c r="F732" s="304">
        <f t="shared" ca="1" si="329"/>
        <v>8.9488692483605341</v>
      </c>
      <c r="G732" s="306">
        <f t="shared" ca="1" si="330"/>
        <v>34.062505412844558</v>
      </c>
      <c r="H732" s="307">
        <f t="shared" ca="1" si="331"/>
        <v>-55.854181410140001</v>
      </c>
      <c r="I732" s="304">
        <f t="shared" ca="1" si="332"/>
        <v>65.421279840713098</v>
      </c>
      <c r="J732" s="306">
        <f t="shared" ca="1" si="333"/>
        <v>1126.4497601983721</v>
      </c>
      <c r="K732" s="307">
        <f t="shared" ca="1" si="334"/>
        <v>2257.2160607145952</v>
      </c>
      <c r="L732" s="304">
        <f t="shared" ca="1" si="319"/>
        <v>2522.6798066736264</v>
      </c>
      <c r="M732" s="306">
        <f t="shared" ca="1" si="335"/>
        <v>-1.0231678227977739</v>
      </c>
      <c r="N732" s="304">
        <f t="shared" ca="1" si="336"/>
        <v>-58.623197979901732</v>
      </c>
      <c r="P732" s="310">
        <f t="shared" ca="1" si="337"/>
        <v>23</v>
      </c>
      <c r="Q732" s="304">
        <f t="shared" ca="1" si="338"/>
        <v>0</v>
      </c>
      <c r="R732" s="306">
        <f t="shared" ca="1" si="339"/>
        <v>0</v>
      </c>
      <c r="S732" s="307">
        <f t="shared" ca="1" si="340"/>
        <v>10.317999999999975</v>
      </c>
      <c r="T732" s="304">
        <f t="shared" ca="1" si="320"/>
        <v>101.21957999999975</v>
      </c>
      <c r="U732" s="311">
        <f t="shared" ca="1" si="321"/>
        <v>0</v>
      </c>
      <c r="V732" s="306">
        <f t="shared" ca="1" si="322"/>
        <v>0.97653319563124164</v>
      </c>
      <c r="W732" s="304">
        <f t="shared" ca="1" si="323"/>
        <v>10.908235784841088</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7.3016542175479691</v>
      </c>
      <c r="AH732" s="304">
        <f t="shared" ca="1" si="347"/>
        <v>-1.0330919386575834</v>
      </c>
    </row>
    <row r="733" spans="1:34" x14ac:dyDescent="0.2">
      <c r="A733" s="347">
        <f t="shared" ca="1" si="325"/>
        <v>0.1</v>
      </c>
      <c r="B733" s="304">
        <f t="shared" ca="1" si="326"/>
        <v>27.900000000000066</v>
      </c>
      <c r="D733" s="306">
        <f t="shared" ca="1" si="327"/>
        <v>-0.55044831404668104</v>
      </c>
      <c r="E733" s="307">
        <f t="shared" ca="1" si="328"/>
        <v>-8.9073993363953932</v>
      </c>
      <c r="F733" s="304">
        <f t="shared" ca="1" si="329"/>
        <v>8.9243910876010979</v>
      </c>
      <c r="G733" s="306">
        <f t="shared" ca="1" si="330"/>
        <v>34.007460581439894</v>
      </c>
      <c r="H733" s="307">
        <f t="shared" ca="1" si="331"/>
        <v>-56.744921343779538</v>
      </c>
      <c r="I733" s="304">
        <f t="shared" ca="1" si="332"/>
        <v>66.155071411872228</v>
      </c>
      <c r="J733" s="306">
        <f t="shared" ca="1" si="333"/>
        <v>1129.8532584980865</v>
      </c>
      <c r="K733" s="307">
        <f t="shared" ca="1" si="334"/>
        <v>2251.5861055768992</v>
      </c>
      <c r="L733" s="304">
        <f t="shared" ca="1" si="319"/>
        <v>2519.1681914008227</v>
      </c>
      <c r="M733" s="306">
        <f t="shared" ca="1" si="335"/>
        <v>-1.0308887193265832</v>
      </c>
      <c r="N733" s="304">
        <f t="shared" ca="1" si="336"/>
        <v>-59.06557276505972</v>
      </c>
      <c r="P733" s="310">
        <f t="shared" ca="1" si="337"/>
        <v>23</v>
      </c>
      <c r="Q733" s="304">
        <f t="shared" ca="1" si="338"/>
        <v>0</v>
      </c>
      <c r="R733" s="306">
        <f t="shared" ca="1" si="339"/>
        <v>0</v>
      </c>
      <c r="S733" s="307">
        <f t="shared" ca="1" si="340"/>
        <v>10.317999999999975</v>
      </c>
      <c r="T733" s="304">
        <f t="shared" ca="1" si="320"/>
        <v>101.21957999999975</v>
      </c>
      <c r="U733" s="311">
        <f t="shared" ca="1" si="321"/>
        <v>0</v>
      </c>
      <c r="V733" s="306">
        <f t="shared" ca="1" si="322"/>
        <v>0.97709021359242199</v>
      </c>
      <c r="W733" s="304">
        <f t="shared" ca="1" si="323"/>
        <v>11.160672964277451</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7.3181975485128961</v>
      </c>
      <c r="AH733" s="304">
        <f t="shared" ca="1" si="347"/>
        <v>-1.0572044761427712</v>
      </c>
    </row>
    <row r="734" spans="1:34" x14ac:dyDescent="0.2">
      <c r="A734" s="347">
        <f t="shared" ca="1" si="325"/>
        <v>0.1</v>
      </c>
      <c r="B734" s="304">
        <f t="shared" ca="1" si="326"/>
        <v>28.000000000000068</v>
      </c>
      <c r="D734" s="306">
        <f t="shared" ca="1" si="327"/>
        <v>-0.55603985270432421</v>
      </c>
      <c r="E734" s="307">
        <f t="shared" ca="1" si="328"/>
        <v>-8.8821907144418226</v>
      </c>
      <c r="F734" s="304">
        <f t="shared" ca="1" si="329"/>
        <v>8.8995782037977502</v>
      </c>
      <c r="G734" s="306">
        <f t="shared" ca="1" si="330"/>
        <v>33.951856596169463</v>
      </c>
      <c r="H734" s="307">
        <f t="shared" ca="1" si="331"/>
        <v>-57.633140415223721</v>
      </c>
      <c r="I734" s="304">
        <f t="shared" ca="1" si="332"/>
        <v>66.890264167872374</v>
      </c>
      <c r="J734" s="306">
        <f t="shared" ca="1" si="333"/>
        <v>1133.251224356967</v>
      </c>
      <c r="K734" s="307">
        <f t="shared" ca="1" si="334"/>
        <v>2245.8672024889488</v>
      </c>
      <c r="L734" s="304">
        <f t="shared" ca="1" si="319"/>
        <v>2515.5869749865742</v>
      </c>
      <c r="M734" s="306">
        <f t="shared" ca="1" si="335"/>
        <v>-1.0384278500048174</v>
      </c>
      <c r="N734" s="304">
        <f t="shared" ca="1" si="336"/>
        <v>-59.49753313412014</v>
      </c>
      <c r="P734" s="310">
        <f t="shared" ca="1" si="337"/>
        <v>23</v>
      </c>
      <c r="Q734" s="304">
        <f t="shared" ca="1" si="338"/>
        <v>0</v>
      </c>
      <c r="R734" s="306">
        <f t="shared" ca="1" si="339"/>
        <v>0</v>
      </c>
      <c r="S734" s="307">
        <f t="shared" ca="1" si="340"/>
        <v>10.317999999999975</v>
      </c>
      <c r="T734" s="304">
        <f t="shared" ca="1" si="320"/>
        <v>101.21957999999975</v>
      </c>
      <c r="U734" s="311">
        <f t="shared" ca="1" si="321"/>
        <v>0</v>
      </c>
      <c r="V734" s="306">
        <f t="shared" ca="1" si="322"/>
        <v>0.97765632056446428</v>
      </c>
      <c r="W734" s="304">
        <f t="shared" ca="1" si="323"/>
        <v>11.416723112398307</v>
      </c>
      <c r="Y734" s="314" t="str">
        <f t="shared" ca="1" si="341"/>
        <v/>
      </c>
      <c r="Z734" s="315" t="str">
        <f t="shared" ca="1" si="342"/>
        <v/>
      </c>
      <c r="AA734" s="316" t="str">
        <f t="shared" ca="1" si="343"/>
        <v/>
      </c>
      <c r="AC734" s="310">
        <f t="shared" ca="1" si="344"/>
        <v>28.000000000000068</v>
      </c>
      <c r="AD734" s="323">
        <f t="shared" ca="1" si="345"/>
        <v>1133.251224356967</v>
      </c>
      <c r="AE734" s="324" t="e">
        <f t="shared" ca="1" si="324"/>
        <v>#N/A</v>
      </c>
      <c r="AG734" s="306">
        <f t="shared" ca="1" si="346"/>
        <v>7.3329179415236814</v>
      </c>
      <c r="AH734" s="304">
        <f t="shared" ca="1" si="347"/>
        <v>-1.0816701845587786</v>
      </c>
    </row>
    <row r="735" spans="1:34" x14ac:dyDescent="0.2">
      <c r="A735" s="347">
        <f t="shared" ca="1" si="325"/>
        <v>0.1</v>
      </c>
      <c r="B735" s="304">
        <f t="shared" ca="1" si="326"/>
        <v>28.100000000000069</v>
      </c>
      <c r="D735" s="306">
        <f t="shared" ca="1" si="327"/>
        <v>-0.56162516805983387</v>
      </c>
      <c r="E735" s="307">
        <f t="shared" ca="1" si="328"/>
        <v>-8.856643529497946</v>
      </c>
      <c r="F735" s="304">
        <f t="shared" ca="1" si="329"/>
        <v>8.8744327952830915</v>
      </c>
      <c r="G735" s="306">
        <f t="shared" ca="1" si="330"/>
        <v>33.89569407936348</v>
      </c>
      <c r="H735" s="307">
        <f t="shared" ca="1" si="331"/>
        <v>-58.518804768173517</v>
      </c>
      <c r="I735" s="304">
        <f t="shared" ca="1" si="332"/>
        <v>67.626685477091101</v>
      </c>
      <c r="J735" s="306">
        <f t="shared" ca="1" si="333"/>
        <v>1136.6436018907436</v>
      </c>
      <c r="K735" s="307">
        <f t="shared" ca="1" si="334"/>
        <v>2240.0596052297788</v>
      </c>
      <c r="L735" s="304">
        <f t="shared" ca="1" si="319"/>
        <v>2511.9366458375011</v>
      </c>
      <c r="M735" s="306">
        <f t="shared" ca="1" si="335"/>
        <v>-1.0457908609492474</v>
      </c>
      <c r="N735" s="304">
        <f t="shared" ca="1" si="336"/>
        <v>-59.919402585744614</v>
      </c>
      <c r="P735" s="310">
        <f t="shared" ca="1" si="337"/>
        <v>23</v>
      </c>
      <c r="Q735" s="304">
        <f t="shared" ca="1" si="338"/>
        <v>0</v>
      </c>
      <c r="R735" s="306">
        <f t="shared" ca="1" si="339"/>
        <v>0</v>
      </c>
      <c r="S735" s="307">
        <f t="shared" ca="1" si="340"/>
        <v>10.317999999999975</v>
      </c>
      <c r="T735" s="304">
        <f t="shared" ca="1" si="320"/>
        <v>101.21957999999975</v>
      </c>
      <c r="U735" s="311">
        <f t="shared" ca="1" si="321"/>
        <v>0</v>
      </c>
      <c r="V735" s="306">
        <f t="shared" ca="1" si="322"/>
        <v>0.97823150521042646</v>
      </c>
      <c r="W735" s="304">
        <f t="shared" ca="1" si="323"/>
        <v>11.676354826620623</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7.3458816329862309</v>
      </c>
      <c r="AH735" s="304">
        <f t="shared" ca="1" si="347"/>
        <v>-1.1064860547003619</v>
      </c>
    </row>
    <row r="736" spans="1:34" x14ac:dyDescent="0.2">
      <c r="A736" s="347">
        <f t="shared" ca="1" si="325"/>
        <v>0.1</v>
      </c>
      <c r="B736" s="304">
        <f t="shared" ca="1" si="326"/>
        <v>28.20000000000007</v>
      </c>
      <c r="D736" s="306">
        <f t="shared" ca="1" si="327"/>
        <v>-0.56720256950691883</v>
      </c>
      <c r="E736" s="307">
        <f t="shared" ca="1" si="328"/>
        <v>-8.8307600897250893</v>
      </c>
      <c r="F736" s="304">
        <f t="shared" ca="1" si="329"/>
        <v>8.848957142914454</v>
      </c>
      <c r="G736" s="306">
        <f t="shared" ca="1" si="330"/>
        <v>33.83897382241279</v>
      </c>
      <c r="H736" s="307">
        <f t="shared" ca="1" si="331"/>
        <v>-59.401880777146026</v>
      </c>
      <c r="I736" s="304">
        <f t="shared" ca="1" si="332"/>
        <v>68.364168898745547</v>
      </c>
      <c r="J736" s="306">
        <f t="shared" ca="1" si="333"/>
        <v>1140.0303352858325</v>
      </c>
      <c r="K736" s="307">
        <f t="shared" ca="1" si="334"/>
        <v>2234.1635709525126</v>
      </c>
      <c r="L736" s="304">
        <f t="shared" ca="1" si="319"/>
        <v>2508.2176993122448</v>
      </c>
      <c r="M736" s="306">
        <f t="shared" ca="1" si="335"/>
        <v>-1.052983208118845</v>
      </c>
      <c r="N736" s="304">
        <f t="shared" ca="1" si="336"/>
        <v>-60.331493723355422</v>
      </c>
      <c r="P736" s="310">
        <f t="shared" ca="1" si="337"/>
        <v>23</v>
      </c>
      <c r="Q736" s="304">
        <f t="shared" ca="1" si="338"/>
        <v>0</v>
      </c>
      <c r="R736" s="306">
        <f t="shared" ca="1" si="339"/>
        <v>0</v>
      </c>
      <c r="S736" s="307">
        <f t="shared" ca="1" si="340"/>
        <v>10.317999999999975</v>
      </c>
      <c r="T736" s="304">
        <f t="shared" ca="1" si="320"/>
        <v>101.21957999999975</v>
      </c>
      <c r="U736" s="311">
        <f t="shared" ca="1" si="321"/>
        <v>0</v>
      </c>
      <c r="V736" s="306">
        <f t="shared" ca="1" si="322"/>
        <v>0.97881575603839244</v>
      </c>
      <c r="W736" s="304">
        <f t="shared" ca="1" si="323"/>
        <v>11.939536355533571</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7.3571519490883484</v>
      </c>
      <c r="AH736" s="304">
        <f t="shared" ca="1" si="347"/>
        <v>-1.1316490430917476</v>
      </c>
    </row>
    <row r="737" spans="1:34" x14ac:dyDescent="0.2">
      <c r="A737" s="347">
        <f t="shared" ca="1" si="325"/>
        <v>0.1</v>
      </c>
      <c r="B737" s="304">
        <f t="shared" ca="1" si="326"/>
        <v>28.300000000000072</v>
      </c>
      <c r="D737" s="306">
        <f t="shared" ca="1" si="327"/>
        <v>-0.57277042454884619</v>
      </c>
      <c r="E737" s="307">
        <f t="shared" ca="1" si="328"/>
        <v>-8.8045427822284985</v>
      </c>
      <c r="F737" s="304">
        <f t="shared" ca="1" si="329"/>
        <v>8.8231536064680309</v>
      </c>
      <c r="G737" s="306">
        <f t="shared" ca="1" si="330"/>
        <v>33.781696779957905</v>
      </c>
      <c r="H737" s="307">
        <f t="shared" ca="1" si="331"/>
        <v>-60.282335055368875</v>
      </c>
      <c r="I737" s="304">
        <f t="shared" ca="1" si="332"/>
        <v>69.102553911275763</v>
      </c>
      <c r="J737" s="306">
        <f t="shared" ca="1" si="333"/>
        <v>1143.4113688159509</v>
      </c>
      <c r="K737" s="307">
        <f t="shared" ca="1" si="334"/>
        <v>2228.179360160887</v>
      </c>
      <c r="L737" s="304">
        <f t="shared" ca="1" si="319"/>
        <v>2504.4306377667053</v>
      </c>
      <c r="M737" s="306">
        <f t="shared" ca="1" si="335"/>
        <v>-1.0600101624177409</v>
      </c>
      <c r="N737" s="304">
        <f t="shared" ca="1" si="336"/>
        <v>-60.734108547513465</v>
      </c>
      <c r="P737" s="310">
        <f t="shared" ca="1" si="337"/>
        <v>23</v>
      </c>
      <c r="Q737" s="304">
        <f t="shared" ca="1" si="338"/>
        <v>0</v>
      </c>
      <c r="R737" s="306">
        <f t="shared" ca="1" si="339"/>
        <v>0</v>
      </c>
      <c r="S737" s="307">
        <f t="shared" ca="1" si="340"/>
        <v>10.317999999999975</v>
      </c>
      <c r="T737" s="304">
        <f t="shared" ca="1" si="320"/>
        <v>101.21957999999975</v>
      </c>
      <c r="U737" s="311">
        <f t="shared" ca="1" si="321"/>
        <v>0</v>
      </c>
      <c r="V737" s="306">
        <f t="shared" ca="1" si="322"/>
        <v>0.9794090614016594</v>
      </c>
      <c r="W737" s="304">
        <f t="shared" ca="1" si="323"/>
        <v>12.206235603830624</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7.366789436006723</v>
      </c>
      <c r="AH737" s="304">
        <f t="shared" ca="1" si="347"/>
        <v>-1.1571560724494669</v>
      </c>
    </row>
    <row r="738" spans="1:34" x14ac:dyDescent="0.2">
      <c r="A738" s="347">
        <f t="shared" ca="1" si="325"/>
        <v>0.1</v>
      </c>
      <c r="B738" s="304">
        <f t="shared" ca="1" si="326"/>
        <v>28.400000000000073</v>
      </c>
      <c r="D738" s="306">
        <f t="shared" ca="1" si="327"/>
        <v>-0.57832715640612475</v>
      </c>
      <c r="E738" s="307">
        <f t="shared" ca="1" si="328"/>
        <v>-8.7779940696532357</v>
      </c>
      <c r="F738" s="304">
        <f t="shared" ca="1" si="329"/>
        <v>8.7970246212400802</v>
      </c>
      <c r="G738" s="306">
        <f t="shared" ca="1" si="330"/>
        <v>33.72386406431729</v>
      </c>
      <c r="H738" s="307">
        <f t="shared" ca="1" si="331"/>
        <v>-61.160134462334199</v>
      </c>
      <c r="I738" s="304">
        <f t="shared" ca="1" si="332"/>
        <v>69.841685653192471</v>
      </c>
      <c r="J738" s="306">
        <f t="shared" ca="1" si="333"/>
        <v>1146.7866468581647</v>
      </c>
      <c r="K738" s="307">
        <f t="shared" ca="1" si="334"/>
        <v>2222.1072366850017</v>
      </c>
      <c r="L738" s="304">
        <f t="shared" ca="1" si="319"/>
        <v>2500.5759705995829</v>
      </c>
      <c r="M738" s="306">
        <f t="shared" ca="1" si="335"/>
        <v>-1.0668768149010917</v>
      </c>
      <c r="N738" s="304">
        <f t="shared" ca="1" si="336"/>
        <v>-61.127538754192486</v>
      </c>
      <c r="P738" s="310">
        <f t="shared" ca="1" si="337"/>
        <v>23</v>
      </c>
      <c r="Q738" s="304">
        <f t="shared" ca="1" si="338"/>
        <v>0</v>
      </c>
      <c r="R738" s="306">
        <f t="shared" ca="1" si="339"/>
        <v>0</v>
      </c>
      <c r="S738" s="307">
        <f t="shared" ca="1" si="340"/>
        <v>10.317999999999975</v>
      </c>
      <c r="T738" s="304">
        <f t="shared" ca="1" si="320"/>
        <v>101.21957999999975</v>
      </c>
      <c r="U738" s="311">
        <f t="shared" ca="1" si="321"/>
        <v>0</v>
      </c>
      <c r="V738" s="306">
        <f t="shared" ca="1" si="322"/>
        <v>0.98001140949896737</v>
      </c>
      <c r="W738" s="304">
        <f t="shared" ca="1" si="323"/>
        <v>12.476420137390603</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7.3748519864819819</v>
      </c>
      <c r="AH738" s="304">
        <f t="shared" ca="1" si="347"/>
        <v>-1.1830040321603659</v>
      </c>
    </row>
    <row r="739" spans="1:34" x14ac:dyDescent="0.2">
      <c r="A739" s="347">
        <f t="shared" ca="1" si="325"/>
        <v>0.1</v>
      </c>
      <c r="B739" s="304">
        <f t="shared" ca="1" si="326"/>
        <v>28.500000000000075</v>
      </c>
      <c r="D739" s="306">
        <f t="shared" ca="1" si="327"/>
        <v>-0.58387124173704585</v>
      </c>
      <c r="E739" s="307">
        <f t="shared" ca="1" si="328"/>
        <v>-8.7511164869712665</v>
      </c>
      <c r="F739" s="304">
        <f t="shared" ca="1" si="329"/>
        <v>8.7705726948397107</v>
      </c>
      <c r="G739" s="306">
        <f t="shared" ca="1" si="330"/>
        <v>33.665476940143584</v>
      </c>
      <c r="H739" s="307">
        <f t="shared" ca="1" si="331"/>
        <v>-62.035246111031327</v>
      </c>
      <c r="I739" s="304">
        <f t="shared" ca="1" si="332"/>
        <v>70.581414675986522</v>
      </c>
      <c r="J739" s="306">
        <f t="shared" ca="1" si="333"/>
        <v>1150.1561139083876</v>
      </c>
      <c r="K739" s="307">
        <f t="shared" ca="1" si="334"/>
        <v>2215.9474676563336</v>
      </c>
      <c r="L739" s="304">
        <f t="shared" ca="1" si="319"/>
        <v>2496.6542142982798</v>
      </c>
      <c r="M739" s="306">
        <f t="shared" ca="1" si="335"/>
        <v>-1.0735880820423211</v>
      </c>
      <c r="N739" s="304">
        <f t="shared" ca="1" si="336"/>
        <v>-61.51206603656977</v>
      </c>
      <c r="P739" s="310">
        <f t="shared" ca="1" si="337"/>
        <v>23</v>
      </c>
      <c r="Q739" s="304">
        <f t="shared" ca="1" si="338"/>
        <v>0</v>
      </c>
      <c r="R739" s="306">
        <f t="shared" ca="1" si="339"/>
        <v>0</v>
      </c>
      <c r="S739" s="307">
        <f t="shared" ca="1" si="340"/>
        <v>10.317999999999975</v>
      </c>
      <c r="T739" s="304">
        <f t="shared" ca="1" si="320"/>
        <v>101.21957999999975</v>
      </c>
      <c r="U739" s="311">
        <f t="shared" ca="1" si="321"/>
        <v>0</v>
      </c>
      <c r="V739" s="306">
        <f t="shared" ca="1" si="322"/>
        <v>0.98062278837478933</v>
      </c>
      <c r="W739" s="304">
        <f t="shared" ca="1" si="323"/>
        <v>12.75005718850095</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7.3813949624760138</v>
      </c>
      <c r="AH739" s="304">
        <f t="shared" ca="1" si="347"/>
        <v>-1.2091897787740487</v>
      </c>
    </row>
    <row r="740" spans="1:34" x14ac:dyDescent="0.2">
      <c r="A740" s="347">
        <f t="shared" ca="1" si="325"/>
        <v>0.1</v>
      </c>
      <c r="B740" s="304">
        <f t="shared" ca="1" si="326"/>
        <v>28.600000000000076</v>
      </c>
      <c r="D740" s="306">
        <f t="shared" ca="1" si="327"/>
        <v>-0.58940120846717248</v>
      </c>
      <c r="E740" s="307">
        <f t="shared" ca="1" si="328"/>
        <v>-8.7239126384453254</v>
      </c>
      <c r="F740" s="304">
        <f t="shared" ca="1" si="329"/>
        <v>8.7438004041588595</v>
      </c>
      <c r="G740" s="306">
        <f t="shared" ca="1" si="330"/>
        <v>33.606536819296871</v>
      </c>
      <c r="H740" s="307">
        <f t="shared" ca="1" si="331"/>
        <v>-62.907637374875861</v>
      </c>
      <c r="I740" s="304">
        <f t="shared" ca="1" si="332"/>
        <v>71.321596708680289</v>
      </c>
      <c r="J740" s="306">
        <f t="shared" ca="1" si="333"/>
        <v>1153.5197145963596</v>
      </c>
      <c r="K740" s="307">
        <f t="shared" ca="1" si="334"/>
        <v>2209.7003234820381</v>
      </c>
      <c r="L740" s="304">
        <f t="shared" ca="1" si="319"/>
        <v>2492.6658924852104</v>
      </c>
      <c r="M740" s="306">
        <f t="shared" ca="1" si="335"/>
        <v>-1.080148711026089</v>
      </c>
      <c r="N740" s="304">
        <f t="shared" ca="1" si="336"/>
        <v>-61.887962388290866</v>
      </c>
      <c r="P740" s="310">
        <f t="shared" ca="1" si="337"/>
        <v>23</v>
      </c>
      <c r="Q740" s="304">
        <f t="shared" ca="1" si="338"/>
        <v>0</v>
      </c>
      <c r="R740" s="306">
        <f t="shared" ca="1" si="339"/>
        <v>0</v>
      </c>
      <c r="S740" s="307">
        <f t="shared" ca="1" si="340"/>
        <v>10.317999999999975</v>
      </c>
      <c r="T740" s="304">
        <f t="shared" ca="1" si="320"/>
        <v>101.21957999999975</v>
      </c>
      <c r="U740" s="311">
        <f t="shared" ca="1" si="321"/>
        <v>0</v>
      </c>
      <c r="V740" s="306">
        <f t="shared" ca="1" si="322"/>
        <v>0.98124318591966397</v>
      </c>
      <c r="W740" s="304">
        <f t="shared" ca="1" si="323"/>
        <v>13.027113661216305</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7.3864713137057993</v>
      </c>
      <c r="AH740" s="304">
        <f t="shared" ca="1" si="347"/>
        <v>-1.2357101365091085</v>
      </c>
    </row>
    <row r="741" spans="1:34" x14ac:dyDescent="0.2">
      <c r="A741" s="347">
        <f t="shared" ca="1" si="325"/>
        <v>0.1</v>
      </c>
      <c r="B741" s="304">
        <f t="shared" ca="1" si="326"/>
        <v>28.700000000000077</v>
      </c>
      <c r="D741" s="306">
        <f t="shared" ca="1" si="327"/>
        <v>-0.59491563372371581</v>
      </c>
      <c r="E741" s="307">
        <f t="shared" ca="1" si="328"/>
        <v>-8.6963851947563171</v>
      </c>
      <c r="F741" s="304">
        <f t="shared" ca="1" si="329"/>
        <v>8.7167103925062097</v>
      </c>
      <c r="G741" s="306">
        <f t="shared" ca="1" si="330"/>
        <v>33.547045255924502</v>
      </c>
      <c r="H741" s="307">
        <f t="shared" ca="1" si="331"/>
        <v>-63.77727589435149</v>
      </c>
      <c r="I741" s="304">
        <f t="shared" ca="1" si="332"/>
        <v>72.062092433590038</v>
      </c>
      <c r="J741" s="306">
        <f t="shared" ca="1" si="333"/>
        <v>1156.8773937001206</v>
      </c>
      <c r="K741" s="307">
        <f t="shared" ca="1" si="334"/>
        <v>2203.3660778185767</v>
      </c>
      <c r="L741" s="304">
        <f t="shared" ca="1" si="319"/>
        <v>2488.6115359645833</v>
      </c>
      <c r="M741" s="306">
        <f t="shared" ca="1" si="335"/>
        <v>-1.0865632850365521</v>
      </c>
      <c r="N741" s="304">
        <f t="shared" ca="1" si="336"/>
        <v>-62.255490406464709</v>
      </c>
      <c r="P741" s="310">
        <f t="shared" ca="1" si="337"/>
        <v>23</v>
      </c>
      <c r="Q741" s="304">
        <f t="shared" ca="1" si="338"/>
        <v>0</v>
      </c>
      <c r="R741" s="306">
        <f t="shared" ca="1" si="339"/>
        <v>0</v>
      </c>
      <c r="S741" s="307">
        <f t="shared" ca="1" si="340"/>
        <v>10.317999999999975</v>
      </c>
      <c r="T741" s="304">
        <f t="shared" ca="1" si="320"/>
        <v>101.21957999999975</v>
      </c>
      <c r="U741" s="311">
        <f t="shared" ca="1" si="321"/>
        <v>0</v>
      </c>
      <c r="V741" s="306">
        <f t="shared" ca="1" si="322"/>
        <v>0.98187258987057724</v>
      </c>
      <c r="W741" s="304">
        <f t="shared" ca="1" si="323"/>
        <v>13.30755613684606</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7.3901316919158315</v>
      </c>
      <c r="AH741" s="304">
        <f t="shared" ca="1" si="347"/>
        <v>-1.2625618977724691</v>
      </c>
    </row>
    <row r="742" spans="1:34" x14ac:dyDescent="0.2">
      <c r="A742" s="347">
        <f t="shared" ca="1" si="325"/>
        <v>0.1</v>
      </c>
      <c r="B742" s="304">
        <f t="shared" ca="1" si="326"/>
        <v>28.800000000000079</v>
      </c>
      <c r="D742" s="306">
        <f t="shared" ca="1" si="327"/>
        <v>-0.60041314187069506</v>
      </c>
      <c r="E742" s="307">
        <f t="shared" ca="1" si="328"/>
        <v>-8.6685368902818922</v>
      </c>
      <c r="F742" s="304">
        <f t="shared" ca="1" si="329"/>
        <v>8.6893053668926328</v>
      </c>
      <c r="G742" s="306">
        <f t="shared" ca="1" si="330"/>
        <v>33.487003941737434</v>
      </c>
      <c r="H742" s="307">
        <f t="shared" ca="1" si="331"/>
        <v>-64.64412958337968</v>
      </c>
      <c r="I742" s="304">
        <f t="shared" ca="1" si="332"/>
        <v>72.802767272863477</v>
      </c>
      <c r="J742" s="306">
        <f t="shared" ca="1" si="333"/>
        <v>1160.2290961600038</v>
      </c>
      <c r="K742" s="307">
        <f t="shared" ca="1" si="334"/>
        <v>2196.9450075446903</v>
      </c>
      <c r="L742" s="304">
        <f t="shared" ca="1" si="319"/>
        <v>2484.4916827696966</v>
      </c>
      <c r="M742" s="306">
        <f t="shared" ca="1" si="335"/>
        <v>-1.0928362285151043</v>
      </c>
      <c r="N742" s="304">
        <f t="shared" ca="1" si="336"/>
        <v>-62.614903592909869</v>
      </c>
      <c r="P742" s="310">
        <f t="shared" ca="1" si="337"/>
        <v>23</v>
      </c>
      <c r="Q742" s="304">
        <f t="shared" ca="1" si="338"/>
        <v>0</v>
      </c>
      <c r="R742" s="306">
        <f t="shared" ca="1" si="339"/>
        <v>0</v>
      </c>
      <c r="S742" s="307">
        <f t="shared" ca="1" si="340"/>
        <v>10.317999999999975</v>
      </c>
      <c r="T742" s="304">
        <f t="shared" ca="1" si="320"/>
        <v>101.21957999999975</v>
      </c>
      <c r="U742" s="311">
        <f t="shared" ca="1" si="321"/>
        <v>0</v>
      </c>
      <c r="V742" s="306">
        <f t="shared" ca="1" si="322"/>
        <v>0.98251098781138646</v>
      </c>
      <c r="W742" s="304">
        <f t="shared" ca="1" si="323"/>
        <v>13.591350879565006</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7.3924245608079513</v>
      </c>
      <c r="AH742" s="304">
        <f t="shared" ca="1" si="347"/>
        <v>-1.2897418236912281</v>
      </c>
    </row>
    <row r="743" spans="1:34" x14ac:dyDescent="0.2">
      <c r="A743" s="347">
        <f t="shared" ca="1" si="325"/>
        <v>0.1</v>
      </c>
      <c r="B743" s="304">
        <f t="shared" ca="1" si="326"/>
        <v>28.90000000000008</v>
      </c>
      <c r="D743" s="306">
        <f t="shared" ca="1" si="327"/>
        <v>-0.60589240264074529</v>
      </c>
      <c r="E743" s="307">
        <f t="shared" ca="1" si="328"/>
        <v>-8.6403705205147894</v>
      </c>
      <c r="F743" s="304">
        <f t="shared" ca="1" si="329"/>
        <v>8.661588095456791</v>
      </c>
      <c r="G743" s="306">
        <f t="shared" ca="1" si="330"/>
        <v>33.426414701473362</v>
      </c>
      <c r="H743" s="307">
        <f t="shared" ca="1" si="331"/>
        <v>-65.508166635431152</v>
      </c>
      <c r="I743" s="304">
        <f t="shared" ca="1" si="332"/>
        <v>73.543491185354327</v>
      </c>
      <c r="J743" s="306">
        <f t="shared" ca="1" si="333"/>
        <v>1163.5747670921644</v>
      </c>
      <c r="K743" s="307">
        <f t="shared" ca="1" si="334"/>
        <v>2190.4373927337497</v>
      </c>
      <c r="L743" s="304">
        <f t="shared" ca="1" si="319"/>
        <v>2480.3068782108012</v>
      </c>
      <c r="M743" s="306">
        <f t="shared" ca="1" si="335"/>
        <v>-1.0989718123658352</v>
      </c>
      <c r="N743" s="304">
        <f t="shared" ca="1" si="336"/>
        <v>-62.966446652405374</v>
      </c>
      <c r="P743" s="310">
        <f t="shared" ca="1" si="337"/>
        <v>23</v>
      </c>
      <c r="Q743" s="304">
        <f t="shared" ca="1" si="338"/>
        <v>0</v>
      </c>
      <c r="R743" s="306">
        <f t="shared" ca="1" si="339"/>
        <v>0</v>
      </c>
      <c r="S743" s="307">
        <f t="shared" ca="1" si="340"/>
        <v>10.317999999999975</v>
      </c>
      <c r="T743" s="304">
        <f t="shared" ca="1" si="320"/>
        <v>101.21957999999975</v>
      </c>
      <c r="U743" s="311">
        <f t="shared" ca="1" si="321"/>
        <v>0</v>
      </c>
      <c r="V743" s="306">
        <f t="shared" ca="1" si="322"/>
        <v>0.98315836717328653</v>
      </c>
      <c r="W743" s="304">
        <f t="shared" ca="1" si="323"/>
        <v>13.878463842141048</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7.3933963015950246</v>
      </c>
      <c r="AH743" s="304">
        <f t="shared" ca="1" si="347"/>
        <v>-1.3172466446564295</v>
      </c>
    </row>
    <row r="744" spans="1:34" x14ac:dyDescent="0.2">
      <c r="A744" s="347">
        <f t="shared" ca="1" si="325"/>
        <v>0.1</v>
      </c>
      <c r="B744" s="304">
        <f t="shared" ca="1" si="326"/>
        <v>29.000000000000082</v>
      </c>
      <c r="D744" s="306">
        <f t="shared" ca="1" si="327"/>
        <v>-0.61135212935944905</v>
      </c>
      <c r="E744" s="307">
        <f t="shared" ca="1" si="328"/>
        <v>-8.6118889396104095</v>
      </c>
      <c r="F744" s="304">
        <f t="shared" ca="1" si="329"/>
        <v>8.6335614050203198</v>
      </c>
      <c r="G744" s="306">
        <f t="shared" ca="1" si="330"/>
        <v>33.365279488537418</v>
      </c>
      <c r="H744" s="307">
        <f t="shared" ca="1" si="331"/>
        <v>-66.369355529392195</v>
      </c>
      <c r="I744" s="304">
        <f t="shared" ca="1" si="332"/>
        <v>74.284138473398727</v>
      </c>
      <c r="J744" s="306">
        <f t="shared" ca="1" si="333"/>
        <v>1166.9143518016649</v>
      </c>
      <c r="K744" s="307">
        <f t="shared" ca="1" si="334"/>
        <v>2183.8435166255085</v>
      </c>
      <c r="L744" s="304">
        <f t="shared" ca="1" si="319"/>
        <v>2476.0576749235806</v>
      </c>
      <c r="M744" s="306">
        <f t="shared" ca="1" si="335"/>
        <v>-1.1049741590905295</v>
      </c>
      <c r="N744" s="304">
        <f t="shared" ca="1" si="336"/>
        <v>-63.31035578690453</v>
      </c>
      <c r="P744" s="310">
        <f t="shared" ca="1" si="337"/>
        <v>23</v>
      </c>
      <c r="Q744" s="304">
        <f t="shared" ca="1" si="338"/>
        <v>0</v>
      </c>
      <c r="R744" s="306">
        <f t="shared" ca="1" si="339"/>
        <v>0</v>
      </c>
      <c r="S744" s="307">
        <f t="shared" ca="1" si="340"/>
        <v>10.317999999999975</v>
      </c>
      <c r="T744" s="304">
        <f t="shared" ca="1" si="320"/>
        <v>101.21957999999975</v>
      </c>
      <c r="U744" s="311">
        <f t="shared" ca="1" si="321"/>
        <v>0</v>
      </c>
      <c r="V744" s="306">
        <f t="shared" ca="1" si="322"/>
        <v>0.98381471523531694</v>
      </c>
      <c r="W744" s="304">
        <f t="shared" ca="1" si="323"/>
        <v>14.168860671774702</v>
      </c>
      <c r="Y744" s="314" t="str">
        <f t="shared" ca="1" si="341"/>
        <v/>
      </c>
      <c r="Z744" s="315" t="str">
        <f t="shared" ca="1" si="342"/>
        <v/>
      </c>
      <c r="AA744" s="316" t="str">
        <f t="shared" ca="1" si="343"/>
        <v/>
      </c>
      <c r="AC744" s="310">
        <f t="shared" ca="1" si="344"/>
        <v>29.000000000000082</v>
      </c>
      <c r="AD744" s="323">
        <f t="shared" ca="1" si="345"/>
        <v>1166.9143518016649</v>
      </c>
      <c r="AE744" s="324" t="e">
        <f t="shared" ca="1" si="324"/>
        <v>#N/A</v>
      </c>
      <c r="AG744" s="306">
        <f t="shared" ca="1" si="346"/>
        <v>7.3930913141842289</v>
      </c>
      <c r="AH744" s="304">
        <f t="shared" ca="1" si="347"/>
        <v>-1.345073060878182</v>
      </c>
    </row>
    <row r="745" spans="1:34" x14ac:dyDescent="0.2">
      <c r="A745" s="347">
        <f t="shared" ca="1" si="325"/>
        <v>0.1</v>
      </c>
      <c r="B745" s="304">
        <f t="shared" ca="1" si="326"/>
        <v>29.100000000000083</v>
      </c>
      <c r="D745" s="306">
        <f t="shared" ca="1" si="327"/>
        <v>-0.61679107725812166</v>
      </c>
      <c r="E745" s="307">
        <f t="shared" ca="1" si="328"/>
        <v>-8.5830950580538499</v>
      </c>
      <c r="F745" s="304">
        <f t="shared" ca="1" si="329"/>
        <v>8.6052281787628182</v>
      </c>
      <c r="G745" s="306">
        <f t="shared" ca="1" si="330"/>
        <v>33.303600380811602</v>
      </c>
      <c r="H745" s="307">
        <f t="shared" ca="1" si="331"/>
        <v>-67.227665035197575</v>
      </c>
      <c r="I745" s="304">
        <f t="shared" ca="1" si="332"/>
        <v>75.024587599063295</v>
      </c>
      <c r="J745" s="306">
        <f t="shared" ca="1" si="333"/>
        <v>1170.2477957951323</v>
      </c>
      <c r="K745" s="307">
        <f t="shared" ca="1" si="334"/>
        <v>2177.1636655972789</v>
      </c>
      <c r="L745" s="304">
        <f t="shared" ca="1" si="319"/>
        <v>2471.7446329182844</v>
      </c>
      <c r="M745" s="306">
        <f t="shared" ca="1" si="335"/>
        <v>-1.1108472478381661</v>
      </c>
      <c r="N745" s="304">
        <f t="shared" ca="1" si="336"/>
        <v>-63.646858984849878</v>
      </c>
      <c r="P745" s="310">
        <f t="shared" ca="1" si="337"/>
        <v>23</v>
      </c>
      <c r="Q745" s="304">
        <f t="shared" ca="1" si="338"/>
        <v>0</v>
      </c>
      <c r="R745" s="306">
        <f t="shared" ca="1" si="339"/>
        <v>0</v>
      </c>
      <c r="S745" s="307">
        <f t="shared" ca="1" si="340"/>
        <v>10.317999999999975</v>
      </c>
      <c r="T745" s="304">
        <f t="shared" ca="1" si="320"/>
        <v>101.21957999999975</v>
      </c>
      <c r="U745" s="311">
        <f t="shared" ca="1" si="321"/>
        <v>0</v>
      </c>
      <c r="V745" s="306">
        <f t="shared" ca="1" si="322"/>
        <v>0.98448001912490379</v>
      </c>
      <c r="W745" s="304">
        <f t="shared" ca="1" si="323"/>
        <v>14.462506716044924</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7.3915521140279017</v>
      </c>
      <c r="AH745" s="304">
        <f t="shared" ca="1" si="347"/>
        <v>-1.3732177429516124</v>
      </c>
    </row>
    <row r="746" spans="1:34" x14ac:dyDescent="0.2">
      <c r="A746" s="347">
        <f t="shared" ca="1" si="325"/>
        <v>0.1</v>
      </c>
      <c r="B746" s="304">
        <f t="shared" ca="1" si="326"/>
        <v>29.200000000000085</v>
      </c>
      <c r="D746" s="306">
        <f t="shared" ca="1" si="327"/>
        <v>-0.62220804187102996</v>
      </c>
      <c r="E746" s="307">
        <f t="shared" ca="1" si="328"/>
        <v>-8.5539918404373907</v>
      </c>
      <c r="F746" s="304">
        <f t="shared" ca="1" si="329"/>
        <v>8.5765913540076291</v>
      </c>
      <c r="G746" s="306">
        <f t="shared" ca="1" si="330"/>
        <v>33.241379576624496</v>
      </c>
      <c r="H746" s="307">
        <f t="shared" ca="1" si="331"/>
        <v>-68.083064219241308</v>
      </c>
      <c r="I746" s="304">
        <f t="shared" ca="1" si="332"/>
        <v>75.764721009441885</v>
      </c>
      <c r="J746" s="306">
        <f t="shared" ca="1" si="333"/>
        <v>1173.5750447930041</v>
      </c>
      <c r="K746" s="307">
        <f t="shared" ca="1" si="334"/>
        <v>2170.3981291345567</v>
      </c>
      <c r="L746" s="304">
        <f t="shared" ca="1" si="319"/>
        <v>2467.3683196295779</v>
      </c>
      <c r="M746" s="306">
        <f t="shared" ca="1" si="335"/>
        <v>-1.1165949193566167</v>
      </c>
      <c r="N746" s="304">
        <f t="shared" ca="1" si="336"/>
        <v>-63.976176304884646</v>
      </c>
      <c r="P746" s="310">
        <f t="shared" ca="1" si="337"/>
        <v>23</v>
      </c>
      <c r="Q746" s="304">
        <f t="shared" ca="1" si="338"/>
        <v>0</v>
      </c>
      <c r="R746" s="306">
        <f t="shared" ca="1" si="339"/>
        <v>0</v>
      </c>
      <c r="S746" s="307">
        <f t="shared" ca="1" si="340"/>
        <v>10.317999999999975</v>
      </c>
      <c r="T746" s="304">
        <f t="shared" ca="1" si="320"/>
        <v>101.21957999999975</v>
      </c>
      <c r="U746" s="311">
        <f t="shared" ca="1" si="321"/>
        <v>0</v>
      </c>
      <c r="V746" s="306">
        <f t="shared" ca="1" si="322"/>
        <v>0.98515426581844456</v>
      </c>
      <c r="W746" s="304">
        <f t="shared" ca="1" si="323"/>
        <v>14.75936702895636</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7.3888194247062966</v>
      </c>
      <c r="AH746" s="304">
        <f t="shared" ca="1" si="347"/>
        <v>-1.4016773324331226</v>
      </c>
    </row>
    <row r="747" spans="1:34" x14ac:dyDescent="0.2">
      <c r="A747" s="347">
        <f t="shared" ca="1" si="325"/>
        <v>0.1</v>
      </c>
      <c r="B747" s="304">
        <f t="shared" ca="1" si="326"/>
        <v>29.300000000000086</v>
      </c>
      <c r="D747" s="306">
        <f t="shared" ca="1" si="327"/>
        <v>-0.62760185751313047</v>
      </c>
      <c r="E747" s="307">
        <f t="shared" ca="1" si="328"/>
        <v>-8.5245823033401162</v>
      </c>
      <c r="F747" s="304">
        <f t="shared" ca="1" si="329"/>
        <v>8.5476539201100916</v>
      </c>
      <c r="G747" s="306">
        <f t="shared" ca="1" si="330"/>
        <v>33.17861939087318</v>
      </c>
      <c r="H747" s="307">
        <f t="shared" ca="1" si="331"/>
        <v>-68.935522449575316</v>
      </c>
      <c r="I747" s="304">
        <f t="shared" ca="1" si="332"/>
        <v>76.504424970588005</v>
      </c>
      <c r="J747" s="306">
        <f t="shared" ca="1" si="333"/>
        <v>1176.896044741379</v>
      </c>
      <c r="K747" s="307">
        <f t="shared" ca="1" si="334"/>
        <v>2163.5471998011158</v>
      </c>
      <c r="L747" s="304">
        <f t="shared" ca="1" si="319"/>
        <v>2462.9293099671277</v>
      </c>
      <c r="M747" s="306">
        <f t="shared" ca="1" si="335"/>
        <v>-1.1222208808366458</v>
      </c>
      <c r="N747" s="304">
        <f t="shared" ca="1" si="336"/>
        <v>-64.298520153393497</v>
      </c>
      <c r="P747" s="310">
        <f t="shared" ca="1" si="337"/>
        <v>23</v>
      </c>
      <c r="Q747" s="304">
        <f t="shared" ca="1" si="338"/>
        <v>0</v>
      </c>
      <c r="R747" s="306">
        <f t="shared" ca="1" si="339"/>
        <v>0</v>
      </c>
      <c r="S747" s="307">
        <f t="shared" ca="1" si="340"/>
        <v>10.317999999999975</v>
      </c>
      <c r="T747" s="304">
        <f t="shared" ca="1" si="320"/>
        <v>101.21957999999975</v>
      </c>
      <c r="U747" s="311">
        <f t="shared" ca="1" si="321"/>
        <v>0</v>
      </c>
      <c r="V747" s="306">
        <f t="shared" ca="1" si="322"/>
        <v>0.98583744214191948</v>
      </c>
      <c r="W747" s="304">
        <f t="shared" ca="1" si="323"/>
        <v>15.059406377083008</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7.3849322663274481</v>
      </c>
      <c r="AH747" s="304">
        <f t="shared" ca="1" si="347"/>
        <v>-1.4304484424264776</v>
      </c>
    </row>
    <row r="748" spans="1:34" x14ac:dyDescent="0.2">
      <c r="A748" s="347">
        <f t="shared" ca="1" si="325"/>
        <v>0.1</v>
      </c>
      <c r="B748" s="304">
        <f t="shared" ca="1" si="326"/>
        <v>29.400000000000087</v>
      </c>
      <c r="D748" s="306">
        <f t="shared" ca="1" si="327"/>
        <v>-0.63297139583449091</v>
      </c>
      <c r="E748" s="307">
        <f t="shared" ca="1" si="328"/>
        <v>-8.4948695133019765</v>
      </c>
      <c r="F748" s="304">
        <f t="shared" ca="1" si="329"/>
        <v>8.5184189164405399</v>
      </c>
      <c r="G748" s="306">
        <f t="shared" ca="1" si="330"/>
        <v>33.115322251289733</v>
      </c>
      <c r="H748" s="307">
        <f t="shared" ca="1" si="331"/>
        <v>-69.785009400905508</v>
      </c>
      <c r="I748" s="304">
        <f t="shared" ca="1" si="332"/>
        <v>77.243589409680041</v>
      </c>
      <c r="J748" s="306">
        <f t="shared" ca="1" si="333"/>
        <v>1180.2107418234871</v>
      </c>
      <c r="K748" s="307">
        <f t="shared" ca="1" si="334"/>
        <v>2156.6111732085919</v>
      </c>
      <c r="L748" s="304">
        <f t="shared" ca="1" si="319"/>
        <v>2458.4281863669894</v>
      </c>
      <c r="M748" s="306">
        <f t="shared" ca="1" si="335"/>
        <v>-1.1277287106403953</v>
      </c>
      <c r="N748" s="304">
        <f t="shared" ca="1" si="336"/>
        <v>-64.614095555424697</v>
      </c>
      <c r="P748" s="310">
        <f t="shared" ca="1" si="337"/>
        <v>23</v>
      </c>
      <c r="Q748" s="304">
        <f t="shared" ca="1" si="338"/>
        <v>0</v>
      </c>
      <c r="R748" s="306">
        <f t="shared" ca="1" si="339"/>
        <v>0</v>
      </c>
      <c r="S748" s="307">
        <f t="shared" ca="1" si="340"/>
        <v>10.317999999999975</v>
      </c>
      <c r="T748" s="304">
        <f t="shared" ca="1" si="320"/>
        <v>101.21957999999975</v>
      </c>
      <c r="U748" s="311">
        <f t="shared" ca="1" si="321"/>
        <v>0</v>
      </c>
      <c r="V748" s="306">
        <f t="shared" ca="1" si="322"/>
        <v>0.98652953477154437</v>
      </c>
      <c r="W748" s="304">
        <f t="shared" ca="1" si="323"/>
        <v>15.362589245803779</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7.3799280398460265</v>
      </c>
      <c r="AH748" s="304">
        <f t="shared" ca="1" si="347"/>
        <v>-1.4595276581782366</v>
      </c>
    </row>
    <row r="749" spans="1:34" x14ac:dyDescent="0.2">
      <c r="A749" s="347">
        <f t="shared" ca="1" si="325"/>
        <v>0.1</v>
      </c>
      <c r="B749" s="304">
        <f t="shared" ca="1" si="326"/>
        <v>29.500000000000089</v>
      </c>
      <c r="D749" s="306">
        <f t="shared" ca="1" si="327"/>
        <v>-0.63831556444769311</v>
      </c>
      <c r="E749" s="307">
        <f t="shared" ca="1" si="328"/>
        <v>-8.4648565848852133</v>
      </c>
      <c r="F749" s="304">
        <f t="shared" ca="1" si="329"/>
        <v>8.4888894304550071</v>
      </c>
      <c r="G749" s="306">
        <f t="shared" ca="1" si="330"/>
        <v>33.051490694844965</v>
      </c>
      <c r="H749" s="307">
        <f t="shared" ca="1" si="331"/>
        <v>-70.631495059394027</v>
      </c>
      <c r="I749" s="304">
        <f t="shared" ca="1" si="332"/>
        <v>77.982107765029184</v>
      </c>
      <c r="J749" s="306">
        <f t="shared" ca="1" si="333"/>
        <v>1183.5190824707938</v>
      </c>
      <c r="K749" s="307">
        <f t="shared" ca="1" si="334"/>
        <v>2149.590347985577</v>
      </c>
      <c r="L749" s="304">
        <f t="shared" ca="1" si="319"/>
        <v>2453.8655388438183</v>
      </c>
      <c r="M749" s="306">
        <f t="shared" ca="1" si="335"/>
        <v>-1.1331218629083459</v>
      </c>
      <c r="N749" s="304">
        <f t="shared" ca="1" si="336"/>
        <v>-64.923100418649682</v>
      </c>
      <c r="P749" s="310">
        <f t="shared" ca="1" si="337"/>
        <v>23</v>
      </c>
      <c r="Q749" s="304">
        <f t="shared" ca="1" si="338"/>
        <v>0</v>
      </c>
      <c r="R749" s="306">
        <f t="shared" ca="1" si="339"/>
        <v>0</v>
      </c>
      <c r="S749" s="307">
        <f t="shared" ca="1" si="340"/>
        <v>10.317999999999975</v>
      </c>
      <c r="T749" s="304">
        <f t="shared" ca="1" si="320"/>
        <v>101.21957999999975</v>
      </c>
      <c r="U749" s="311">
        <f t="shared" ca="1" si="321"/>
        <v>0</v>
      </c>
      <c r="V749" s="306">
        <f t="shared" ca="1" si="322"/>
        <v>0.98723053023445062</v>
      </c>
      <c r="W749" s="304">
        <f t="shared" ca="1" si="323"/>
        <v>15.668879845625352</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7.3738426074158223</v>
      </c>
      <c r="AH749" s="304">
        <f t="shared" ca="1" si="347"/>
        <v>-1.4889115376820912</v>
      </c>
    </row>
    <row r="750" spans="1:34" x14ac:dyDescent="0.2">
      <c r="A750" s="347">
        <f t="shared" ca="1" si="325"/>
        <v>0.1</v>
      </c>
      <c r="B750" s="304">
        <f t="shared" ca="1" si="326"/>
        <v>29.60000000000009</v>
      </c>
      <c r="D750" s="306">
        <f t="shared" ca="1" si="327"/>
        <v>-0.64363330562461929</v>
      </c>
      <c r="E750" s="307">
        <f t="shared" ca="1" si="328"/>
        <v>-8.4345466788166004</v>
      </c>
      <c r="F750" s="304">
        <f t="shared" ca="1" si="329"/>
        <v>8.4590685958470289</v>
      </c>
      <c r="G750" s="306">
        <f t="shared" ca="1" si="330"/>
        <v>32.9871273642825</v>
      </c>
      <c r="H750" s="307">
        <f t="shared" ca="1" si="331"/>
        <v>-71.474949727275686</v>
      </c>
      <c r="I750" s="304">
        <f t="shared" ca="1" si="332"/>
        <v>78.719876843551916</v>
      </c>
      <c r="J750" s="306">
        <f t="shared" ca="1" si="333"/>
        <v>1186.8210133737502</v>
      </c>
      <c r="K750" s="307">
        <f t="shared" ca="1" si="334"/>
        <v>2142.4850257462435</v>
      </c>
      <c r="L750" s="304">
        <f t="shared" ca="1" si="319"/>
        <v>2449.2419650439556</v>
      </c>
      <c r="M750" s="306">
        <f t="shared" ca="1" si="335"/>
        <v>-1.1384036720403199</v>
      </c>
      <c r="N750" s="304">
        <f t="shared" ca="1" si="336"/>
        <v>-65.225725790105443</v>
      </c>
      <c r="P750" s="310">
        <f t="shared" ca="1" si="337"/>
        <v>23</v>
      </c>
      <c r="Q750" s="304">
        <f t="shared" ca="1" si="338"/>
        <v>0</v>
      </c>
      <c r="R750" s="306">
        <f t="shared" ca="1" si="339"/>
        <v>0</v>
      </c>
      <c r="S750" s="307">
        <f t="shared" ca="1" si="340"/>
        <v>10.317999999999975</v>
      </c>
      <c r="T750" s="304">
        <f t="shared" ca="1" si="320"/>
        <v>101.21957999999975</v>
      </c>
      <c r="U750" s="311">
        <f t="shared" ca="1" si="321"/>
        <v>0</v>
      </c>
      <c r="V750" s="306">
        <f t="shared" ca="1" si="322"/>
        <v>0.9879404149093971</v>
      </c>
      <c r="W750" s="304">
        <f t="shared" ca="1" si="323"/>
        <v>15.978242118587975</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7.3667103689000095</v>
      </c>
      <c r="AH750" s="304">
        <f t="shared" ca="1" si="347"/>
        <v>-1.5185966122916641</v>
      </c>
    </row>
    <row r="751" spans="1:34" x14ac:dyDescent="0.2">
      <c r="A751" s="347">
        <f t="shared" ca="1" si="325"/>
        <v>0.1</v>
      </c>
      <c r="B751" s="304">
        <f t="shared" ca="1" si="326"/>
        <v>29.700000000000092</v>
      </c>
      <c r="D751" s="306">
        <f t="shared" ca="1" si="327"/>
        <v>-0.64892359505915398</v>
      </c>
      <c r="E751" s="307">
        <f t="shared" ca="1" si="328"/>
        <v>-8.403943000204471</v>
      </c>
      <c r="F751" s="304">
        <f t="shared" ca="1" si="329"/>
        <v>8.4289595907745465</v>
      </c>
      <c r="G751" s="306">
        <f t="shared" ca="1" si="330"/>
        <v>32.922235004776581</v>
      </c>
      <c r="H751" s="307">
        <f t="shared" ca="1" si="331"/>
        <v>-72.315344027296135</v>
      </c>
      <c r="I751" s="304">
        <f t="shared" ca="1" si="332"/>
        <v>79.456796685342979</v>
      </c>
      <c r="J751" s="306">
        <f t="shared" ca="1" si="333"/>
        <v>1190.1164814922031</v>
      </c>
      <c r="K751" s="307">
        <f t="shared" ca="1" si="334"/>
        <v>2135.2955110585149</v>
      </c>
      <c r="L751" s="304">
        <f t="shared" ca="1" si="319"/>
        <v>2444.5580702994203</v>
      </c>
      <c r="M751" s="306">
        <f t="shared" ca="1" si="335"/>
        <v>-1.1435773570474275</v>
      </c>
      <c r="N751" s="304">
        <f t="shared" ca="1" si="336"/>
        <v>-65.52215610554282</v>
      </c>
      <c r="P751" s="310">
        <f t="shared" ca="1" si="337"/>
        <v>23</v>
      </c>
      <c r="Q751" s="304">
        <f t="shared" ca="1" si="338"/>
        <v>0</v>
      </c>
      <c r="R751" s="306">
        <f t="shared" ca="1" si="339"/>
        <v>0</v>
      </c>
      <c r="S751" s="307">
        <f t="shared" ca="1" si="340"/>
        <v>10.317999999999975</v>
      </c>
      <c r="T751" s="304">
        <f t="shared" ca="1" si="320"/>
        <v>101.21957999999975</v>
      </c>
      <c r="U751" s="311">
        <f t="shared" ca="1" si="321"/>
        <v>0</v>
      </c>
      <c r="V751" s="306">
        <f t="shared" ca="1" si="322"/>
        <v>0.9886591750275131</v>
      </c>
      <c r="W751" s="304">
        <f t="shared" ca="1" si="323"/>
        <v>16.290639744750138</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7.3585643346703122</v>
      </c>
      <c r="AH751" s="304">
        <f t="shared" ca="1" si="347"/>
        <v>-1.5485793873413465</v>
      </c>
    </row>
    <row r="752" spans="1:34" x14ac:dyDescent="0.2">
      <c r="A752" s="347">
        <f t="shared" ca="1" si="325"/>
        <v>0.1</v>
      </c>
      <c r="B752" s="304">
        <f t="shared" ca="1" si="326"/>
        <v>29.800000000000093</v>
      </c>
      <c r="D752" s="306">
        <f t="shared" ca="1" si="327"/>
        <v>-0.65418544069247364</v>
      </c>
      <c r="E752" s="307">
        <f t="shared" ca="1" si="328"/>
        <v>-8.3730487968249783</v>
      </c>
      <c r="F752" s="304">
        <f t="shared" ca="1" si="329"/>
        <v>8.3985656361563432</v>
      </c>
      <c r="G752" s="306">
        <f t="shared" ca="1" si="330"/>
        <v>32.856816460707336</v>
      </c>
      <c r="H752" s="307">
        <f t="shared" ca="1" si="331"/>
        <v>-73.152648906978627</v>
      </c>
      <c r="I752" s="304">
        <f t="shared" ca="1" si="332"/>
        <v>80.19277043499801</v>
      </c>
      <c r="J752" s="306">
        <f t="shared" ca="1" si="333"/>
        <v>1193.4054340654773</v>
      </c>
      <c r="K752" s="307">
        <f t="shared" ca="1" si="334"/>
        <v>2128.0221114118012</v>
      </c>
      <c r="L752" s="304">
        <f t="shared" ca="1" si="319"/>
        <v>2439.8144676828506</v>
      </c>
      <c r="M752" s="306">
        <f t="shared" ca="1" si="335"/>
        <v>-1.1486460257730295</v>
      </c>
      <c r="N752" s="304">
        <f t="shared" ca="1" si="336"/>
        <v>-65.812569431269779</v>
      </c>
      <c r="P752" s="310">
        <f t="shared" ca="1" si="337"/>
        <v>23</v>
      </c>
      <c r="Q752" s="304">
        <f t="shared" ca="1" si="338"/>
        <v>0</v>
      </c>
      <c r="R752" s="306">
        <f t="shared" ca="1" si="339"/>
        <v>0</v>
      </c>
      <c r="S752" s="307">
        <f t="shared" ca="1" si="340"/>
        <v>10.317999999999975</v>
      </c>
      <c r="T752" s="304">
        <f t="shared" ca="1" si="320"/>
        <v>101.21957999999975</v>
      </c>
      <c r="U752" s="311">
        <f t="shared" ca="1" si="321"/>
        <v>0</v>
      </c>
      <c r="V752" s="306">
        <f t="shared" ca="1" si="322"/>
        <v>0.98938679667306795</v>
      </c>
      <c r="W752" s="304">
        <f t="shared" ca="1" si="323"/>
        <v>16.606036148747922</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7.3494361948305933</v>
      </c>
      <c r="AH752" s="304">
        <f t="shared" ca="1" si="347"/>
        <v>-1.5788563427747797</v>
      </c>
    </row>
    <row r="753" spans="1:34" x14ac:dyDescent="0.2">
      <c r="A753" s="347">
        <f t="shared" ca="1" si="325"/>
        <v>0.1</v>
      </c>
      <c r="B753" s="304">
        <f t="shared" ca="1" si="326"/>
        <v>29.900000000000095</v>
      </c>
      <c r="D753" s="306">
        <f t="shared" ca="1" si="327"/>
        <v>-0.65941788159771075</v>
      </c>
      <c r="E753" s="307">
        <f t="shared" ca="1" si="328"/>
        <v>-8.3418673574724505</v>
      </c>
      <c r="F753" s="304">
        <f t="shared" ca="1" si="329"/>
        <v>8.3678899940328577</v>
      </c>
      <c r="G753" s="306">
        <f t="shared" ca="1" si="330"/>
        <v>32.790874672547567</v>
      </c>
      <c r="H753" s="307">
        <f t="shared" ca="1" si="331"/>
        <v>-73.986835642725865</v>
      </c>
      <c r="I753" s="304">
        <f t="shared" ca="1" si="332"/>
        <v>80.927704219349081</v>
      </c>
      <c r="J753" s="306">
        <f t="shared" ca="1" si="333"/>
        <v>1196.68781862214</v>
      </c>
      <c r="K753" s="307">
        <f t="shared" ca="1" si="334"/>
        <v>2120.6651371843159</v>
      </c>
      <c r="L753" s="304">
        <f t="shared" ca="1" si="319"/>
        <v>2435.0117780634223</v>
      </c>
      <c r="M753" s="306">
        <f t="shared" ca="1" si="335"/>
        <v>-1.1536126789817716</v>
      </c>
      <c r="N753" s="304">
        <f t="shared" ca="1" si="336"/>
        <v>-66.097137698435802</v>
      </c>
      <c r="P753" s="310">
        <f t="shared" ca="1" si="337"/>
        <v>23</v>
      </c>
      <c r="Q753" s="304">
        <f t="shared" ca="1" si="338"/>
        <v>0</v>
      </c>
      <c r="R753" s="306">
        <f t="shared" ca="1" si="339"/>
        <v>0</v>
      </c>
      <c r="S753" s="307">
        <f t="shared" ca="1" si="340"/>
        <v>10.317999999999975</v>
      </c>
      <c r="T753" s="304">
        <f t="shared" ca="1" si="320"/>
        <v>101.21957999999975</v>
      </c>
      <c r="U753" s="311">
        <f t="shared" ca="1" si="321"/>
        <v>0</v>
      </c>
      <c r="V753" s="306">
        <f t="shared" ca="1" si="322"/>
        <v>0.99012326578427157</v>
      </c>
      <c r="W753" s="304">
        <f t="shared" ca="1" si="323"/>
        <v>16.924394506425223</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7.3393563850032599</v>
      </c>
      <c r="AH753" s="304">
        <f t="shared" ca="1" si="347"/>
        <v>-1.609423933780574</v>
      </c>
    </row>
    <row r="754" spans="1:34" x14ac:dyDescent="0.2">
      <c r="A754" s="347">
        <f t="shared" ca="1" si="325"/>
        <v>0.1</v>
      </c>
      <c r="B754" s="304">
        <f t="shared" ca="1" si="326"/>
        <v>30.000000000000096</v>
      </c>
      <c r="D754" s="306">
        <f t="shared" ca="1" si="327"/>
        <v>-0.66461998692092839</v>
      </c>
      <c r="E754" s="307">
        <f t="shared" ca="1" si="328"/>
        <v>-8.3104020103691543</v>
      </c>
      <c r="F754" s="304">
        <f t="shared" ca="1" si="329"/>
        <v>8.336935965986692</v>
      </c>
      <c r="G754" s="306">
        <f t="shared" ca="1" si="330"/>
        <v>32.724412673855475</v>
      </c>
      <c r="H754" s="307">
        <f t="shared" ca="1" si="331"/>
        <v>-74.817875843762778</v>
      </c>
      <c r="I754" s="304">
        <f t="shared" ca="1" si="332"/>
        <v>81.661507031290412</v>
      </c>
      <c r="J754" s="306">
        <f t="shared" ca="1" si="333"/>
        <v>1199.9635829894601</v>
      </c>
      <c r="K754" s="307">
        <f t="shared" ca="1" si="334"/>
        <v>2113.2249016099913</v>
      </c>
      <c r="L754" s="304">
        <f t="shared" ca="1" si="319"/>
        <v>2430.1506301637892</v>
      </c>
      <c r="M754" s="306">
        <f t="shared" ca="1" si="335"/>
        <v>-1.1584802143165871</v>
      </c>
      <c r="N754" s="304">
        <f t="shared" ca="1" si="336"/>
        <v>-66.376026929751532</v>
      </c>
      <c r="P754" s="310">
        <f t="shared" ca="1" si="337"/>
        <v>23</v>
      </c>
      <c r="Q754" s="304">
        <f t="shared" ca="1" si="338"/>
        <v>0</v>
      </c>
      <c r="R754" s="306">
        <f t="shared" ca="1" si="339"/>
        <v>0</v>
      </c>
      <c r="S754" s="307">
        <f t="shared" ca="1" si="340"/>
        <v>10.317999999999975</v>
      </c>
      <c r="T754" s="304">
        <f t="shared" ca="1" si="320"/>
        <v>101.21957999999975</v>
      </c>
      <c r="U754" s="311">
        <f t="shared" ca="1" si="321"/>
        <v>0</v>
      </c>
      <c r="V754" s="306">
        <f t="shared" ca="1" si="322"/>
        <v>0.99086856815409452</v>
      </c>
      <c r="W754" s="304">
        <f t="shared" ca="1" si="323"/>
        <v>17.245677751530906</v>
      </c>
      <c r="Y754" s="314" t="str">
        <f t="shared" ca="1" si="341"/>
        <v/>
      </c>
      <c r="Z754" s="315" t="str">
        <f t="shared" ca="1" si="342"/>
        <v/>
      </c>
      <c r="AA754" s="316" t="str">
        <f t="shared" ca="1" si="343"/>
        <v/>
      </c>
      <c r="AC754" s="310">
        <f t="shared" ca="1" si="344"/>
        <v>30.000000000000096</v>
      </c>
      <c r="AD754" s="323">
        <f t="shared" ca="1" si="345"/>
        <v>1199.9635829894601</v>
      </c>
      <c r="AE754" s="324" t="e">
        <f t="shared" ca="1" si="324"/>
        <v>#N/A</v>
      </c>
      <c r="AG754" s="306">
        <f t="shared" ca="1" si="346"/>
        <v>7.3283541488178008</v>
      </c>
      <c r="AH754" s="304">
        <f t="shared" ca="1" si="347"/>
        <v>-1.6402785914348967</v>
      </c>
    </row>
    <row r="755" spans="1:34" x14ac:dyDescent="0.2">
      <c r="A755" s="347">
        <f t="shared" ca="1" si="325"/>
        <v>0.1</v>
      </c>
      <c r="B755" s="304">
        <f t="shared" ca="1" si="326"/>
        <v>30.100000000000097</v>
      </c>
      <c r="D755" s="306">
        <f t="shared" ca="1" si="327"/>
        <v>-0.66979085487546297</v>
      </c>
      <c r="E755" s="307">
        <f t="shared" ca="1" si="328"/>
        <v>-8.278656121630064</v>
      </c>
      <c r="F755" s="304">
        <f t="shared" ca="1" si="329"/>
        <v>8.3057068916184207</v>
      </c>
      <c r="G755" s="306">
        <f t="shared" ca="1" si="330"/>
        <v>32.65743358836793</v>
      </c>
      <c r="H755" s="307">
        <f t="shared" ca="1" si="331"/>
        <v>-75.645741455925787</v>
      </c>
      <c r="I755" s="304">
        <f t="shared" ca="1" si="332"/>
        <v>82.394090619385025</v>
      </c>
      <c r="J755" s="306">
        <f t="shared" ca="1" si="333"/>
        <v>1203.2326753025711</v>
      </c>
      <c r="K755" s="307">
        <f t="shared" ca="1" si="334"/>
        <v>2105.7017207450067</v>
      </c>
      <c r="L755" s="304">
        <f t="shared" ca="1" si="319"/>
        <v>2425.2316606180666</v>
      </c>
      <c r="M755" s="306">
        <f t="shared" ca="1" si="335"/>
        <v>-1.1632514301242842</v>
      </c>
      <c r="N755" s="304">
        <f t="shared" ca="1" si="336"/>
        <v>-66.649397458678678</v>
      </c>
      <c r="P755" s="310">
        <f t="shared" ca="1" si="337"/>
        <v>23</v>
      </c>
      <c r="Q755" s="304">
        <f t="shared" ca="1" si="338"/>
        <v>0</v>
      </c>
      <c r="R755" s="306">
        <f t="shared" ca="1" si="339"/>
        <v>0</v>
      </c>
      <c r="S755" s="307">
        <f t="shared" ca="1" si="340"/>
        <v>10.317999999999975</v>
      </c>
      <c r="T755" s="304">
        <f t="shared" ca="1" si="320"/>
        <v>101.21957999999975</v>
      </c>
      <c r="U755" s="311">
        <f t="shared" ca="1" si="321"/>
        <v>0</v>
      </c>
      <c r="V755" s="306">
        <f t="shared" ca="1" si="322"/>
        <v>0.99162268943112297</v>
      </c>
      <c r="W755" s="304">
        <f t="shared" ca="1" si="323"/>
        <v>17.569848582479292</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7.3164575972406523</v>
      </c>
      <c r="AH755" s="304">
        <f t="shared" ca="1" si="347"/>
        <v>-1.6714167233505475</v>
      </c>
    </row>
    <row r="756" spans="1:34" x14ac:dyDescent="0.2">
      <c r="A756" s="347">
        <f t="shared" ca="1" si="325"/>
        <v>0.1</v>
      </c>
      <c r="B756" s="304">
        <f t="shared" ca="1" si="326"/>
        <v>30.200000000000099</v>
      </c>
      <c r="D756" s="306">
        <f t="shared" ca="1" si="327"/>
        <v>-0.67492961178682898</v>
      </c>
      <c r="E756" s="307">
        <f t="shared" ca="1" si="328"/>
        <v>-8.2466330937786854</v>
      </c>
      <c r="F756" s="304">
        <f t="shared" ca="1" si="329"/>
        <v>8.2742061470737198</v>
      </c>
      <c r="G756" s="306">
        <f t="shared" ca="1" si="330"/>
        <v>32.58994062718925</v>
      </c>
      <c r="H756" s="307">
        <f t="shared" ca="1" si="331"/>
        <v>-76.470404765303655</v>
      </c>
      <c r="I756" s="304">
        <f t="shared" ca="1" si="332"/>
        <v>83.125369382957317</v>
      </c>
      <c r="J756" s="306">
        <f t="shared" ca="1" si="333"/>
        <v>1206.4950440133489</v>
      </c>
      <c r="K756" s="307">
        <f t="shared" ca="1" si="334"/>
        <v>2098.095913433945</v>
      </c>
      <c r="L756" s="304">
        <f t="shared" ca="1" si="319"/>
        <v>2420.2555140309032</v>
      </c>
      <c r="M756" s="306">
        <f t="shared" ca="1" si="335"/>
        <v>-1.1679290291509246</v>
      </c>
      <c r="N756" s="304">
        <f t="shared" ca="1" si="336"/>
        <v>-66.917404141159665</v>
      </c>
      <c r="P756" s="310">
        <f t="shared" ca="1" si="337"/>
        <v>23</v>
      </c>
      <c r="Q756" s="304">
        <f t="shared" ca="1" si="338"/>
        <v>0</v>
      </c>
      <c r="R756" s="306">
        <f t="shared" ca="1" si="339"/>
        <v>0</v>
      </c>
      <c r="S756" s="307">
        <f t="shared" ca="1" si="340"/>
        <v>10.317999999999975</v>
      </c>
      <c r="T756" s="304">
        <f t="shared" ca="1" si="320"/>
        <v>101.21957999999975</v>
      </c>
      <c r="U756" s="311">
        <f t="shared" ca="1" si="321"/>
        <v>0</v>
      </c>
      <c r="V756" s="306">
        <f t="shared" ca="1" si="322"/>
        <v>0.99238561512043044</v>
      </c>
      <c r="W756" s="304">
        <f t="shared" ca="1" si="323"/>
        <v>17.896869469170309</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7.3036937648842768</v>
      </c>
      <c r="AH756" s="304">
        <f t="shared" ca="1" si="347"/>
        <v>-1.7028347143321705</v>
      </c>
    </row>
    <row r="757" spans="1:34" x14ac:dyDescent="0.2">
      <c r="A757" s="347">
        <f t="shared" ca="1" si="325"/>
        <v>0.1</v>
      </c>
      <c r="B757" s="304">
        <f t="shared" ca="1" si="326"/>
        <v>30.3000000000001</v>
      </c>
      <c r="D757" s="306">
        <f t="shared" ca="1" si="327"/>
        <v>-0.68003541118550381</v>
      </c>
      <c r="E757" s="307">
        <f t="shared" ca="1" si="328"/>
        <v>-8.2143363643102099</v>
      </c>
      <c r="F757" s="304">
        <f t="shared" ca="1" si="329"/>
        <v>8.2424371436181012</v>
      </c>
      <c r="G757" s="306">
        <f t="shared" ca="1" si="330"/>
        <v>32.5219370860707</v>
      </c>
      <c r="H757" s="307">
        <f t="shared" ca="1" si="331"/>
        <v>-77.29183840173468</v>
      </c>
      <c r="I757" s="304">
        <f t="shared" ca="1" si="332"/>
        <v>83.855260272389643</v>
      </c>
      <c r="J757" s="306">
        <f t="shared" ca="1" si="333"/>
        <v>1209.750637899012</v>
      </c>
      <c r="K757" s="307">
        <f t="shared" ca="1" si="334"/>
        <v>2090.4078012755931</v>
      </c>
      <c r="L757" s="304">
        <f t="shared" ca="1" si="319"/>
        <v>2415.2228430376617</v>
      </c>
      <c r="M757" s="306">
        <f t="shared" ca="1" si="335"/>
        <v>-1.1725156221087012</v>
      </c>
      <c r="N757" s="304">
        <f t="shared" ca="1" si="336"/>
        <v>-67.180196559984694</v>
      </c>
      <c r="P757" s="310">
        <f t="shared" ca="1" si="337"/>
        <v>23</v>
      </c>
      <c r="Q757" s="304">
        <f t="shared" ca="1" si="338"/>
        <v>0</v>
      </c>
      <c r="R757" s="306">
        <f t="shared" ca="1" si="339"/>
        <v>0</v>
      </c>
      <c r="S757" s="307">
        <f t="shared" ca="1" si="340"/>
        <v>10.317999999999975</v>
      </c>
      <c r="T757" s="304">
        <f t="shared" ca="1" si="320"/>
        <v>101.21957999999975</v>
      </c>
      <c r="U757" s="311">
        <f t="shared" ca="1" si="321"/>
        <v>0</v>
      </c>
      <c r="V757" s="306">
        <f t="shared" ca="1" si="322"/>
        <v>0.9931573305844783</v>
      </c>
      <c r="W757" s="304">
        <f t="shared" ca="1" si="323"/>
        <v>18.226702659865822</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7.2900886634312565</v>
      </c>
      <c r="AH757" s="304">
        <f t="shared" ca="1" si="347"/>
        <v>-1.7345289270372506</v>
      </c>
    </row>
    <row r="758" spans="1:34" x14ac:dyDescent="0.2">
      <c r="A758" s="347">
        <f t="shared" ca="1" si="325"/>
        <v>0.1</v>
      </c>
      <c r="B758" s="304">
        <f t="shared" ca="1" si="326"/>
        <v>30.400000000000102</v>
      </c>
      <c r="D758" s="306">
        <f t="shared" ca="1" si="327"/>
        <v>-0.68510743294504373</v>
      </c>
      <c r="E758" s="307">
        <f t="shared" ca="1" si="328"/>
        <v>-8.181769404298624</v>
      </c>
      <c r="F758" s="304">
        <f t="shared" ca="1" si="329"/>
        <v>8.2104033262558804</v>
      </c>
      <c r="G758" s="306">
        <f t="shared" ca="1" si="330"/>
        <v>32.453426342776197</v>
      </c>
      <c r="H758" s="307">
        <f t="shared" ca="1" si="331"/>
        <v>-78.110015342164544</v>
      </c>
      <c r="I758" s="304">
        <f t="shared" ca="1" si="332"/>
        <v>84.58368269435411</v>
      </c>
      <c r="J758" s="306">
        <f t="shared" ca="1" si="333"/>
        <v>1212.9994060704544</v>
      </c>
      <c r="K758" s="307">
        <f t="shared" ca="1" si="334"/>
        <v>2082.6377085883983</v>
      </c>
      <c r="L758" s="304">
        <f t="shared" ca="1" si="319"/>
        <v>2410.1343083657412</v>
      </c>
      <c r="M758" s="306">
        <f t="shared" ca="1" si="335"/>
        <v>-1.1770137311164397</v>
      </c>
      <c r="N758" s="304">
        <f t="shared" ca="1" si="336"/>
        <v>-67.437919221917895</v>
      </c>
      <c r="P758" s="310">
        <f t="shared" ca="1" si="337"/>
        <v>23</v>
      </c>
      <c r="Q758" s="304">
        <f t="shared" ca="1" si="338"/>
        <v>0</v>
      </c>
      <c r="R758" s="306">
        <f t="shared" ca="1" si="339"/>
        <v>0</v>
      </c>
      <c r="S758" s="307">
        <f t="shared" ca="1" si="340"/>
        <v>10.317999999999975</v>
      </c>
      <c r="T758" s="304">
        <f t="shared" ca="1" si="320"/>
        <v>101.21957999999975</v>
      </c>
      <c r="U758" s="311">
        <f t="shared" ca="1" si="321"/>
        <v>0</v>
      </c>
      <c r="V758" s="306">
        <f t="shared" ca="1" si="322"/>
        <v>0.99393782104403583</v>
      </c>
      <c r="W758" s="304">
        <f t="shared" ca="1" si="323"/>
        <v>18.559310188118694</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7.2756673323063055</v>
      </c>
      <c r="AH758" s="304">
        <f t="shared" ca="1" si="347"/>
        <v>-1.7664957026425534</v>
      </c>
    </row>
    <row r="759" spans="1:34" x14ac:dyDescent="0.2">
      <c r="A759" s="347">
        <f t="shared" ca="1" si="325"/>
        <v>0.1</v>
      </c>
      <c r="B759" s="304">
        <f t="shared" ca="1" si="326"/>
        <v>30.500000000000103</v>
      </c>
      <c r="D759" s="306">
        <f t="shared" ca="1" si="327"/>
        <v>-0.69014488246309214</v>
      </c>
      <c r="E759" s="307">
        <f t="shared" ca="1" si="328"/>
        <v>-8.1489357170446297</v>
      </c>
      <c r="F759" s="304">
        <f t="shared" ca="1" si="329"/>
        <v>8.1781081723902176</v>
      </c>
      <c r="G759" s="306">
        <f t="shared" ca="1" si="330"/>
        <v>32.384411854529887</v>
      </c>
      <c r="H759" s="307">
        <f t="shared" ca="1" si="331"/>
        <v>-78.924908913869004</v>
      </c>
      <c r="I759" s="304">
        <f t="shared" ca="1" si="332"/>
        <v>85.310558421723712</v>
      </c>
      <c r="J759" s="306">
        <f t="shared" ca="1" si="333"/>
        <v>1216.2412979803196</v>
      </c>
      <c r="K759" s="307">
        <f t="shared" ca="1" si="334"/>
        <v>2074.7859623755967</v>
      </c>
      <c r="L759" s="304">
        <f t="shared" ca="1" si="319"/>
        <v>2404.9905788970741</v>
      </c>
      <c r="M759" s="306">
        <f t="shared" ca="1" si="335"/>
        <v>-1.1814257930161731</v>
      </c>
      <c r="N759" s="304">
        <f t="shared" ca="1" si="336"/>
        <v>-67.690711747723086</v>
      </c>
      <c r="P759" s="310">
        <f t="shared" ca="1" si="337"/>
        <v>23</v>
      </c>
      <c r="Q759" s="304">
        <f t="shared" ca="1" si="338"/>
        <v>0</v>
      </c>
      <c r="R759" s="306">
        <f t="shared" ca="1" si="339"/>
        <v>0</v>
      </c>
      <c r="S759" s="307">
        <f t="shared" ca="1" si="340"/>
        <v>10.317999999999975</v>
      </c>
      <c r="T759" s="304">
        <f t="shared" ca="1" si="320"/>
        <v>101.21957999999975</v>
      </c>
      <c r="U759" s="311">
        <f t="shared" ca="1" si="321"/>
        <v>0</v>
      </c>
      <c r="V759" s="306">
        <f t="shared" ca="1" si="322"/>
        <v>0.99472707157912676</v>
      </c>
      <c r="W759" s="304">
        <f t="shared" ca="1" si="323"/>
        <v>18.894653879751274</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7.2604538867258421</v>
      </c>
      <c r="AH759" s="304">
        <f t="shared" ca="1" si="347"/>
        <v>-1.7987313615156755</v>
      </c>
    </row>
    <row r="760" spans="1:34" x14ac:dyDescent="0.2">
      <c r="A760" s="347">
        <f t="shared" ca="1" si="325"/>
        <v>0.1</v>
      </c>
      <c r="B760" s="304">
        <f t="shared" ca="1" si="326"/>
        <v>30.600000000000104</v>
      </c>
      <c r="D760" s="306">
        <f t="shared" ca="1" si="327"/>
        <v>-0.69514698988297707</v>
      </c>
      <c r="E760" s="307">
        <f t="shared" ca="1" si="328"/>
        <v>-8.115838836761526</v>
      </c>
      <c r="F760" s="304">
        <f t="shared" ca="1" si="329"/>
        <v>8.1455551905213941</v>
      </c>
      <c r="G760" s="306">
        <f t="shared" ca="1" si="330"/>
        <v>32.314897155541587</v>
      </c>
      <c r="H760" s="307">
        <f t="shared" ca="1" si="331"/>
        <v>-79.736492797545154</v>
      </c>
      <c r="I760" s="304">
        <f t="shared" ca="1" si="332"/>
        <v>86.035811507919192</v>
      </c>
      <c r="J760" s="306">
        <f t="shared" ca="1" si="333"/>
        <v>1219.4762634308231</v>
      </c>
      <c r="K760" s="307">
        <f t="shared" ca="1" si="334"/>
        <v>2066.8528922900259</v>
      </c>
      <c r="L760" s="304">
        <f t="shared" ca="1" si="319"/>
        <v>2399.7923317318205</v>
      </c>
      <c r="M760" s="306">
        <f t="shared" ca="1" si="335"/>
        <v>-1.1857541625685217</v>
      </c>
      <c r="N760" s="304">
        <f t="shared" ca="1" si="336"/>
        <v>-67.938709055245596</v>
      </c>
      <c r="P760" s="310">
        <f t="shared" ca="1" si="337"/>
        <v>23</v>
      </c>
      <c r="Q760" s="304">
        <f t="shared" ca="1" si="338"/>
        <v>0</v>
      </c>
      <c r="R760" s="306">
        <f t="shared" ca="1" si="339"/>
        <v>0</v>
      </c>
      <c r="S760" s="307">
        <f t="shared" ca="1" si="340"/>
        <v>10.317999999999975</v>
      </c>
      <c r="T760" s="304">
        <f t="shared" ca="1" si="320"/>
        <v>101.21957999999975</v>
      </c>
      <c r="U760" s="311">
        <f t="shared" ca="1" si="321"/>
        <v>0</v>
      </c>
      <c r="V760" s="306">
        <f t="shared" ca="1" si="322"/>
        <v>0.99552506712999356</v>
      </c>
      <c r="W760" s="304">
        <f t="shared" ca="1" si="323"/>
        <v>19.232695359879902</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7.2444715632509578</v>
      </c>
      <c r="AH760" s="304">
        <f t="shared" ca="1" si="347"/>
        <v>-1.831232203891386</v>
      </c>
    </row>
    <row r="761" spans="1:34" x14ac:dyDescent="0.2">
      <c r="A761" s="347">
        <f t="shared" ca="1" si="325"/>
        <v>0.1</v>
      </c>
      <c r="B761" s="304">
        <f t="shared" ca="1" si="326"/>
        <v>30.700000000000106</v>
      </c>
      <c r="D761" s="306">
        <f t="shared" ca="1" si="327"/>
        <v>-0.70011300935368581</v>
      </c>
      <c r="E761" s="307">
        <f t="shared" ca="1" si="328"/>
        <v>-8.0824823272963862</v>
      </c>
      <c r="F761" s="304">
        <f t="shared" ca="1" si="329"/>
        <v>8.112747918980638</v>
      </c>
      <c r="G761" s="306">
        <f t="shared" ca="1" si="330"/>
        <v>32.244885854606217</v>
      </c>
      <c r="H761" s="307">
        <f t="shared" ca="1" si="331"/>
        <v>-80.544741030274793</v>
      </c>
      <c r="I761" s="304">
        <f t="shared" ca="1" si="332"/>
        <v>86.759368205460191</v>
      </c>
      <c r="J761" s="306">
        <f t="shared" ca="1" si="333"/>
        <v>1222.7042525813306</v>
      </c>
      <c r="K761" s="307">
        <f t="shared" ca="1" si="334"/>
        <v>2058.838830598635</v>
      </c>
      <c r="L761" s="304">
        <f t="shared" ca="1" si="319"/>
        <v>2394.540252253285</v>
      </c>
      <c r="M761" s="306">
        <f t="shared" ca="1" si="335"/>
        <v>-1.1900011155298107</v>
      </c>
      <c r="N761" s="304">
        <f t="shared" ca="1" si="336"/>
        <v>-68.182041535718042</v>
      </c>
      <c r="P761" s="310">
        <f t="shared" ca="1" si="337"/>
        <v>23</v>
      </c>
      <c r="Q761" s="304">
        <f t="shared" ca="1" si="338"/>
        <v>0</v>
      </c>
      <c r="R761" s="306">
        <f t="shared" ca="1" si="339"/>
        <v>0</v>
      </c>
      <c r="S761" s="307">
        <f t="shared" ca="1" si="340"/>
        <v>10.317999999999975</v>
      </c>
      <c r="T761" s="304">
        <f t="shared" ca="1" si="320"/>
        <v>101.21957999999975</v>
      </c>
      <c r="U761" s="311">
        <f t="shared" ca="1" si="321"/>
        <v>0</v>
      </c>
      <c r="V761" s="306">
        <f t="shared" ca="1" si="322"/>
        <v>0.99633179249808401</v>
      </c>
      <c r="W761" s="304">
        <f t="shared" ca="1" si="323"/>
        <v>19.573396059982404</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7.2277427629655753</v>
      </c>
      <c r="AH761" s="304">
        <f t="shared" ca="1" si="347"/>
        <v>-1.8639945105524276</v>
      </c>
    </row>
    <row r="762" spans="1:34" x14ac:dyDescent="0.2">
      <c r="A762" s="347">
        <f t="shared" ca="1" si="325"/>
        <v>0.1</v>
      </c>
      <c r="B762" s="304">
        <f t="shared" ca="1" si="326"/>
        <v>30.800000000000107</v>
      </c>
      <c r="D762" s="306">
        <f t="shared" ca="1" si="327"/>
        <v>-0.70504221832614533</v>
      </c>
      <c r="E762" s="307">
        <f t="shared" ca="1" si="328"/>
        <v>-8.0488697808841003</v>
      </c>
      <c r="F762" s="304">
        <f t="shared" ca="1" si="329"/>
        <v>8.0796899246970817</v>
      </c>
      <c r="G762" s="306">
        <f t="shared" ca="1" si="330"/>
        <v>32.174381632773603</v>
      </c>
      <c r="H762" s="307">
        <f t="shared" ca="1" si="331"/>
        <v>-81.349628008363197</v>
      </c>
      <c r="I762" s="304">
        <f t="shared" ca="1" si="332"/>
        <v>87.48115688850045</v>
      </c>
      <c r="J762" s="306">
        <f t="shared" ca="1" si="333"/>
        <v>1225.9252159556995</v>
      </c>
      <c r="K762" s="307">
        <f t="shared" ca="1" si="334"/>
        <v>2050.7441121467032</v>
      </c>
      <c r="L762" s="304">
        <f t="shared" ca="1" si="319"/>
        <v>2389.2350341940823</v>
      </c>
      <c r="M762" s="306">
        <f t="shared" ca="1" si="335"/>
        <v>-1.1941688516140339</v>
      </c>
      <c r="N762" s="304">
        <f t="shared" ca="1" si="336"/>
        <v>-68.420835223468401</v>
      </c>
      <c r="P762" s="310">
        <f t="shared" ca="1" si="337"/>
        <v>23</v>
      </c>
      <c r="Q762" s="304">
        <f t="shared" ca="1" si="338"/>
        <v>0</v>
      </c>
      <c r="R762" s="306">
        <f t="shared" ca="1" si="339"/>
        <v>0</v>
      </c>
      <c r="S762" s="307">
        <f t="shared" ca="1" si="340"/>
        <v>10.317999999999975</v>
      </c>
      <c r="T762" s="304">
        <f t="shared" ca="1" si="320"/>
        <v>101.21957999999975</v>
      </c>
      <c r="U762" s="311">
        <f t="shared" ca="1" si="321"/>
        <v>0</v>
      </c>
      <c r="V762" s="306">
        <f t="shared" ca="1" si="322"/>
        <v>0.99714723234705915</v>
      </c>
      <c r="W762" s="304">
        <f t="shared" ca="1" si="323"/>
        <v>19.916717225005318</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7.2102890923972867</v>
      </c>
      <c r="AH762" s="304">
        <f t="shared" ca="1" si="347"/>
        <v>-1.8970145435144845</v>
      </c>
    </row>
    <row r="763" spans="1:34" x14ac:dyDescent="0.2">
      <c r="A763" s="347">
        <f t="shared" ca="1" si="325"/>
        <v>0.1</v>
      </c>
      <c r="B763" s="304">
        <f t="shared" ca="1" si="326"/>
        <v>30.900000000000109</v>
      </c>
      <c r="D763" s="306">
        <f t="shared" ca="1" si="327"/>
        <v>-0.70993391688381124</v>
      </c>
      <c r="E763" s="307">
        <f t="shared" ca="1" si="328"/>
        <v>-8.0150048169320591</v>
      </c>
      <c r="F763" s="304">
        <f t="shared" ca="1" si="329"/>
        <v>8.0463848019956217</v>
      </c>
      <c r="G763" s="306">
        <f t="shared" ca="1" si="330"/>
        <v>32.10338824108522</v>
      </c>
      <c r="H763" s="307">
        <f t="shared" ca="1" si="331"/>
        <v>-82.151128490056408</v>
      </c>
      <c r="I763" s="304">
        <f t="shared" ca="1" si="332"/>
        <v>88.201107979138257</v>
      </c>
      <c r="J763" s="306">
        <f t="shared" ca="1" si="333"/>
        <v>1229.1391044493926</v>
      </c>
      <c r="K763" s="307">
        <f t="shared" ca="1" si="334"/>
        <v>2042.5690743217822</v>
      </c>
      <c r="L763" s="304">
        <f t="shared" ca="1" si="319"/>
        <v>2383.8773797035778</v>
      </c>
      <c r="M763" s="306">
        <f t="shared" ca="1" si="335"/>
        <v>-1.1982594973428804</v>
      </c>
      <c r="N763" s="304">
        <f t="shared" ca="1" si="336"/>
        <v>-68.655211959214526</v>
      </c>
      <c r="P763" s="310">
        <f t="shared" ca="1" si="337"/>
        <v>23</v>
      </c>
      <c r="Q763" s="304">
        <f t="shared" ca="1" si="338"/>
        <v>0</v>
      </c>
      <c r="R763" s="306">
        <f t="shared" ca="1" si="339"/>
        <v>0</v>
      </c>
      <c r="S763" s="307">
        <f t="shared" ca="1" si="340"/>
        <v>10.317999999999975</v>
      </c>
      <c r="T763" s="304">
        <f t="shared" ca="1" si="320"/>
        <v>101.21957999999975</v>
      </c>
      <c r="U763" s="311">
        <f t="shared" ca="1" si="321"/>
        <v>0</v>
      </c>
      <c r="V763" s="306">
        <f t="shared" ca="1" si="322"/>
        <v>0.99797137120381973</v>
      </c>
      <c r="W763" s="304">
        <f t="shared" ca="1" si="323"/>
        <v>20.262619920507827</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7.1921314022940042</v>
      </c>
      <c r="AH763" s="304">
        <f t="shared" ca="1" si="347"/>
        <v>-1.9302885467149997</v>
      </c>
    </row>
    <row r="764" spans="1:34" x14ac:dyDescent="0.2">
      <c r="A764" s="347">
        <f t="shared" ca="1" si="325"/>
        <v>0.1</v>
      </c>
      <c r="B764" s="304">
        <f t="shared" ca="1" si="326"/>
        <v>31.00000000000011</v>
      </c>
      <c r="D764" s="306">
        <f t="shared" ca="1" si="327"/>
        <v>-0.71478742710569965</v>
      </c>
      <c r="E764" s="307">
        <f t="shared" ca="1" si="328"/>
        <v>-7.9808910808333984</v>
      </c>
      <c r="F764" s="304">
        <f t="shared" ca="1" si="329"/>
        <v>8.0128361714236043</v>
      </c>
      <c r="G764" s="306">
        <f t="shared" ca="1" si="330"/>
        <v>32.031909498374652</v>
      </c>
      <c r="H764" s="307">
        <f t="shared" ca="1" si="331"/>
        <v>-82.949217598139754</v>
      </c>
      <c r="I764" s="304">
        <f t="shared" ca="1" si="332"/>
        <v>88.919153877303629</v>
      </c>
      <c r="J764" s="306">
        <f t="shared" ca="1" si="333"/>
        <v>1232.3458693363655</v>
      </c>
      <c r="K764" s="307">
        <f t="shared" ca="1" si="334"/>
        <v>2034.3140570173723</v>
      </c>
      <c r="L764" s="304">
        <f t="shared" ca="1" si="319"/>
        <v>2378.4679994166167</v>
      </c>
      <c r="M764" s="306">
        <f t="shared" ca="1" si="335"/>
        <v>-1.2022751087871364</v>
      </c>
      <c r="N764" s="304">
        <f t="shared" ca="1" si="336"/>
        <v>-68.885289547134832</v>
      </c>
      <c r="P764" s="310">
        <f t="shared" ca="1" si="337"/>
        <v>23</v>
      </c>
      <c r="Q764" s="304">
        <f t="shared" ca="1" si="338"/>
        <v>0</v>
      </c>
      <c r="R764" s="306">
        <f t="shared" ca="1" si="339"/>
        <v>0</v>
      </c>
      <c r="S764" s="307">
        <f t="shared" ca="1" si="340"/>
        <v>10.317999999999975</v>
      </c>
      <c r="T764" s="304">
        <f t="shared" ca="1" si="320"/>
        <v>101.21957999999975</v>
      </c>
      <c r="U764" s="311">
        <f t="shared" ca="1" si="321"/>
        <v>0</v>
      </c>
      <c r="V764" s="306">
        <f t="shared" ca="1" si="322"/>
        <v>0.99880419345955285</v>
      </c>
      <c r="W764" s="304">
        <f t="shared" ca="1" si="323"/>
        <v>20.611065039839268</v>
      </c>
      <c r="Y764" s="314" t="str">
        <f t="shared" ca="1" si="341"/>
        <v/>
      </c>
      <c r="Z764" s="315" t="str">
        <f t="shared" ca="1" si="342"/>
        <v/>
      </c>
      <c r="AA764" s="316" t="str">
        <f t="shared" ca="1" si="343"/>
        <v/>
      </c>
      <c r="AC764" s="310">
        <f t="shared" ca="1" si="344"/>
        <v>31.00000000000011</v>
      </c>
      <c r="AD764" s="323">
        <f t="shared" ca="1" si="345"/>
        <v>1232.3458693363655</v>
      </c>
      <c r="AE764" s="324" t="e">
        <f t="shared" ca="1" si="324"/>
        <v>#N/A</v>
      </c>
      <c r="AG764" s="306">
        <f t="shared" ca="1" si="346"/>
        <v>7.1732898243649768</v>
      </c>
      <c r="AH764" s="304">
        <f t="shared" ca="1" si="347"/>
        <v>-1.9638127467055511</v>
      </c>
    </row>
    <row r="765" spans="1:34" x14ac:dyDescent="0.2">
      <c r="A765" s="347">
        <f t="shared" ca="1" si="325"/>
        <v>0.1</v>
      </c>
      <c r="B765" s="304">
        <f t="shared" ca="1" si="326"/>
        <v>31.100000000000112</v>
      </c>
      <c r="D765" s="306">
        <f t="shared" ca="1" si="327"/>
        <v>-0.71960209246006601</v>
      </c>
      <c r="E765" s="307">
        <f t="shared" ca="1" si="328"/>
        <v>-7.9465322428069589</v>
      </c>
      <c r="F765" s="304">
        <f t="shared" ca="1" si="329"/>
        <v>7.9790476786044771</v>
      </c>
      <c r="G765" s="306">
        <f t="shared" ca="1" si="330"/>
        <v>31.959949289128645</v>
      </c>
      <c r="H765" s="307">
        <f t="shared" ca="1" si="331"/>
        <v>-83.743870822420448</v>
      </c>
      <c r="I765" s="304">
        <f t="shared" ca="1" si="332"/>
        <v>89.63522889403427</v>
      </c>
      <c r="J765" s="306">
        <f t="shared" ca="1" si="333"/>
        <v>1235.5454622757406</v>
      </c>
      <c r="K765" s="307">
        <f t="shared" ca="1" si="334"/>
        <v>2025.9794025963442</v>
      </c>
      <c r="L765" s="304">
        <f t="shared" ca="1" si="319"/>
        <v>2373.0076125235701</v>
      </c>
      <c r="M765" s="306">
        <f t="shared" ca="1" si="335"/>
        <v>-1.2062176742028188</v>
      </c>
      <c r="N765" s="304">
        <f t="shared" ca="1" si="336"/>
        <v>-69.111181905907671</v>
      </c>
      <c r="P765" s="310">
        <f t="shared" ca="1" si="337"/>
        <v>23</v>
      </c>
      <c r="Q765" s="304">
        <f t="shared" ca="1" si="338"/>
        <v>0</v>
      </c>
      <c r="R765" s="306">
        <f t="shared" ca="1" si="339"/>
        <v>0</v>
      </c>
      <c r="S765" s="307">
        <f t="shared" ca="1" si="340"/>
        <v>10.317999999999975</v>
      </c>
      <c r="T765" s="304">
        <f t="shared" ca="1" si="320"/>
        <v>101.21957999999975</v>
      </c>
      <c r="U765" s="311">
        <f t="shared" ca="1" si="321"/>
        <v>0</v>
      </c>
      <c r="V765" s="306">
        <f t="shared" ca="1" si="322"/>
        <v>0.99964568337079496</v>
      </c>
      <c r="W765" s="304">
        <f t="shared" ca="1" si="323"/>
        <v>20.962013311347384</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7.1537838060902974</v>
      </c>
      <c r="AH765" s="304">
        <f t="shared" ca="1" si="347"/>
        <v>-1.9975833533474818</v>
      </c>
    </row>
    <row r="766" spans="1:34" x14ac:dyDescent="0.2">
      <c r="A766" s="347">
        <f t="shared" ca="1" si="325"/>
        <v>0.1</v>
      </c>
      <c r="B766" s="304">
        <f t="shared" ca="1" si="326"/>
        <v>31.200000000000113</v>
      </c>
      <c r="D766" s="306">
        <f t="shared" ca="1" si="327"/>
        <v>-0.72437727722705136</v>
      </c>
      <c r="E766" s="307">
        <f t="shared" ca="1" si="328"/>
        <v>-7.9119319967621671</v>
      </c>
      <c r="F766" s="304">
        <f t="shared" ca="1" si="329"/>
        <v>7.9450229931166243</v>
      </c>
      <c r="G766" s="306">
        <f t="shared" ca="1" si="330"/>
        <v>31.88751156140594</v>
      </c>
      <c r="H766" s="307">
        <f t="shared" ca="1" si="331"/>
        <v>-84.535064022096662</v>
      </c>
      <c r="I766" s="304">
        <f t="shared" ca="1" si="332"/>
        <v>90.349269187961767</v>
      </c>
      <c r="J766" s="306">
        <f t="shared" ca="1" si="333"/>
        <v>1238.7378353182673</v>
      </c>
      <c r="K766" s="307">
        <f t="shared" ca="1" si="334"/>
        <v>2017.5654558541185</v>
      </c>
      <c r="L766" s="304">
        <f t="shared" ca="1" si="319"/>
        <v>2367.4969468417112</v>
      </c>
      <c r="M766" s="306">
        <f t="shared" ca="1" si="335"/>
        <v>-1.2100891165654282</v>
      </c>
      <c r="N766" s="304">
        <f t="shared" ca="1" si="336"/>
        <v>-69.33299921391334</v>
      </c>
      <c r="P766" s="310">
        <f t="shared" ca="1" si="337"/>
        <v>23</v>
      </c>
      <c r="Q766" s="304">
        <f t="shared" ca="1" si="338"/>
        <v>0</v>
      </c>
      <c r="R766" s="306">
        <f t="shared" ca="1" si="339"/>
        <v>0</v>
      </c>
      <c r="S766" s="307">
        <f t="shared" ca="1" si="340"/>
        <v>10.317999999999975</v>
      </c>
      <c r="T766" s="304">
        <f t="shared" ca="1" si="320"/>
        <v>101.21957999999975</v>
      </c>
      <c r="U766" s="311">
        <f t="shared" ca="1" si="321"/>
        <v>0</v>
      </c>
      <c r="V766" s="306">
        <f t="shared" ca="1" si="322"/>
        <v>1.0004958250605174</v>
      </c>
      <c r="W766" s="304">
        <f t="shared" ca="1" si="323"/>
        <v>21.31542530561433</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7.1336321436984651</v>
      </c>
      <c r="AH766" s="304">
        <f t="shared" ca="1" si="347"/>
        <v>-2.0315965605105095</v>
      </c>
    </row>
    <row r="767" spans="1:34" x14ac:dyDescent="0.2">
      <c r="A767" s="347">
        <f t="shared" ca="1" si="325"/>
        <v>0.1</v>
      </c>
      <c r="B767" s="304">
        <f t="shared" ca="1" si="326"/>
        <v>31.300000000000114</v>
      </c>
      <c r="D767" s="306">
        <f t="shared" ca="1" si="327"/>
        <v>-0.72911236594869533</v>
      </c>
      <c r="E767" s="307">
        <f t="shared" ca="1" si="328"/>
        <v>-7.8770940591872964</v>
      </c>
      <c r="F767" s="304">
        <f t="shared" ca="1" si="329"/>
        <v>7.9107658073958369</v>
      </c>
      <c r="G767" s="306">
        <f t="shared" ca="1" si="330"/>
        <v>31.814600324811071</v>
      </c>
      <c r="H767" s="307">
        <f t="shared" ca="1" si="331"/>
        <v>-85.322773428015395</v>
      </c>
      <c r="I767" s="304">
        <f t="shared" ca="1" si="332"/>
        <v>91.061212704838923</v>
      </c>
      <c r="J767" s="306">
        <f t="shared" ca="1" si="333"/>
        <v>1241.9229409125783</v>
      </c>
      <c r="K767" s="307">
        <f t="shared" ca="1" si="334"/>
        <v>2009.0725639816128</v>
      </c>
      <c r="L767" s="304">
        <f t="shared" ca="1" si="319"/>
        <v>2361.9367388879405</v>
      </c>
      <c r="M767" s="306">
        <f t="shared" ca="1" si="335"/>
        <v>-1.2138912960057111</v>
      </c>
      <c r="N767" s="304">
        <f t="shared" ca="1" si="336"/>
        <v>-69.550848048792972</v>
      </c>
      <c r="P767" s="310">
        <f t="shared" ca="1" si="337"/>
        <v>23</v>
      </c>
      <c r="Q767" s="304">
        <f t="shared" ca="1" si="338"/>
        <v>0</v>
      </c>
      <c r="R767" s="306">
        <f t="shared" ca="1" si="339"/>
        <v>0</v>
      </c>
      <c r="S767" s="307">
        <f t="shared" ca="1" si="340"/>
        <v>10.317999999999975</v>
      </c>
      <c r="T767" s="304">
        <f t="shared" ca="1" si="320"/>
        <v>101.21957999999975</v>
      </c>
      <c r="U767" s="311">
        <f t="shared" ca="1" si="321"/>
        <v>0</v>
      </c>
      <c r="V767" s="306">
        <f t="shared" ca="1" si="322"/>
        <v>1.0013546025192221</v>
      </c>
      <c r="W767" s="304">
        <f t="shared" ca="1" si="323"/>
        <v>21.671261442717441</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7.11285301340709</v>
      </c>
      <c r="AH767" s="304">
        <f t="shared" ca="1" si="347"/>
        <v>-2.0658485467740242</v>
      </c>
    </row>
    <row r="768" spans="1:34" x14ac:dyDescent="0.2">
      <c r="A768" s="347">
        <f t="shared" ca="1" si="325"/>
        <v>0.1</v>
      </c>
      <c r="B768" s="304">
        <f t="shared" ca="1" si="326"/>
        <v>31.400000000000116</v>
      </c>
      <c r="D768" s="306">
        <f t="shared" ca="1" si="327"/>
        <v>-0.73380676290479496</v>
      </c>
      <c r="E768" s="307">
        <f t="shared" ca="1" si="328"/>
        <v>-7.8420221680596249</v>
      </c>
      <c r="F768" s="304">
        <f t="shared" ca="1" si="329"/>
        <v>7.8762798356599406</v>
      </c>
      <c r="G768" s="306">
        <f t="shared" ca="1" si="330"/>
        <v>31.741219648520591</v>
      </c>
      <c r="H768" s="307">
        <f t="shared" ca="1" si="331"/>
        <v>-86.106975644821361</v>
      </c>
      <c r="I768" s="304">
        <f t="shared" ca="1" si="332"/>
        <v>91.770999119947959</v>
      </c>
      <c r="J768" s="306">
        <f t="shared" ca="1" si="333"/>
        <v>1245.1007319112448</v>
      </c>
      <c r="K768" s="307">
        <f t="shared" ca="1" si="334"/>
        <v>2000.501076527971</v>
      </c>
      <c r="L768" s="304">
        <f t="shared" ca="1" si="319"/>
        <v>2356.3277339528745</v>
      </c>
      <c r="M768" s="306">
        <f t="shared" ca="1" si="335"/>
        <v>-1.2176260121503057</v>
      </c>
      <c r="N768" s="304">
        <f t="shared" ca="1" si="336"/>
        <v>-69.76483152155761</v>
      </c>
      <c r="P768" s="310">
        <f t="shared" ca="1" si="337"/>
        <v>23</v>
      </c>
      <c r="Q768" s="304">
        <f t="shared" ca="1" si="338"/>
        <v>0</v>
      </c>
      <c r="R768" s="306">
        <f t="shared" ca="1" si="339"/>
        <v>0</v>
      </c>
      <c r="S768" s="307">
        <f t="shared" ca="1" si="340"/>
        <v>10.317999999999975</v>
      </c>
      <c r="T768" s="304">
        <f t="shared" ca="1" si="320"/>
        <v>101.21957999999975</v>
      </c>
      <c r="U768" s="311">
        <f t="shared" ca="1" si="321"/>
        <v>0</v>
      </c>
      <c r="V768" s="306">
        <f t="shared" ca="1" si="322"/>
        <v>1.0022219996060646</v>
      </c>
      <c r="W768" s="304">
        <f t="shared" ca="1" si="323"/>
        <v>22.029481999512228</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7.0914640010175374</v>
      </c>
      <c r="AH768" s="304">
        <f t="shared" ca="1" si="347"/>
        <v>-2.1003354761307902</v>
      </c>
    </row>
    <row r="769" spans="1:34" x14ac:dyDescent="0.2">
      <c r="A769" s="347">
        <f t="shared" ca="1" si="325"/>
        <v>0.1</v>
      </c>
      <c r="B769" s="304">
        <f t="shared" ca="1" si="326"/>
        <v>31.500000000000117</v>
      </c>
      <c r="D769" s="306">
        <f t="shared" ca="1" si="327"/>
        <v>-0.73845989161318504</v>
      </c>
      <c r="E769" s="307">
        <f t="shared" ca="1" si="328"/>
        <v>-7.80672008177614</v>
      </c>
      <c r="F769" s="304">
        <f t="shared" ca="1" si="329"/>
        <v>7.8415688128542378</v>
      </c>
      <c r="G769" s="306">
        <f t="shared" ca="1" si="330"/>
        <v>31.667373659359274</v>
      </c>
      <c r="H769" s="307">
        <f t="shared" ca="1" si="331"/>
        <v>-86.887647652998979</v>
      </c>
      <c r="I769" s="304">
        <f t="shared" ca="1" si="332"/>
        <v>92.478569783237788</v>
      </c>
      <c r="J769" s="306">
        <f t="shared" ca="1" si="333"/>
        <v>1248.2711615766389</v>
      </c>
      <c r="K769" s="307">
        <f t="shared" ca="1" si="334"/>
        <v>1991.8513453630801</v>
      </c>
      <c r="L769" s="304">
        <f t="shared" ca="1" si="319"/>
        <v>2350.6706861763096</v>
      </c>
      <c r="M769" s="306">
        <f t="shared" ca="1" si="335"/>
        <v>-1.2212950063706156</v>
      </c>
      <c r="N769" s="304">
        <f t="shared" ca="1" si="336"/>
        <v>-69.975049405439265</v>
      </c>
      <c r="P769" s="310">
        <f t="shared" ca="1" si="337"/>
        <v>23</v>
      </c>
      <c r="Q769" s="304">
        <f t="shared" ca="1" si="338"/>
        <v>0</v>
      </c>
      <c r="R769" s="306">
        <f t="shared" ca="1" si="339"/>
        <v>0</v>
      </c>
      <c r="S769" s="307">
        <f t="shared" ca="1" si="340"/>
        <v>10.317999999999975</v>
      </c>
      <c r="T769" s="304">
        <f t="shared" ca="1" si="320"/>
        <v>101.21957999999975</v>
      </c>
      <c r="U769" s="311">
        <f t="shared" ca="1" si="321"/>
        <v>0</v>
      </c>
      <c r="V769" s="306">
        <f t="shared" ca="1" si="322"/>
        <v>1.0030980000499827</v>
      </c>
      <c r="W769" s="304">
        <f t="shared" ca="1" si="323"/>
        <v>22.390047116934401</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7.0694821299498889</v>
      </c>
      <c r="AH769" s="304">
        <f t="shared" ca="1" si="347"/>
        <v>-2.1350534986927974</v>
      </c>
    </row>
    <row r="770" spans="1:34" x14ac:dyDescent="0.2">
      <c r="A770" s="347">
        <f t="shared" ca="1" si="325"/>
        <v>0.1</v>
      </c>
      <c r="B770" s="304">
        <f t="shared" ca="1" si="326"/>
        <v>31.600000000000119</v>
      </c>
      <c r="D770" s="306">
        <f t="shared" ca="1" si="327"/>
        <v>-0.74307119435306646</v>
      </c>
      <c r="E770" s="307">
        <f t="shared" ca="1" si="328"/>
        <v>-7.7711915781035863</v>
      </c>
      <c r="F770" s="304">
        <f t="shared" ca="1" si="329"/>
        <v>7.8066364936165309</v>
      </c>
      <c r="G770" s="306">
        <f t="shared" ca="1" si="330"/>
        <v>31.593066539923967</v>
      </c>
      <c r="H770" s="307">
        <f t="shared" ca="1" si="331"/>
        <v>-87.66476681080934</v>
      </c>
      <c r="I770" s="304">
        <f t="shared" ca="1" si="332"/>
        <v>93.183867667046542</v>
      </c>
      <c r="J770" s="306">
        <f t="shared" ca="1" si="333"/>
        <v>1251.434183586603</v>
      </c>
      <c r="K770" s="307">
        <f t="shared" ca="1" si="334"/>
        <v>1983.1237246398896</v>
      </c>
      <c r="L770" s="304">
        <f t="shared" ca="1" si="319"/>
        <v>2344.9663586240754</v>
      </c>
      <c r="M770" s="306">
        <f t="shared" ca="1" si="335"/>
        <v>-1.2248999639432061</v>
      </c>
      <c r="N770" s="304">
        <f t="shared" ca="1" si="336"/>
        <v>-70.181598259672427</v>
      </c>
      <c r="P770" s="310">
        <f t="shared" ca="1" si="337"/>
        <v>23</v>
      </c>
      <c r="Q770" s="304">
        <f t="shared" ca="1" si="338"/>
        <v>0</v>
      </c>
      <c r="R770" s="306">
        <f t="shared" ca="1" si="339"/>
        <v>0</v>
      </c>
      <c r="S770" s="307">
        <f t="shared" ca="1" si="340"/>
        <v>10.317999999999975</v>
      </c>
      <c r="T770" s="304">
        <f t="shared" ca="1" si="320"/>
        <v>101.21957999999975</v>
      </c>
      <c r="U770" s="311">
        <f t="shared" ca="1" si="321"/>
        <v>0</v>
      </c>
      <c r="V770" s="306">
        <f t="shared" ca="1" si="322"/>
        <v>1.0039825874508508</v>
      </c>
      <c r="W770" s="304">
        <f t="shared" ca="1" si="323"/>
        <v>22.752916807318574</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7.0469238878005935</v>
      </c>
      <c r="AH770" s="304">
        <f t="shared" ca="1" si="347"/>
        <v>-2.1699987513989587</v>
      </c>
    </row>
    <row r="771" spans="1:34" x14ac:dyDescent="0.2">
      <c r="A771" s="347">
        <f t="shared" ca="1" si="325"/>
        <v>0.1</v>
      </c>
      <c r="B771" s="304">
        <f t="shared" ca="1" si="326"/>
        <v>31.70000000000012</v>
      </c>
      <c r="D771" s="306">
        <f t="shared" ca="1" si="327"/>
        <v>-0.74764013171012111</v>
      </c>
      <c r="E771" s="307">
        <f t="shared" ca="1" si="328"/>
        <v>-7.7354404531467091</v>
      </c>
      <c r="F771" s="304">
        <f t="shared" ca="1" si="329"/>
        <v>7.7714866512606253</v>
      </c>
      <c r="G771" s="306">
        <f t="shared" ca="1" si="330"/>
        <v>31.518302526752954</v>
      </c>
      <c r="H771" s="307">
        <f t="shared" ca="1" si="331"/>
        <v>-88.438310856124005</v>
      </c>
      <c r="I771" s="304">
        <f t="shared" ca="1" si="332"/>
        <v>93.886837316273159</v>
      </c>
      <c r="J771" s="306">
        <f t="shared" ca="1" si="333"/>
        <v>1254.5897520399369</v>
      </c>
      <c r="K771" s="307">
        <f t="shared" ca="1" si="334"/>
        <v>1974.3185707565428</v>
      </c>
      <c r="L771" s="304">
        <f t="shared" ca="1" si="319"/>
        <v>2339.215523366282</v>
      </c>
      <c r="M771" s="306">
        <f t="shared" ca="1" si="335"/>
        <v>-1.2284425161249699</v>
      </c>
      <c r="N771" s="304">
        <f t="shared" ca="1" si="336"/>
        <v>-70.384571548392358</v>
      </c>
      <c r="P771" s="310">
        <f t="shared" ca="1" si="337"/>
        <v>23</v>
      </c>
      <c r="Q771" s="304">
        <f t="shared" ca="1" si="338"/>
        <v>0</v>
      </c>
      <c r="R771" s="306">
        <f t="shared" ca="1" si="339"/>
        <v>0</v>
      </c>
      <c r="S771" s="307">
        <f t="shared" ca="1" si="340"/>
        <v>10.317999999999975</v>
      </c>
      <c r="T771" s="304">
        <f t="shared" ca="1" si="320"/>
        <v>101.21957999999975</v>
      </c>
      <c r="U771" s="311">
        <f t="shared" ca="1" si="321"/>
        <v>0</v>
      </c>
      <c r="V771" s="306">
        <f t="shared" ca="1" si="322"/>
        <v>1.0048757452806423</v>
      </c>
      <c r="W771" s="304">
        <f t="shared" ca="1" si="323"/>
        <v>23.118050961730582</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7.0238052515009617</v>
      </c>
      <c r="AH771" s="304">
        <f t="shared" ca="1" si="347"/>
        <v>-2.205167358724426</v>
      </c>
    </row>
    <row r="772" spans="1:34" x14ac:dyDescent="0.2">
      <c r="A772" s="347">
        <f t="shared" ca="1" si="325"/>
        <v>0.1</v>
      </c>
      <c r="B772" s="304">
        <f t="shared" ca="1" si="326"/>
        <v>31.800000000000122</v>
      </c>
      <c r="D772" s="306">
        <f t="shared" ca="1" si="327"/>
        <v>-0.75216618214217479</v>
      </c>
      <c r="E772" s="307">
        <f t="shared" ca="1" si="328"/>
        <v>-7.6994705203336782</v>
      </c>
      <c r="F772" s="304">
        <f t="shared" ca="1" si="329"/>
        <v>7.7361230767772629</v>
      </c>
      <c r="G772" s="306">
        <f t="shared" ca="1" si="330"/>
        <v>31.443085908538738</v>
      </c>
      <c r="H772" s="307">
        <f t="shared" ca="1" si="331"/>
        <v>-89.208257908157378</v>
      </c>
      <c r="I772" s="304">
        <f t="shared" ca="1" si="332"/>
        <v>94.587424800869115</v>
      </c>
      <c r="J772" s="306">
        <f t="shared" ca="1" si="333"/>
        <v>1257.7378214617015</v>
      </c>
      <c r="K772" s="307">
        <f t="shared" ca="1" si="334"/>
        <v>1965.4362423183288</v>
      </c>
      <c r="L772" s="304">
        <f t="shared" ref="L772:L835" ca="1" si="348">SQRT(pos_x^2+pos_z^2)</f>
        <v>2333.4189615569726</v>
      </c>
      <c r="M772" s="306">
        <f t="shared" ca="1" si="335"/>
        <v>-1.2319242421462375</v>
      </c>
      <c r="N772" s="304">
        <f t="shared" ca="1" si="336"/>
        <v>-70.584059754831856</v>
      </c>
      <c r="P772" s="310">
        <f t="shared" ca="1" si="337"/>
        <v>23</v>
      </c>
      <c r="Q772" s="304">
        <f t="shared" ca="1" si="338"/>
        <v>0</v>
      </c>
      <c r="R772" s="306">
        <f t="shared" ca="1" si="339"/>
        <v>0</v>
      </c>
      <c r="S772" s="307">
        <f t="shared" ca="1" si="340"/>
        <v>10.317999999999975</v>
      </c>
      <c r="T772" s="304">
        <f t="shared" ref="T772:T835" ca="1" si="349">m*g</f>
        <v>101.21957999999975</v>
      </c>
      <c r="U772" s="311">
        <f t="shared" ref="U772:U835" ca="1" si="350">IF(pos_xz&lt;L_rampe,Poids*COS(Beta),0)</f>
        <v>0</v>
      </c>
      <c r="V772" s="306">
        <f t="shared" ref="V772:V835" ca="1" si="351">Rho_moyen*(20000-Alt_rampe-pos_z)/(20000+Alt_rampe+pos_z)</f>
        <v>1.0057774568846132</v>
      </c>
      <c r="W772" s="304">
        <f t="shared" ref="W772:W835" ca="1" si="352">1/2*Rho*Sref*Cx*vit_xz^2</f>
        <v>23.485409357311038</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7.0001417111509037</v>
      </c>
      <c r="AH772" s="304">
        <f t="shared" ca="1" si="347"/>
        <v>-2.240555433391223</v>
      </c>
    </row>
    <row r="773" spans="1:34" x14ac:dyDescent="0.2">
      <c r="A773" s="347">
        <f t="shared" ref="A773:A836" ca="1" si="354">IF(B772+0.01&lt;=T_ini+ROUNDUP(Temps_fin_propu,0), 0.01, IF(K772&gt;0, 0.1, 0.0001))</f>
        <v>0.1</v>
      </c>
      <c r="B773" s="304">
        <f t="shared" ref="B773:B836" ca="1" si="355">B772+pas</f>
        <v>31.900000000000123</v>
      </c>
      <c r="D773" s="306">
        <f t="shared" ref="D773:D836" ca="1" si="356">IF(AND(L772&lt;L_rampe,Poussee&lt;Poids*SIN(M772)),0,(-W772+Poussee)/m*COS(M772)-U772/m*SIN(M772))</f>
        <v>-0.75664884156427559</v>
      </c>
      <c r="E773" s="307">
        <f t="shared" ref="E773:E836" ca="1" si="357">IF(AND(L772&lt;L_rampe,Poussee&lt;Poids*SIN(M772)),0,(-W772+Poussee)/m*SIN(M772)+U772/m*COS(M772)-Poids/m)</f>
        <v>-7.6632856094177404</v>
      </c>
      <c r="F773" s="304">
        <f t="shared" ref="F773:F836" ca="1" si="358">SQRT(acc_x^2+acc_z^2)</f>
        <v>7.700549577851544</v>
      </c>
      <c r="G773" s="306">
        <f t="shared" ref="G773:G836" ca="1" si="359">G772+acc_x*pas</f>
        <v>31.36742102438231</v>
      </c>
      <c r="H773" s="307">
        <f t="shared" ref="H773:H836" ca="1" si="360">H772+acc_z*pas</f>
        <v>-89.974586469099151</v>
      </c>
      <c r="I773" s="304">
        <f t="shared" ref="I773:I836" ca="1" si="361">SQRT(vit_x^2+vit_z^2)</f>
        <v>95.285577670528198</v>
      </c>
      <c r="J773" s="306">
        <f t="shared" ref="J773:J836" ca="1" si="362">J772+0.5*(vit_x+G772)*pas*(K772&gt;=0)</f>
        <v>1260.8783468083475</v>
      </c>
      <c r="K773" s="307">
        <f t="shared" ref="K773:K836" ca="1" si="363">K772+0.5*(vit_z+H772)*pas</f>
        <v>1956.477100099466</v>
      </c>
      <c r="L773" s="304">
        <f t="shared" ca="1" si="348"/>
        <v>2327.577463515182</v>
      </c>
      <c r="M773" s="306">
        <f t="shared" ref="M773:M836" ca="1" si="364">IF(AND(L772&gt;L_rampe,G773&gt;0),ATAN2(G773,H773),$M$4)</f>
        <v>-1.2353466711249388</v>
      </c>
      <c r="N773" s="304">
        <f t="shared" ref="N773:N836" ca="1" si="365">DEGREES(Beta)</f>
        <v>-70.780150490994714</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10.317999999999975</v>
      </c>
      <c r="T773" s="304">
        <f t="shared" ca="1" si="349"/>
        <v>101.21957999999975</v>
      </c>
      <c r="U773" s="311">
        <f t="shared" ca="1" si="350"/>
        <v>0</v>
      </c>
      <c r="V773" s="306">
        <f t="shared" ca="1" si="351"/>
        <v>1.0066877054824985</v>
      </c>
      <c r="W773" s="304">
        <f t="shared" ca="1" si="352"/>
        <v>23.854951664627222</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6.9759482925984457</v>
      </c>
      <c r="AH773" s="304">
        <f t="shared" ref="AH773:AH836" ca="1" si="376">IF(AND(L772&lt;L_rampe,Poussee&lt;Poids*SIN(M772)), g*SIN(M772), (-W772+Poussee)/m)</f>
        <v>-2.2761590770799667</v>
      </c>
    </row>
    <row r="774" spans="1:34" x14ac:dyDescent="0.2">
      <c r="A774" s="347">
        <f t="shared" ca="1" si="354"/>
        <v>0.1</v>
      </c>
      <c r="B774" s="304">
        <f t="shared" ca="1" si="355"/>
        <v>32.000000000000121</v>
      </c>
      <c r="D774" s="306">
        <f t="shared" ca="1" si="356"/>
        <v>-0.76108762295209353</v>
      </c>
      <c r="E774" s="307">
        <f t="shared" ca="1" si="357"/>
        <v>-7.6268895654942437</v>
      </c>
      <c r="F774" s="304">
        <f t="shared" ca="1" si="358"/>
        <v>7.6647699778959995</v>
      </c>
      <c r="G774" s="306">
        <f t="shared" ca="1" si="359"/>
        <v>31.2913122620871</v>
      </c>
      <c r="H774" s="307">
        <f t="shared" ca="1" si="360"/>
        <v>-90.737275425648576</v>
      </c>
      <c r="I774" s="304">
        <f t="shared" ca="1" si="361"/>
        <v>95.981244911458887</v>
      </c>
      <c r="J774" s="306">
        <f t="shared" ca="1" si="362"/>
        <v>1264.011283472671</v>
      </c>
      <c r="K774" s="307">
        <f t="shared" ca="1" si="363"/>
        <v>1947.4415070047287</v>
      </c>
      <c r="L774" s="304">
        <f t="shared" ca="1" si="348"/>
        <v>2321.6918288074062</v>
      </c>
      <c r="M774" s="306">
        <f t="shared" ca="1" si="364"/>
        <v>-1.2387112839048442</v>
      </c>
      <c r="N774" s="304">
        <f t="shared" ca="1" si="365"/>
        <v>-70.972928602979067</v>
      </c>
      <c r="P774" s="310">
        <f t="shared" ca="1" si="366"/>
        <v>23</v>
      </c>
      <c r="Q774" s="304">
        <f t="shared" ca="1" si="367"/>
        <v>0</v>
      </c>
      <c r="R774" s="306">
        <f t="shared" ca="1" si="368"/>
        <v>0</v>
      </c>
      <c r="S774" s="307">
        <f t="shared" ca="1" si="369"/>
        <v>10.317999999999975</v>
      </c>
      <c r="T774" s="304">
        <f t="shared" ca="1" si="349"/>
        <v>101.21957999999975</v>
      </c>
      <c r="U774" s="311">
        <f t="shared" ca="1" si="350"/>
        <v>0</v>
      </c>
      <c r="V774" s="306">
        <f t="shared" ca="1" si="351"/>
        <v>1.0076064741697204</v>
      </c>
      <c r="W774" s="304">
        <f t="shared" ca="1" si="352"/>
        <v>24.226637455030858</v>
      </c>
      <c r="Y774" s="314" t="str">
        <f t="shared" ca="1" si="370"/>
        <v/>
      </c>
      <c r="Z774" s="315" t="str">
        <f t="shared" ca="1" si="371"/>
        <v/>
      </c>
      <c r="AA774" s="316" t="str">
        <f t="shared" ca="1" si="372"/>
        <v/>
      </c>
      <c r="AC774" s="310">
        <f t="shared" ca="1" si="373"/>
        <v>32.000000000000121</v>
      </c>
      <c r="AD774" s="323">
        <f t="shared" ca="1" si="374"/>
        <v>1264.011283472671</v>
      </c>
      <c r="AE774" s="324" t="e">
        <f t="shared" ca="1" si="353"/>
        <v>#N/A</v>
      </c>
      <c r="AG774" s="306">
        <f t="shared" ca="1" si="375"/>
        <v>6.95123957883201</v>
      </c>
      <c r="AH774" s="304">
        <f t="shared" ca="1" si="376"/>
        <v>-2.3119743811423996</v>
      </c>
    </row>
    <row r="775" spans="1:34" x14ac:dyDescent="0.2">
      <c r="A775" s="347">
        <f t="shared" ca="1" si="354"/>
        <v>0.1</v>
      </c>
      <c r="B775" s="304">
        <f t="shared" ca="1" si="355"/>
        <v>32.100000000000122</v>
      </c>
      <c r="D775" s="306">
        <f t="shared" ca="1" si="356"/>
        <v>-0.76548205596261587</v>
      </c>
      <c r="E775" s="307">
        <f t="shared" ca="1" si="357"/>
        <v>-7.5902862480322577</v>
      </c>
      <c r="F775" s="304">
        <f t="shared" ca="1" si="358"/>
        <v>7.6287881150985157</v>
      </c>
      <c r="G775" s="306">
        <f t="shared" ca="1" si="359"/>
        <v>31.214764056490839</v>
      </c>
      <c r="H775" s="307">
        <f t="shared" ca="1" si="360"/>
        <v>-91.496304050451798</v>
      </c>
      <c r="I775" s="304">
        <f t="shared" ca="1" si="361"/>
        <v>96.674376905129904</v>
      </c>
      <c r="J775" s="306">
        <f t="shared" ca="1" si="362"/>
        <v>1267.1365872885999</v>
      </c>
      <c r="K775" s="307">
        <f t="shared" ca="1" si="363"/>
        <v>1938.3298280309236</v>
      </c>
      <c r="L775" s="304">
        <f t="shared" ca="1" si="348"/>
        <v>2315.7628663314795</v>
      </c>
      <c r="M775" s="306">
        <f t="shared" ca="1" si="364"/>
        <v>-1.2420195148208353</v>
      </c>
      <c r="N775" s="304">
        <f t="shared" ca="1" si="365"/>
        <v>-71.16247627212006</v>
      </c>
      <c r="P775" s="310">
        <f t="shared" ca="1" si="366"/>
        <v>23</v>
      </c>
      <c r="Q775" s="304">
        <f t="shared" ca="1" si="367"/>
        <v>0</v>
      </c>
      <c r="R775" s="306">
        <f t="shared" ca="1" si="368"/>
        <v>0</v>
      </c>
      <c r="S775" s="307">
        <f t="shared" ca="1" si="369"/>
        <v>10.317999999999975</v>
      </c>
      <c r="T775" s="304">
        <f t="shared" ca="1" si="349"/>
        <v>101.21957999999975</v>
      </c>
      <c r="U775" s="311">
        <f t="shared" ca="1" si="350"/>
        <v>0</v>
      </c>
      <c r="V775" s="306">
        <f t="shared" ca="1" si="351"/>
        <v>1.0085337459186152</v>
      </c>
      <c r="W775" s="304">
        <f t="shared" ca="1" si="352"/>
        <v>24.600426208019126</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6.9260297302488976</v>
      </c>
      <c r="AH775" s="304">
        <f t="shared" ca="1" si="376"/>
        <v>-2.3479974273144908</v>
      </c>
    </row>
    <row r="776" spans="1:34" x14ac:dyDescent="0.2">
      <c r="A776" s="347">
        <f t="shared" ca="1" si="354"/>
        <v>0.1</v>
      </c>
      <c r="B776" s="304">
        <f t="shared" ca="1" si="355"/>
        <v>32.200000000000124</v>
      </c>
      <c r="D776" s="306">
        <f t="shared" ca="1" si="356"/>
        <v>-0.76983168657116352</v>
      </c>
      <c r="E776" s="307">
        <f t="shared" ca="1" si="357"/>
        <v>-7.5534795299200548</v>
      </c>
      <c r="F776" s="304">
        <f t="shared" ca="1" si="358"/>
        <v>7.5926078414843925</v>
      </c>
      <c r="G776" s="306">
        <f t="shared" ca="1" si="359"/>
        <v>31.137780887833724</v>
      </c>
      <c r="H776" s="307">
        <f t="shared" ca="1" si="360"/>
        <v>-92.251652003443809</v>
      </c>
      <c r="I776" s="304">
        <f t="shared" ca="1" si="361"/>
        <v>97.36492538888551</v>
      </c>
      <c r="J776" s="306">
        <f t="shared" ca="1" si="362"/>
        <v>1270.2542145358161</v>
      </c>
      <c r="K776" s="307">
        <f t="shared" ca="1" si="363"/>
        <v>1929.1424302282289</v>
      </c>
      <c r="L776" s="304">
        <f t="shared" ca="1" si="348"/>
        <v>2309.7913944018578</v>
      </c>
      <c r="M776" s="306">
        <f t="shared" ca="1" si="364"/>
        <v>-1.245272753394062</v>
      </c>
      <c r="N776" s="304">
        <f t="shared" ca="1" si="365"/>
        <v>-71.348873112115115</v>
      </c>
      <c r="P776" s="310">
        <f t="shared" ca="1" si="366"/>
        <v>23</v>
      </c>
      <c r="Q776" s="304">
        <f t="shared" ca="1" si="367"/>
        <v>0</v>
      </c>
      <c r="R776" s="306">
        <f t="shared" ca="1" si="368"/>
        <v>0</v>
      </c>
      <c r="S776" s="307">
        <f t="shared" ca="1" si="369"/>
        <v>10.317999999999975</v>
      </c>
      <c r="T776" s="304">
        <f t="shared" ca="1" si="349"/>
        <v>101.21957999999975</v>
      </c>
      <c r="U776" s="311">
        <f t="shared" ca="1" si="350"/>
        <v>0</v>
      </c>
      <c r="V776" s="306">
        <f t="shared" ca="1" si="351"/>
        <v>1.0094695035796724</v>
      </c>
      <c r="W776" s="304">
        <f t="shared" ca="1" si="352"/>
        <v>24.976277318596498</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6.9003325038601995</v>
      </c>
      <c r="AH776" s="304">
        <f t="shared" ca="1" si="376"/>
        <v>-2.3842242884298495</v>
      </c>
    </row>
    <row r="777" spans="1:34" x14ac:dyDescent="0.2">
      <c r="A777" s="347">
        <f t="shared" ca="1" si="354"/>
        <v>0.1</v>
      </c>
      <c r="B777" s="304">
        <f t="shared" ca="1" si="355"/>
        <v>32.300000000000125</v>
      </c>
      <c r="D777" s="306">
        <f t="shared" ca="1" si="356"/>
        <v>-0.77413607672382145</v>
      </c>
      <c r="E777" s="307">
        <f t="shared" ca="1" si="357"/>
        <v>-7.5164732965238095</v>
      </c>
      <c r="F777" s="304">
        <f t="shared" ca="1" si="358"/>
        <v>7.5562330219919005</v>
      </c>
      <c r="G777" s="306">
        <f t="shared" ca="1" si="359"/>
        <v>31.060367280161341</v>
      </c>
      <c r="H777" s="307">
        <f t="shared" ca="1" si="360"/>
        <v>-93.003299333096194</v>
      </c>
      <c r="I777" s="304">
        <f t="shared" ca="1" si="361"/>
        <v>98.052843418332372</v>
      </c>
      <c r="J777" s="306">
        <f t="shared" ca="1" si="362"/>
        <v>1273.3641219442159</v>
      </c>
      <c r="K777" s="307">
        <f t="shared" ca="1" si="363"/>
        <v>1919.8796826614018</v>
      </c>
      <c r="L777" s="304">
        <f t="shared" ca="1" si="348"/>
        <v>2303.7782408363023</v>
      </c>
      <c r="M777" s="306">
        <f t="shared" ca="1" si="364"/>
        <v>-1.2484723459597684</v>
      </c>
      <c r="N777" s="304">
        <f t="shared" ca="1" si="365"/>
        <v>-71.532196262291521</v>
      </c>
      <c r="P777" s="310">
        <f t="shared" ca="1" si="366"/>
        <v>23</v>
      </c>
      <c r="Q777" s="304">
        <f t="shared" ca="1" si="367"/>
        <v>0</v>
      </c>
      <c r="R777" s="306">
        <f t="shared" ca="1" si="368"/>
        <v>0</v>
      </c>
      <c r="S777" s="307">
        <f t="shared" ca="1" si="369"/>
        <v>10.317999999999975</v>
      </c>
      <c r="T777" s="304">
        <f t="shared" ca="1" si="349"/>
        <v>101.21957999999975</v>
      </c>
      <c r="U777" s="311">
        <f t="shared" ca="1" si="350"/>
        <v>0</v>
      </c>
      <c r="V777" s="306">
        <f t="shared" ca="1" si="351"/>
        <v>1.0104137298827849</v>
      </c>
      <c r="W777" s="304">
        <f t="shared" ca="1" si="352"/>
        <v>25.354150104634535</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6.8741612714890614</v>
      </c>
      <c r="AH777" s="304">
        <f t="shared" ca="1" si="376"/>
        <v>-2.4206510291332197</v>
      </c>
    </row>
    <row r="778" spans="1:34" x14ac:dyDescent="0.2">
      <c r="A778" s="347">
        <f t="shared" ca="1" si="354"/>
        <v>0.1</v>
      </c>
      <c r="B778" s="304">
        <f t="shared" ca="1" si="355"/>
        <v>32.400000000000126</v>
      </c>
      <c r="D778" s="306">
        <f t="shared" ca="1" si="356"/>
        <v>-0.77839480400439165</v>
      </c>
      <c r="E778" s="307">
        <f t="shared" ca="1" si="357"/>
        <v>-7.4792714447589388</v>
      </c>
      <c r="F778" s="304">
        <f t="shared" ca="1" si="358"/>
        <v>7.5196675335607424</v>
      </c>
      <c r="G778" s="306">
        <f t="shared" ca="1" si="359"/>
        <v>30.982527799760902</v>
      </c>
      <c r="H778" s="307">
        <f t="shared" ca="1" si="360"/>
        <v>-93.751226477572089</v>
      </c>
      <c r="I778" s="304">
        <f t="shared" ca="1" si="361"/>
        <v>98.738085331405784</v>
      </c>
      <c r="J778" s="306">
        <f t="shared" ca="1" si="362"/>
        <v>1276.4662666982119</v>
      </c>
      <c r="K778" s="307">
        <f t="shared" ca="1" si="363"/>
        <v>1910.5419563708683</v>
      </c>
      <c r="L778" s="304">
        <f t="shared" ca="1" si="348"/>
        <v>2297.7242430439505</v>
      </c>
      <c r="M778" s="306">
        <f t="shared" ca="1" si="364"/>
        <v>-1.2516195972304671</v>
      </c>
      <c r="N778" s="304">
        <f t="shared" ca="1" si="365"/>
        <v>-71.712520477169747</v>
      </c>
      <c r="P778" s="310">
        <f t="shared" ca="1" si="366"/>
        <v>23</v>
      </c>
      <c r="Q778" s="304">
        <f t="shared" ca="1" si="367"/>
        <v>0</v>
      </c>
      <c r="R778" s="306">
        <f t="shared" ca="1" si="368"/>
        <v>0</v>
      </c>
      <c r="S778" s="307">
        <f t="shared" ca="1" si="369"/>
        <v>10.317999999999975</v>
      </c>
      <c r="T778" s="304">
        <f t="shared" ca="1" si="349"/>
        <v>101.21957999999975</v>
      </c>
      <c r="U778" s="311">
        <f t="shared" ca="1" si="350"/>
        <v>0</v>
      </c>
      <c r="V778" s="306">
        <f t="shared" ca="1" si="351"/>
        <v>1.0113664074385165</v>
      </c>
      <c r="W778" s="304">
        <f t="shared" ca="1" si="352"/>
        <v>25.734003814227666</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6.8475290370163524</v>
      </c>
      <c r="AH778" s="304">
        <f t="shared" ca="1" si="376"/>
        <v>-2.4572737065937775</v>
      </c>
    </row>
    <row r="779" spans="1:34" x14ac:dyDescent="0.2">
      <c r="A779" s="347">
        <f t="shared" ca="1" si="354"/>
        <v>0.1</v>
      </c>
      <c r="B779" s="304">
        <f t="shared" ca="1" si="355"/>
        <v>32.500000000000128</v>
      </c>
      <c r="D779" s="306">
        <f t="shared" ca="1" si="356"/>
        <v>-0.78260746131508041</v>
      </c>
      <c r="E779" s="307">
        <f t="shared" ca="1" si="357"/>
        <v>-7.441877882173511</v>
      </c>
      <c r="F779" s="304">
        <f t="shared" ca="1" si="358"/>
        <v>7.4829152642328731</v>
      </c>
      <c r="G779" s="306">
        <f t="shared" ca="1" si="359"/>
        <v>30.904267053629393</v>
      </c>
      <c r="H779" s="307">
        <f t="shared" ca="1" si="360"/>
        <v>-94.495414265789435</v>
      </c>
      <c r="I779" s="304">
        <f t="shared" ca="1" si="361"/>
        <v>99.420606714026874</v>
      </c>
      <c r="J779" s="306">
        <f t="shared" ca="1" si="362"/>
        <v>1279.5606064408814</v>
      </c>
      <c r="K779" s="307">
        <f t="shared" ca="1" si="363"/>
        <v>1901.1296243337003</v>
      </c>
      <c r="L779" s="304">
        <f t="shared" ca="1" si="348"/>
        <v>2291.6302481147677</v>
      </c>
      <c r="M779" s="306">
        <f t="shared" ca="1" si="364"/>
        <v>-1.2547157717970669</v>
      </c>
      <c r="N779" s="304">
        <f t="shared" ca="1" si="365"/>
        <v>-71.88991821247167</v>
      </c>
      <c r="P779" s="310">
        <f t="shared" ca="1" si="366"/>
        <v>23</v>
      </c>
      <c r="Q779" s="304">
        <f t="shared" ca="1" si="367"/>
        <v>0</v>
      </c>
      <c r="R779" s="306">
        <f t="shared" ca="1" si="368"/>
        <v>0</v>
      </c>
      <c r="S779" s="307">
        <f t="shared" ca="1" si="369"/>
        <v>10.317999999999975</v>
      </c>
      <c r="T779" s="304">
        <f t="shared" ca="1" si="349"/>
        <v>101.21957999999975</v>
      </c>
      <c r="U779" s="311">
        <f t="shared" ca="1" si="350"/>
        <v>0</v>
      </c>
      <c r="V779" s="306">
        <f t="shared" ca="1" si="351"/>
        <v>1.0123275187393777</v>
      </c>
      <c r="W779" s="304">
        <f t="shared" ca="1" si="352"/>
        <v>26.115797633041922</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6.8204484527247278</v>
      </c>
      <c r="AH779" s="304">
        <f t="shared" ca="1" si="376"/>
        <v>-2.4940883712180391</v>
      </c>
    </row>
    <row r="780" spans="1:34" x14ac:dyDescent="0.2">
      <c r="A780" s="347">
        <f t="shared" ca="1" si="354"/>
        <v>0.1</v>
      </c>
      <c r="B780" s="304">
        <f t="shared" ca="1" si="355"/>
        <v>32.600000000000129</v>
      </c>
      <c r="D780" s="306">
        <f t="shared" ca="1" si="356"/>
        <v>-0.78677365657010989</v>
      </c>
      <c r="E780" s="307">
        <f t="shared" ca="1" si="357"/>
        <v>-7.4042965260432805</v>
      </c>
      <c r="F780" s="304">
        <f t="shared" ca="1" si="358"/>
        <v>7.4459801122652278</v>
      </c>
      <c r="G780" s="306">
        <f t="shared" ca="1" si="359"/>
        <v>30.825589687972382</v>
      </c>
      <c r="H780" s="307">
        <f t="shared" ca="1" si="360"/>
        <v>-95.235843918393769</v>
      </c>
      <c r="I780" s="304">
        <f t="shared" ca="1" si="361"/>
        <v>100.10036436726836</v>
      </c>
      <c r="J780" s="306">
        <f t="shared" ca="1" si="362"/>
        <v>1282.6470992779616</v>
      </c>
      <c r="K780" s="307">
        <f t="shared" ca="1" si="363"/>
        <v>1891.6430614244912</v>
      </c>
      <c r="L780" s="304">
        <f t="shared" ca="1" si="348"/>
        <v>2285.4971129103601</v>
      </c>
      <c r="M780" s="306">
        <f t="shared" ca="1" si="364"/>
        <v>-1.2577620955704594</v>
      </c>
      <c r="N780" s="304">
        <f t="shared" ca="1" si="365"/>
        <v>-72.064459707717418</v>
      </c>
      <c r="P780" s="310">
        <f t="shared" ca="1" si="366"/>
        <v>23</v>
      </c>
      <c r="Q780" s="304">
        <f t="shared" ca="1" si="367"/>
        <v>0</v>
      </c>
      <c r="R780" s="306">
        <f t="shared" ca="1" si="368"/>
        <v>0</v>
      </c>
      <c r="S780" s="307">
        <f t="shared" ca="1" si="369"/>
        <v>10.317999999999975</v>
      </c>
      <c r="T780" s="304">
        <f t="shared" ca="1" si="349"/>
        <v>101.21957999999975</v>
      </c>
      <c r="U780" s="311">
        <f t="shared" ca="1" si="350"/>
        <v>0</v>
      </c>
      <c r="V780" s="306">
        <f t="shared" ca="1" si="351"/>
        <v>1.0132970461611193</v>
      </c>
      <c r="W780" s="304">
        <f t="shared" ca="1" si="352"/>
        <v>26.499490691654788</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6.7929318347895222</v>
      </c>
      <c r="AH780" s="304">
        <f t="shared" ca="1" si="376"/>
        <v>-2.5310910673620843</v>
      </c>
    </row>
    <row r="781" spans="1:34" x14ac:dyDescent="0.2">
      <c r="A781" s="347">
        <f t="shared" ca="1" si="354"/>
        <v>0.1</v>
      </c>
      <c r="B781" s="304">
        <f t="shared" ca="1" si="355"/>
        <v>32.700000000000131</v>
      </c>
      <c r="D781" s="306">
        <f t="shared" ca="1" si="356"/>
        <v>-0.79089301240154863</v>
      </c>
      <c r="E781" s="307">
        <f t="shared" ca="1" si="357"/>
        <v>-7.3665313024778492</v>
      </c>
      <c r="F781" s="304">
        <f t="shared" ca="1" si="358"/>
        <v>7.4088659852538559</v>
      </c>
      <c r="G781" s="306">
        <f t="shared" ca="1" si="359"/>
        <v>30.746500386732226</v>
      </c>
      <c r="H781" s="307">
        <f t="shared" ca="1" si="360"/>
        <v>-95.972497048641557</v>
      </c>
      <c r="I781" s="304">
        <f t="shared" ca="1" si="361"/>
        <v>100.7773162759499</v>
      </c>
      <c r="J781" s="306">
        <f t="shared" ca="1" si="362"/>
        <v>1285.7257037816969</v>
      </c>
      <c r="K781" s="307">
        <f t="shared" ca="1" si="363"/>
        <v>1882.0826443761393</v>
      </c>
      <c r="L781" s="304">
        <f t="shared" ca="1" si="348"/>
        <v>2279.3257041561264</v>
      </c>
      <c r="M781" s="306">
        <f t="shared" ca="1" si="364"/>
        <v>-1.2607597571659843</v>
      </c>
      <c r="N781" s="304">
        <f t="shared" ca="1" si="365"/>
        <v>-72.23621306554945</v>
      </c>
      <c r="P781" s="310">
        <f t="shared" ca="1" si="366"/>
        <v>23</v>
      </c>
      <c r="Q781" s="304">
        <f t="shared" ca="1" si="367"/>
        <v>0</v>
      </c>
      <c r="R781" s="306">
        <f t="shared" ca="1" si="368"/>
        <v>0</v>
      </c>
      <c r="S781" s="307">
        <f t="shared" ca="1" si="369"/>
        <v>10.317999999999975</v>
      </c>
      <c r="T781" s="304">
        <f t="shared" ca="1" si="349"/>
        <v>101.21957999999975</v>
      </c>
      <c r="U781" s="311">
        <f t="shared" ca="1" si="350"/>
        <v>0</v>
      </c>
      <c r="V781" s="306">
        <f t="shared" ca="1" si="351"/>
        <v>1.0142749719640314</v>
      </c>
      <c r="W781" s="304">
        <f t="shared" ca="1" si="352"/>
        <v>26.885042072883198</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6.7649911779621554</v>
      </c>
      <c r="AH781" s="304">
        <f t="shared" ca="1" si="376"/>
        <v>-2.5682778340429206</v>
      </c>
    </row>
    <row r="782" spans="1:34" x14ac:dyDescent="0.2">
      <c r="A782" s="347">
        <f t="shared" ca="1" si="354"/>
        <v>0.1</v>
      </c>
      <c r="B782" s="304">
        <f t="shared" ca="1" si="355"/>
        <v>32.800000000000132</v>
      </c>
      <c r="D782" s="306">
        <f t="shared" ca="1" si="356"/>
        <v>-0.79496516587665322</v>
      </c>
      <c r="E782" s="307">
        <f t="shared" ca="1" si="357"/>
        <v>-7.3285861455376304</v>
      </c>
      <c r="F782" s="304">
        <f t="shared" ca="1" si="358"/>
        <v>7.371576799269163</v>
      </c>
      <c r="G782" s="306">
        <f t="shared" ca="1" si="359"/>
        <v>30.667003870144562</v>
      </c>
      <c r="H782" s="307">
        <f t="shared" ca="1" si="360"/>
        <v>-96.70535566319532</v>
      </c>
      <c r="I782" s="304">
        <f t="shared" ca="1" si="361"/>
        <v>101.45142157858886</v>
      </c>
      <c r="J782" s="306">
        <f t="shared" ca="1" si="362"/>
        <v>1288.7963789945406</v>
      </c>
      <c r="K782" s="307">
        <f t="shared" ca="1" si="363"/>
        <v>1872.4487517405476</v>
      </c>
      <c r="L782" s="304">
        <f t="shared" ca="1" si="348"/>
        <v>2273.1168985347354</v>
      </c>
      <c r="M782" s="306">
        <f t="shared" ca="1" si="364"/>
        <v>-1.2637099092331112</v>
      </c>
      <c r="N782" s="304">
        <f t="shared" ca="1" si="365"/>
        <v>-72.405244327917615</v>
      </c>
      <c r="P782" s="310">
        <f t="shared" ca="1" si="366"/>
        <v>23</v>
      </c>
      <c r="Q782" s="304">
        <f t="shared" ca="1" si="367"/>
        <v>0</v>
      </c>
      <c r="R782" s="306">
        <f t="shared" ca="1" si="368"/>
        <v>0</v>
      </c>
      <c r="S782" s="307">
        <f t="shared" ca="1" si="369"/>
        <v>10.317999999999975</v>
      </c>
      <c r="T782" s="304">
        <f t="shared" ca="1" si="349"/>
        <v>101.21957999999975</v>
      </c>
      <c r="U782" s="311">
        <f t="shared" ca="1" si="350"/>
        <v>0</v>
      </c>
      <c r="V782" s="306">
        <f t="shared" ca="1" si="351"/>
        <v>1.0152612782942614</v>
      </c>
      <c r="W782" s="304">
        <f t="shared" ca="1" si="352"/>
        <v>27.272410819097754</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6.7366381694893107</v>
      </c>
      <c r="AH782" s="304">
        <f t="shared" ca="1" si="376"/>
        <v>-2.605644705648698</v>
      </c>
    </row>
    <row r="783" spans="1:34" x14ac:dyDescent="0.2">
      <c r="A783" s="347">
        <f t="shared" ca="1" si="354"/>
        <v>0.1</v>
      </c>
      <c r="B783" s="304">
        <f t="shared" ca="1" si="355"/>
        <v>32.900000000000134</v>
      </c>
      <c r="D783" s="306">
        <f t="shared" ca="1" si="356"/>
        <v>-0.79898976822607115</v>
      </c>
      <c r="E783" s="307">
        <f t="shared" ca="1" si="357"/>
        <v>-7.2904649963611856</v>
      </c>
      <c r="F783" s="304">
        <f t="shared" ca="1" si="358"/>
        <v>7.3341164780018087</v>
      </c>
      <c r="G783" s="306">
        <f t="shared" ca="1" si="359"/>
        <v>30.587104893321953</v>
      </c>
      <c r="H783" s="307">
        <f t="shared" ca="1" si="360"/>
        <v>-97.434402162831432</v>
      </c>
      <c r="I783" s="304">
        <f t="shared" ca="1" si="361"/>
        <v>102.12264053863595</v>
      </c>
      <c r="J783" s="306">
        <f t="shared" ca="1" si="362"/>
        <v>1291.8590844327139</v>
      </c>
      <c r="K783" s="307">
        <f t="shared" ca="1" si="363"/>
        <v>1862.7417638492461</v>
      </c>
      <c r="L783" s="304">
        <f t="shared" ca="1" si="348"/>
        <v>2266.8715827808883</v>
      </c>
      <c r="M783" s="306">
        <f t="shared" ca="1" si="364"/>
        <v>-1.2666136697325798</v>
      </c>
      <c r="N783" s="304">
        <f t="shared" ca="1" si="365"/>
        <v>-72.571617549253972</v>
      </c>
      <c r="P783" s="310">
        <f t="shared" ca="1" si="366"/>
        <v>23</v>
      </c>
      <c r="Q783" s="304">
        <f t="shared" ca="1" si="367"/>
        <v>0</v>
      </c>
      <c r="R783" s="306">
        <f t="shared" ca="1" si="368"/>
        <v>0</v>
      </c>
      <c r="S783" s="307">
        <f t="shared" ca="1" si="369"/>
        <v>10.317999999999975</v>
      </c>
      <c r="T783" s="304">
        <f t="shared" ca="1" si="349"/>
        <v>101.21957999999975</v>
      </c>
      <c r="U783" s="311">
        <f t="shared" ca="1" si="350"/>
        <v>0</v>
      </c>
      <c r="V783" s="306">
        <f t="shared" ca="1" si="351"/>
        <v>1.0162559471851371</v>
      </c>
      <c r="W783" s="304">
        <f t="shared" ca="1" si="352"/>
        <v>27.66155593952049</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6.7078842023088328</v>
      </c>
      <c r="AH783" s="304">
        <f t="shared" ca="1" si="376"/>
        <v>-2.6431877126475887</v>
      </c>
    </row>
    <row r="784" spans="1:34" x14ac:dyDescent="0.2">
      <c r="A784" s="347">
        <f t="shared" ca="1" si="354"/>
        <v>0.1</v>
      </c>
      <c r="B784" s="304">
        <f t="shared" ca="1" si="355"/>
        <v>33.000000000000135</v>
      </c>
      <c r="D784" s="306">
        <f t="shared" ca="1" si="356"/>
        <v>-0.80296648458228215</v>
      </c>
      <c r="E784" s="307">
        <f t="shared" ca="1" si="357"/>
        <v>-7.2521718023026658</v>
      </c>
      <c r="F784" s="304">
        <f t="shared" ca="1" si="358"/>
        <v>7.2964889519190201</v>
      </c>
      <c r="G784" s="306">
        <f t="shared" ca="1" si="359"/>
        <v>30.506808244863723</v>
      </c>
      <c r="H784" s="307">
        <f t="shared" ca="1" si="360"/>
        <v>-98.159619343061692</v>
      </c>
      <c r="I784" s="304">
        <f t="shared" ca="1" si="361"/>
        <v>102.79093451692934</v>
      </c>
      <c r="J784" s="306">
        <f t="shared" ca="1" si="362"/>
        <v>1294.9137800896231</v>
      </c>
      <c r="K784" s="307">
        <f t="shared" ca="1" si="363"/>
        <v>1852.9620627739514</v>
      </c>
      <c r="L784" s="304">
        <f t="shared" ca="1" si="348"/>
        <v>2260.5906537773471</v>
      </c>
      <c r="M784" s="306">
        <f t="shared" ca="1" si="364"/>
        <v>-1.2694721231631645</v>
      </c>
      <c r="N784" s="304">
        <f t="shared" ca="1" si="365"/>
        <v>-72.735394866761155</v>
      </c>
      <c r="P784" s="310">
        <f t="shared" ca="1" si="366"/>
        <v>23</v>
      </c>
      <c r="Q784" s="304">
        <f t="shared" ca="1" si="367"/>
        <v>0</v>
      </c>
      <c r="R784" s="306">
        <f t="shared" ca="1" si="368"/>
        <v>0</v>
      </c>
      <c r="S784" s="307">
        <f t="shared" ca="1" si="369"/>
        <v>10.317999999999975</v>
      </c>
      <c r="T784" s="304">
        <f t="shared" ca="1" si="349"/>
        <v>101.21957999999975</v>
      </c>
      <c r="U784" s="311">
        <f t="shared" ca="1" si="350"/>
        <v>0</v>
      </c>
      <c r="V784" s="306">
        <f t="shared" ca="1" si="351"/>
        <v>1.017258960558507</v>
      </c>
      <c r="W784" s="304">
        <f t="shared" ca="1" si="352"/>
        <v>28.052436417504179</v>
      </c>
      <c r="Y784" s="314" t="str">
        <f t="shared" ca="1" si="370"/>
        <v/>
      </c>
      <c r="Z784" s="315" t="str">
        <f t="shared" ca="1" si="371"/>
        <v/>
      </c>
      <c r="AA784" s="316" t="str">
        <f t="shared" ca="1" si="372"/>
        <v/>
      </c>
      <c r="AC784" s="310">
        <f t="shared" ca="1" si="373"/>
        <v>33.000000000000135</v>
      </c>
      <c r="AD784" s="323">
        <f t="shared" ca="1" si="374"/>
        <v>1294.9137800896231</v>
      </c>
      <c r="AE784" s="324" t="e">
        <f t="shared" ca="1" si="353"/>
        <v>#N/A</v>
      </c>
      <c r="AG784" s="306">
        <f t="shared" ca="1" si="375"/>
        <v>6.6787403875610156</v>
      </c>
      <c r="AH784" s="304">
        <f t="shared" ca="1" si="376"/>
        <v>-2.6809028822950722</v>
      </c>
    </row>
    <row r="785" spans="1:34" x14ac:dyDescent="0.2">
      <c r="A785" s="347">
        <f t="shared" ca="1" si="354"/>
        <v>0.1</v>
      </c>
      <c r="B785" s="304">
        <f t="shared" ca="1" si="355"/>
        <v>33.100000000000136</v>
      </c>
      <c r="D785" s="306">
        <f t="shared" ca="1" si="356"/>
        <v>-0.80689499372770035</v>
      </c>
      <c r="E785" s="307">
        <f t="shared" ca="1" si="357"/>
        <v>-7.21371051607903</v>
      </c>
      <c r="F785" s="304">
        <f t="shared" ca="1" si="358"/>
        <v>7.2586981574309872</v>
      </c>
      <c r="G785" s="306">
        <f t="shared" ca="1" si="359"/>
        <v>30.426118745490953</v>
      </c>
      <c r="H785" s="307">
        <f t="shared" ca="1" si="360"/>
        <v>-98.880990394669595</v>
      </c>
      <c r="I785" s="304">
        <f t="shared" ca="1" si="361"/>
        <v>103.45626594530394</v>
      </c>
      <c r="J785" s="306">
        <f t="shared" ca="1" si="362"/>
        <v>1297.9604264391407</v>
      </c>
      <c r="K785" s="307">
        <f t="shared" ca="1" si="363"/>
        <v>1843.1100322870648</v>
      </c>
      <c r="L785" s="304">
        <f t="shared" ca="1" si="348"/>
        <v>2254.275018652183</v>
      </c>
      <c r="M785" s="306">
        <f t="shared" ca="1" si="364"/>
        <v>-1.2722863217401374</v>
      </c>
      <c r="N785" s="304">
        <f t="shared" ca="1" si="365"/>
        <v>-72.896636567933427</v>
      </c>
      <c r="P785" s="310">
        <f t="shared" ca="1" si="366"/>
        <v>23</v>
      </c>
      <c r="Q785" s="304">
        <f t="shared" ca="1" si="367"/>
        <v>0</v>
      </c>
      <c r="R785" s="306">
        <f t="shared" ca="1" si="368"/>
        <v>0</v>
      </c>
      <c r="S785" s="307">
        <f t="shared" ca="1" si="369"/>
        <v>10.317999999999975</v>
      </c>
      <c r="T785" s="304">
        <f t="shared" ca="1" si="349"/>
        <v>101.21957999999975</v>
      </c>
      <c r="U785" s="311">
        <f t="shared" ca="1" si="350"/>
        <v>0</v>
      </c>
      <c r="V785" s="306">
        <f t="shared" ca="1" si="351"/>
        <v>1.0182703002260842</v>
      </c>
      <c r="W785" s="304">
        <f t="shared" ca="1" si="352"/>
        <v>28.44501121779048</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6.6492175664518394</v>
      </c>
      <c r="AH785" s="304">
        <f t="shared" ca="1" si="376"/>
        <v>-2.7187862393394306</v>
      </c>
    </row>
    <row r="786" spans="1:34" x14ac:dyDescent="0.2">
      <c r="A786" s="347">
        <f t="shared" ca="1" si="354"/>
        <v>0.1</v>
      </c>
      <c r="B786" s="304">
        <f t="shared" ca="1" si="355"/>
        <v>33.200000000000138</v>
      </c>
      <c r="D786" s="306">
        <f t="shared" ca="1" si="356"/>
        <v>-0.8107749878518794</v>
      </c>
      <c r="E786" s="307">
        <f t="shared" ca="1" si="357"/>
        <v>-7.175085094926839</v>
      </c>
      <c r="F786" s="304">
        <f t="shared" ca="1" si="358"/>
        <v>7.2207480360671426</v>
      </c>
      <c r="G786" s="306">
        <f t="shared" ca="1" si="359"/>
        <v>30.345041246705765</v>
      </c>
      <c r="H786" s="307">
        <f t="shared" ca="1" si="360"/>
        <v>-99.598498904162284</v>
      </c>
      <c r="I786" s="304">
        <f t="shared" ca="1" si="361"/>
        <v>104.11859830129625</v>
      </c>
      <c r="J786" s="306">
        <f t="shared" ca="1" si="362"/>
        <v>1300.9989844387505</v>
      </c>
      <c r="K786" s="307">
        <f t="shared" ca="1" si="363"/>
        <v>1833.1860578221231</v>
      </c>
      <c r="L786" s="304">
        <f t="shared" ca="1" si="348"/>
        <v>2247.9255948772138</v>
      </c>
      <c r="M786" s="306">
        <f t="shared" ca="1" si="364"/>
        <v>-1.2750572865274359</v>
      </c>
      <c r="N786" s="304">
        <f t="shared" ca="1" si="365"/>
        <v>-73.055401155425002</v>
      </c>
      <c r="P786" s="310">
        <f t="shared" ca="1" si="366"/>
        <v>23</v>
      </c>
      <c r="Q786" s="304">
        <f t="shared" ca="1" si="367"/>
        <v>0</v>
      </c>
      <c r="R786" s="306">
        <f t="shared" ca="1" si="368"/>
        <v>0</v>
      </c>
      <c r="S786" s="307">
        <f t="shared" ca="1" si="369"/>
        <v>10.317999999999975</v>
      </c>
      <c r="T786" s="304">
        <f t="shared" ca="1" si="349"/>
        <v>101.21957999999975</v>
      </c>
      <c r="U786" s="311">
        <f t="shared" ca="1" si="350"/>
        <v>0</v>
      </c>
      <c r="V786" s="306">
        <f t="shared" ca="1" si="351"/>
        <v>1.0192899478908113</v>
      </c>
      <c r="W786" s="304">
        <f t="shared" ca="1" si="352"/>
        <v>28.839239293745209</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6.6193263215027827</v>
      </c>
      <c r="AH786" s="304">
        <f t="shared" ca="1" si="376"/>
        <v>-2.7568338067251936</v>
      </c>
    </row>
    <row r="787" spans="1:34" x14ac:dyDescent="0.2">
      <c r="A787" s="347">
        <f t="shared" ca="1" si="354"/>
        <v>0.1</v>
      </c>
      <c r="B787" s="304">
        <f t="shared" ca="1" si="355"/>
        <v>33.300000000000139</v>
      </c>
      <c r="D787" s="306">
        <f t="shared" ca="1" si="356"/>
        <v>-0.81460617231729826</v>
      </c>
      <c r="E787" s="307">
        <f t="shared" ca="1" si="357"/>
        <v>-7.1362994997683167</v>
      </c>
      <c r="F787" s="304">
        <f t="shared" ca="1" si="358"/>
        <v>7.1826425336620341</v>
      </c>
      <c r="G787" s="306">
        <f t="shared" ca="1" si="359"/>
        <v>30.263580629474035</v>
      </c>
      <c r="H787" s="307">
        <f t="shared" ca="1" si="360"/>
        <v>-100.31212885413912</v>
      </c>
      <c r="I787" s="304">
        <f t="shared" ca="1" si="361"/>
        <v>104.77789608388827</v>
      </c>
      <c r="J787" s="306">
        <f t="shared" ca="1" si="362"/>
        <v>1304.0294155325596</v>
      </c>
      <c r="K787" s="307">
        <f t="shared" ca="1" si="363"/>
        <v>1823.1905264342081</v>
      </c>
      <c r="L787" s="304">
        <f t="shared" ca="1" si="348"/>
        <v>2241.5433103675769</v>
      </c>
      <c r="M787" s="306">
        <f t="shared" ca="1" si="364"/>
        <v>-1.2777860085254427</v>
      </c>
      <c r="N787" s="304">
        <f t="shared" ca="1" si="365"/>
        <v>-73.211745409375297</v>
      </c>
      <c r="P787" s="310">
        <f t="shared" ca="1" si="366"/>
        <v>23</v>
      </c>
      <c r="Q787" s="304">
        <f t="shared" ca="1" si="367"/>
        <v>0</v>
      </c>
      <c r="R787" s="306">
        <f t="shared" ca="1" si="368"/>
        <v>0</v>
      </c>
      <c r="S787" s="307">
        <f t="shared" ca="1" si="369"/>
        <v>10.317999999999975</v>
      </c>
      <c r="T787" s="304">
        <f t="shared" ca="1" si="349"/>
        <v>101.21957999999975</v>
      </c>
      <c r="U787" s="311">
        <f t="shared" ca="1" si="350"/>
        <v>0</v>
      </c>
      <c r="V787" s="306">
        <f t="shared" ca="1" si="351"/>
        <v>1.0203178851482233</v>
      </c>
      <c r="W787" s="304">
        <f t="shared" ca="1" si="352"/>
        <v>29.235079594567789</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6.5890769872198511</v>
      </c>
      <c r="AH787" s="304">
        <f t="shared" ca="1" si="376"/>
        <v>-2.795041606294367</v>
      </c>
    </row>
    <row r="788" spans="1:34" x14ac:dyDescent="0.2">
      <c r="A788" s="347">
        <f t="shared" ca="1" si="354"/>
        <v>0.1</v>
      </c>
      <c r="B788" s="304">
        <f t="shared" ca="1" si="355"/>
        <v>33.400000000000141</v>
      </c>
      <c r="D788" s="306">
        <f t="shared" ca="1" si="356"/>
        <v>-0.81838826543323595</v>
      </c>
      <c r="E788" s="307">
        <f t="shared" ca="1" si="357"/>
        <v>-7.097357694386579</v>
      </c>
      <c r="F788" s="304">
        <f t="shared" ca="1" si="358"/>
        <v>7.1443855995506853</v>
      </c>
      <c r="G788" s="306">
        <f t="shared" ca="1" si="359"/>
        <v>30.181741802930713</v>
      </c>
      <c r="H788" s="307">
        <f t="shared" ca="1" si="360"/>
        <v>-101.02186462357777</v>
      </c>
      <c r="I788" s="304">
        <f t="shared" ca="1" si="361"/>
        <v>105.43412479023691</v>
      </c>
      <c r="J788" s="306">
        <f t="shared" ca="1" si="362"/>
        <v>1307.0516816541799</v>
      </c>
      <c r="K788" s="307">
        <f t="shared" ca="1" si="363"/>
        <v>1813.1238267603223</v>
      </c>
      <c r="L788" s="304">
        <f t="shared" ca="1" si="348"/>
        <v>2235.1291035823892</v>
      </c>
      <c r="M788" s="306">
        <f t="shared" ca="1" si="364"/>
        <v>-1.2804734497162318</v>
      </c>
      <c r="N788" s="304">
        <f t="shared" ca="1" si="365"/>
        <v>-73.365724447297126</v>
      </c>
      <c r="P788" s="310">
        <f t="shared" ca="1" si="366"/>
        <v>23</v>
      </c>
      <c r="Q788" s="304">
        <f t="shared" ca="1" si="367"/>
        <v>0</v>
      </c>
      <c r="R788" s="306">
        <f t="shared" ca="1" si="368"/>
        <v>0</v>
      </c>
      <c r="S788" s="307">
        <f t="shared" ca="1" si="369"/>
        <v>10.317999999999975</v>
      </c>
      <c r="T788" s="304">
        <f t="shared" ca="1" si="349"/>
        <v>101.21957999999975</v>
      </c>
      <c r="U788" s="311">
        <f t="shared" ca="1" si="350"/>
        <v>0</v>
      </c>
      <c r="V788" s="306">
        <f t="shared" ca="1" si="351"/>
        <v>1.0213540934878316</v>
      </c>
      <c r="W788" s="304">
        <f t="shared" ca="1" si="352"/>
        <v>29.632491072473456</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6.5584796602127673</v>
      </c>
      <c r="AH788" s="304">
        <f t="shared" ca="1" si="376"/>
        <v>-2.833405659485158</v>
      </c>
    </row>
    <row r="789" spans="1:34" x14ac:dyDescent="0.2">
      <c r="A789" s="347">
        <f t="shared" ca="1" si="354"/>
        <v>0.1</v>
      </c>
      <c r="B789" s="304">
        <f t="shared" ca="1" si="355"/>
        <v>33.500000000000142</v>
      </c>
      <c r="D789" s="306">
        <f t="shared" ca="1" si="356"/>
        <v>-0.82212099823726936</v>
      </c>
      <c r="E789" s="307">
        <f t="shared" ca="1" si="357"/>
        <v>-7.0582636446097524</v>
      </c>
      <c r="F789" s="304">
        <f t="shared" ca="1" si="358"/>
        <v>7.1059811857731789</v>
      </c>
      <c r="G789" s="306">
        <f t="shared" ca="1" si="359"/>
        <v>30.099529703106985</v>
      </c>
      <c r="H789" s="307">
        <f t="shared" ca="1" si="360"/>
        <v>-101.72769098803874</v>
      </c>
      <c r="I789" s="304">
        <f t="shared" ca="1" si="361"/>
        <v>106.08725089333835</v>
      </c>
      <c r="J789" s="306">
        <f t="shared" ca="1" si="362"/>
        <v>1310.0657452294818</v>
      </c>
      <c r="K789" s="307">
        <f t="shared" ca="1" si="363"/>
        <v>1802.9863489797415</v>
      </c>
      <c r="L789" s="304">
        <f t="shared" ca="1" si="348"/>
        <v>2228.6839236264473</v>
      </c>
      <c r="M789" s="306">
        <f t="shared" ca="1" si="364"/>
        <v>-1.2831205440680384</v>
      </c>
      <c r="N789" s="304">
        <f t="shared" ca="1" si="365"/>
        <v>-73.517391781628561</v>
      </c>
      <c r="P789" s="310">
        <f t="shared" ca="1" si="366"/>
        <v>23</v>
      </c>
      <c r="Q789" s="304">
        <f t="shared" ca="1" si="367"/>
        <v>0</v>
      </c>
      <c r="R789" s="306">
        <f t="shared" ca="1" si="368"/>
        <v>0</v>
      </c>
      <c r="S789" s="307">
        <f t="shared" ca="1" si="369"/>
        <v>10.317999999999975</v>
      </c>
      <c r="T789" s="304">
        <f t="shared" ca="1" si="349"/>
        <v>101.21957999999975</v>
      </c>
      <c r="U789" s="311">
        <f t="shared" ca="1" si="350"/>
        <v>0</v>
      </c>
      <c r="V789" s="306">
        <f t="shared" ca="1" si="351"/>
        <v>1.0223985542945095</v>
      </c>
      <c r="W789" s="304">
        <f t="shared" ca="1" si="352"/>
        <v>30.031432689845349</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6.5275442087935014</v>
      </c>
      <c r="AH789" s="304">
        <f t="shared" ca="1" si="376"/>
        <v>-2.8719219880280606</v>
      </c>
    </row>
    <row r="790" spans="1:34" x14ac:dyDescent="0.2">
      <c r="A790" s="347">
        <f t="shared" ca="1" si="354"/>
        <v>0.1</v>
      </c>
      <c r="B790" s="304">
        <f t="shared" ca="1" si="355"/>
        <v>33.600000000000144</v>
      </c>
      <c r="D790" s="306">
        <f t="shared" ca="1" si="356"/>
        <v>-0.82580411428395306</v>
      </c>
      <c r="E790" s="307">
        <f t="shared" ca="1" si="357"/>
        <v>-7.019021317503924</v>
      </c>
      <c r="F790" s="304">
        <f t="shared" ca="1" si="358"/>
        <v>7.0674332462884166</v>
      </c>
      <c r="G790" s="306">
        <f t="shared" ca="1" si="359"/>
        <v>30.016949291678589</v>
      </c>
      <c r="H790" s="307">
        <f t="shared" ca="1" si="360"/>
        <v>-102.42959311978913</v>
      </c>
      <c r="I790" s="304">
        <f t="shared" ca="1" si="361"/>
        <v>106.73724182057899</v>
      </c>
      <c r="J790" s="306">
        <f t="shared" ca="1" si="362"/>
        <v>1313.0715691792211</v>
      </c>
      <c r="K790" s="307">
        <f t="shared" ca="1" si="363"/>
        <v>1792.7784847743501</v>
      </c>
      <c r="L790" s="304">
        <f t="shared" ca="1" si="348"/>
        <v>2222.2087303528883</v>
      </c>
      <c r="M790" s="306">
        <f t="shared" ca="1" si="364"/>
        <v>-1.2857281985006539</v>
      </c>
      <c r="N790" s="304">
        <f t="shared" ca="1" si="365"/>
        <v>-73.666799375046011</v>
      </c>
      <c r="P790" s="310">
        <f t="shared" ca="1" si="366"/>
        <v>23</v>
      </c>
      <c r="Q790" s="304">
        <f t="shared" ca="1" si="367"/>
        <v>0</v>
      </c>
      <c r="R790" s="306">
        <f t="shared" ca="1" si="368"/>
        <v>0</v>
      </c>
      <c r="S790" s="307">
        <f t="shared" ca="1" si="369"/>
        <v>10.317999999999975</v>
      </c>
      <c r="T790" s="304">
        <f t="shared" ca="1" si="349"/>
        <v>101.21957999999975</v>
      </c>
      <c r="U790" s="311">
        <f t="shared" ca="1" si="350"/>
        <v>0</v>
      </c>
      <c r="V790" s="306">
        <f t="shared" ca="1" si="351"/>
        <v>1.0234512488498946</v>
      </c>
      <c r="W790" s="304">
        <f t="shared" ca="1" si="352"/>
        <v>30.431863426354806</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6.4962802820817931</v>
      </c>
      <c r="AH790" s="304">
        <f t="shared" ca="1" si="376"/>
        <v>-2.9105866146390214</v>
      </c>
    </row>
    <row r="791" spans="1:34" x14ac:dyDescent="0.2">
      <c r="A791" s="347">
        <f t="shared" ca="1" si="354"/>
        <v>0.1</v>
      </c>
      <c r="B791" s="304">
        <f t="shared" ca="1" si="355"/>
        <v>33.700000000000145</v>
      </c>
      <c r="D791" s="306">
        <f t="shared" ca="1" si="356"/>
        <v>-0.82943736944026614</v>
      </c>
      <c r="E791" s="307">
        <f t="shared" ca="1" si="357"/>
        <v>-6.9796346805747076</v>
      </c>
      <c r="F791" s="304">
        <f t="shared" ca="1" si="358"/>
        <v>7.0287457361968348</v>
      </c>
      <c r="G791" s="306">
        <f t="shared" ca="1" si="359"/>
        <v>29.934005554734561</v>
      </c>
      <c r="H791" s="307">
        <f t="shared" ca="1" si="360"/>
        <v>-103.1275565878466</v>
      </c>
      <c r="I791" s="304">
        <f t="shared" ca="1" si="361"/>
        <v>107.384065933128</v>
      </c>
      <c r="J791" s="306">
        <f t="shared" ca="1" si="362"/>
        <v>1316.0691169215418</v>
      </c>
      <c r="K791" s="307">
        <f t="shared" ca="1" si="363"/>
        <v>1782.5006272889682</v>
      </c>
      <c r="L791" s="304">
        <f t="shared" ca="1" si="348"/>
        <v>2215.7044944667623</v>
      </c>
      <c r="M791" s="306">
        <f t="shared" ca="1" si="364"/>
        <v>-1.2882972938133699</v>
      </c>
      <c r="N791" s="304">
        <f t="shared" ca="1" si="365"/>
        <v>-73.813997693631478</v>
      </c>
      <c r="P791" s="310">
        <f t="shared" ca="1" si="366"/>
        <v>23</v>
      </c>
      <c r="Q791" s="304">
        <f t="shared" ca="1" si="367"/>
        <v>0</v>
      </c>
      <c r="R791" s="306">
        <f t="shared" ca="1" si="368"/>
        <v>0</v>
      </c>
      <c r="S791" s="307">
        <f t="shared" ca="1" si="369"/>
        <v>10.317999999999975</v>
      </c>
      <c r="T791" s="304">
        <f t="shared" ca="1" si="349"/>
        <v>101.21957999999975</v>
      </c>
      <c r="U791" s="311">
        <f t="shared" ca="1" si="350"/>
        <v>0</v>
      </c>
      <c r="V791" s="306">
        <f t="shared" ca="1" si="351"/>
        <v>1.0245121583337926</v>
      </c>
      <c r="W791" s="304">
        <f t="shared" ca="1" si="352"/>
        <v>30.833742286047428</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6.4646973186437355</v>
      </c>
      <c r="AH791" s="304">
        <f t="shared" ca="1" si="376"/>
        <v>-2.9493955637095253</v>
      </c>
    </row>
    <row r="792" spans="1:34" x14ac:dyDescent="0.2">
      <c r="A792" s="347">
        <f t="shared" ca="1" si="354"/>
        <v>0.1</v>
      </c>
      <c r="B792" s="304">
        <f t="shared" ca="1" si="355"/>
        <v>33.800000000000146</v>
      </c>
      <c r="D792" s="306">
        <f t="shared" ca="1" si="356"/>
        <v>-0.83302053168742496</v>
      </c>
      <c r="E792" s="307">
        <f t="shared" ca="1" si="357"/>
        <v>-6.9401077009773831</v>
      </c>
      <c r="F792" s="304">
        <f t="shared" ca="1" si="358"/>
        <v>6.9899226109720543</v>
      </c>
      <c r="G792" s="306">
        <f t="shared" ca="1" si="359"/>
        <v>29.850703501565818</v>
      </c>
      <c r="H792" s="307">
        <f t="shared" ca="1" si="360"/>
        <v>-103.82156735794433</v>
      </c>
      <c r="I792" s="304">
        <f t="shared" ca="1" si="361"/>
        <v>108.0276925061281</v>
      </c>
      <c r="J792" s="306">
        <f t="shared" ca="1" si="362"/>
        <v>1319.0583523743567</v>
      </c>
      <c r="K792" s="307">
        <f t="shared" ca="1" si="363"/>
        <v>1772.1531710916786</v>
      </c>
      <c r="L792" s="304">
        <f t="shared" ca="1" si="348"/>
        <v>2209.1721976294298</v>
      </c>
      <c r="M792" s="306">
        <f t="shared" ca="1" si="364"/>
        <v>-1.2908286855770277</v>
      </c>
      <c r="N792" s="304">
        <f t="shared" ca="1" si="365"/>
        <v>-73.959035757983244</v>
      </c>
      <c r="P792" s="310">
        <f t="shared" ca="1" si="366"/>
        <v>23</v>
      </c>
      <c r="Q792" s="304">
        <f t="shared" ca="1" si="367"/>
        <v>0</v>
      </c>
      <c r="R792" s="306">
        <f t="shared" ca="1" si="368"/>
        <v>0</v>
      </c>
      <c r="S792" s="307">
        <f t="shared" ca="1" si="369"/>
        <v>10.317999999999975</v>
      </c>
      <c r="T792" s="304">
        <f t="shared" ca="1" si="349"/>
        <v>101.21957999999975</v>
      </c>
      <c r="U792" s="311">
        <f t="shared" ca="1" si="350"/>
        <v>0</v>
      </c>
      <c r="V792" s="306">
        <f t="shared" ca="1" si="351"/>
        <v>1.0255812638255977</v>
      </c>
      <c r="W792" s="304">
        <f t="shared" ca="1" si="352"/>
        <v>31.237028304393011</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6.4328045546881238</v>
      </c>
      <c r="AH792" s="304">
        <f t="shared" ca="1" si="376"/>
        <v>-2.9883448619933617</v>
      </c>
    </row>
    <row r="793" spans="1:34" x14ac:dyDescent="0.2">
      <c r="A793" s="347">
        <f t="shared" ca="1" si="354"/>
        <v>0.1</v>
      </c>
      <c r="B793" s="304">
        <f t="shared" ca="1" si="355"/>
        <v>33.900000000000148</v>
      </c>
      <c r="D793" s="306">
        <f t="shared" ca="1" si="356"/>
        <v>-0.83655338092870546</v>
      </c>
      <c r="E793" s="307">
        <f t="shared" ca="1" si="357"/>
        <v>-6.9004443447354671</v>
      </c>
      <c r="F793" s="304">
        <f t="shared" ca="1" si="358"/>
        <v>6.9509678257013201</v>
      </c>
      <c r="G793" s="306">
        <f t="shared" ca="1" si="359"/>
        <v>29.767048163472946</v>
      </c>
      <c r="H793" s="307">
        <f t="shared" ca="1" si="360"/>
        <v>-104.51161179241788</v>
      </c>
      <c r="I793" s="304">
        <f t="shared" ca="1" si="361"/>
        <v>108.6680917096439</v>
      </c>
      <c r="J793" s="306">
        <f t="shared" ca="1" si="362"/>
        <v>1322.0392399576085</v>
      </c>
      <c r="K793" s="307">
        <f t="shared" ca="1" si="363"/>
        <v>1761.7365121341604</v>
      </c>
      <c r="L793" s="304">
        <f t="shared" ca="1" si="348"/>
        <v>2202.6128325637096</v>
      </c>
      <c r="M793" s="306">
        <f t="shared" ca="1" si="364"/>
        <v>-1.2933232049916685</v>
      </c>
      <c r="N793" s="304">
        <f t="shared" ca="1" si="365"/>
        <v>-74.101961192355617</v>
      </c>
      <c r="P793" s="310">
        <f t="shared" ca="1" si="366"/>
        <v>23</v>
      </c>
      <c r="Q793" s="304">
        <f t="shared" ca="1" si="367"/>
        <v>0</v>
      </c>
      <c r="R793" s="306">
        <f t="shared" ca="1" si="368"/>
        <v>0</v>
      </c>
      <c r="S793" s="307">
        <f t="shared" ca="1" si="369"/>
        <v>10.317999999999975</v>
      </c>
      <c r="T793" s="304">
        <f t="shared" ca="1" si="349"/>
        <v>101.21957999999975</v>
      </c>
      <c r="U793" s="311">
        <f t="shared" ca="1" si="350"/>
        <v>0</v>
      </c>
      <c r="V793" s="306">
        <f t="shared" ca="1" si="351"/>
        <v>1.026658546305715</v>
      </c>
      <c r="W793" s="304">
        <f t="shared" ca="1" si="352"/>
        <v>31.641680555297139</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6.4006110318438978</v>
      </c>
      <c r="AH793" s="304">
        <f t="shared" ca="1" si="376"/>
        <v>-3.0274305392898904</v>
      </c>
    </row>
    <row r="794" spans="1:34" x14ac:dyDescent="0.2">
      <c r="A794" s="347">
        <f t="shared" ca="1" si="354"/>
        <v>0.1</v>
      </c>
      <c r="B794" s="304">
        <f t="shared" ca="1" si="355"/>
        <v>34.000000000000149</v>
      </c>
      <c r="D794" s="306">
        <f t="shared" ca="1" si="356"/>
        <v>-0.84003570880290912</v>
      </c>
      <c r="E794" s="307">
        <f t="shared" ca="1" si="357"/>
        <v>-6.8606485759676596</v>
      </c>
      <c r="F794" s="304">
        <f t="shared" ca="1" si="358"/>
        <v>6.9118853343346984</v>
      </c>
      <c r="G794" s="306">
        <f t="shared" ca="1" si="359"/>
        <v>29.683044592592655</v>
      </c>
      <c r="H794" s="307">
        <f t="shared" ca="1" si="360"/>
        <v>-105.19767665001464</v>
      </c>
      <c r="I794" s="304">
        <f t="shared" ca="1" si="361"/>
        <v>109.30523459032911</v>
      </c>
      <c r="J794" s="306">
        <f t="shared" ca="1" si="362"/>
        <v>1325.0117445954118</v>
      </c>
      <c r="K794" s="307">
        <f t="shared" ca="1" si="363"/>
        <v>1751.2510477120388</v>
      </c>
      <c r="L794" s="304">
        <f t="shared" ca="1" si="348"/>
        <v>2196.0274031596896</v>
      </c>
      <c r="M794" s="306">
        <f t="shared" ca="1" si="364"/>
        <v>-1.2957816597112133</v>
      </c>
      <c r="N794" s="304">
        <f t="shared" ca="1" si="365"/>
        <v>-74.242820271909551</v>
      </c>
      <c r="P794" s="310">
        <f t="shared" ca="1" si="366"/>
        <v>23</v>
      </c>
      <c r="Q794" s="304">
        <f t="shared" ca="1" si="367"/>
        <v>0</v>
      </c>
      <c r="R794" s="306">
        <f t="shared" ca="1" si="368"/>
        <v>0</v>
      </c>
      <c r="S794" s="307">
        <f t="shared" ca="1" si="369"/>
        <v>10.317999999999975</v>
      </c>
      <c r="T794" s="304">
        <f t="shared" ca="1" si="349"/>
        <v>101.21957999999975</v>
      </c>
      <c r="U794" s="311">
        <f t="shared" ca="1" si="350"/>
        <v>0</v>
      </c>
      <c r="V794" s="306">
        <f t="shared" ca="1" si="351"/>
        <v>1.0277439866569973</v>
      </c>
      <c r="W794" s="304">
        <f t="shared" ca="1" si="352"/>
        <v>32.047658158072537</v>
      </c>
      <c r="Y794" s="314" t="str">
        <f t="shared" ca="1" si="370"/>
        <v/>
      </c>
      <c r="Z794" s="315" t="str">
        <f t="shared" ca="1" si="371"/>
        <v/>
      </c>
      <c r="AA794" s="316" t="str">
        <f t="shared" ca="1" si="372"/>
        <v/>
      </c>
      <c r="AC794" s="310">
        <f t="shared" ca="1" si="373"/>
        <v>34.000000000000149</v>
      </c>
      <c r="AD794" s="323">
        <f t="shared" ca="1" si="374"/>
        <v>1325.0117445954118</v>
      </c>
      <c r="AE794" s="324" t="e">
        <f t="shared" ca="1" si="353"/>
        <v>#N/A</v>
      </c>
      <c r="AG794" s="306">
        <f t="shared" ca="1" si="375"/>
        <v>6.3681256045407277</v>
      </c>
      <c r="AH794" s="304">
        <f t="shared" ca="1" si="376"/>
        <v>-3.0666486291235913</v>
      </c>
    </row>
    <row r="795" spans="1:34" x14ac:dyDescent="0.2">
      <c r="A795" s="347">
        <f t="shared" ca="1" si="354"/>
        <v>0.1</v>
      </c>
      <c r="B795" s="304">
        <f t="shared" ca="1" si="355"/>
        <v>34.100000000000151</v>
      </c>
      <c r="D795" s="306">
        <f t="shared" ca="1" si="356"/>
        <v>-0.84346731850315071</v>
      </c>
      <c r="E795" s="307">
        <f t="shared" ca="1" si="357"/>
        <v>-6.8207243561230921</v>
      </c>
      <c r="F795" s="304">
        <f t="shared" ca="1" si="358"/>
        <v>6.872679088942947</v>
      </c>
      <c r="G795" s="306">
        <f t="shared" ca="1" si="359"/>
        <v>29.598697860742341</v>
      </c>
      <c r="H795" s="307">
        <f t="shared" ca="1" si="360"/>
        <v>-105.87974908562695</v>
      </c>
      <c r="I795" s="304">
        <f t="shared" ca="1" si="361"/>
        <v>109.93909305377608</v>
      </c>
      <c r="J795" s="306">
        <f t="shared" ca="1" si="362"/>
        <v>1327.9758317180786</v>
      </c>
      <c r="K795" s="307">
        <f t="shared" ca="1" si="363"/>
        <v>1740.6971764252567</v>
      </c>
      <c r="L795" s="304">
        <f t="shared" ca="1" si="348"/>
        <v>2189.4169245811049</v>
      </c>
      <c r="M795" s="306">
        <f t="shared" ca="1" si="364"/>
        <v>-1.2982048346365409</v>
      </c>
      <c r="N795" s="304">
        <f t="shared" ca="1" si="365"/>
        <v>-74.381657968152751</v>
      </c>
      <c r="P795" s="310">
        <f t="shared" ca="1" si="366"/>
        <v>23</v>
      </c>
      <c r="Q795" s="304">
        <f t="shared" ca="1" si="367"/>
        <v>0</v>
      </c>
      <c r="R795" s="306">
        <f t="shared" ca="1" si="368"/>
        <v>0</v>
      </c>
      <c r="S795" s="307">
        <f t="shared" ca="1" si="369"/>
        <v>10.317999999999975</v>
      </c>
      <c r="T795" s="304">
        <f t="shared" ca="1" si="349"/>
        <v>101.21957999999975</v>
      </c>
      <c r="U795" s="311">
        <f t="shared" ca="1" si="350"/>
        <v>0</v>
      </c>
      <c r="V795" s="306">
        <f t="shared" ca="1" si="351"/>
        <v>1.028837565666185</v>
      </c>
      <c r="W795" s="304">
        <f t="shared" ca="1" si="352"/>
        <v>32.454920284368015</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6.3353569470135982</v>
      </c>
      <c r="AH795" s="304">
        <f t="shared" ca="1" si="376"/>
        <v>-3.1059951694197148</v>
      </c>
    </row>
    <row r="796" spans="1:34" x14ac:dyDescent="0.2">
      <c r="A796" s="347">
        <f t="shared" ca="1" si="354"/>
        <v>0.1</v>
      </c>
      <c r="B796" s="304">
        <f t="shared" ca="1" si="355"/>
        <v>34.200000000000152</v>
      </c>
      <c r="D796" s="306">
        <f t="shared" ca="1" si="356"/>
        <v>-0.84684802460065123</v>
      </c>
      <c r="E796" s="307">
        <f t="shared" ca="1" si="357"/>
        <v>-6.7806756432248347</v>
      </c>
      <c r="F796" s="304">
        <f t="shared" ca="1" si="358"/>
        <v>6.8333530389840504</v>
      </c>
      <c r="G796" s="306">
        <f t="shared" ca="1" si="359"/>
        <v>29.514013058282277</v>
      </c>
      <c r="H796" s="307">
        <f t="shared" ca="1" si="360"/>
        <v>-106.55781664994944</v>
      </c>
      <c r="I796" s="304">
        <f t="shared" ca="1" si="361"/>
        <v>110.56963984751283</v>
      </c>
      <c r="J796" s="306">
        <f t="shared" ca="1" si="362"/>
        <v>1330.9314672640298</v>
      </c>
      <c r="K796" s="307">
        <f t="shared" ca="1" si="363"/>
        <v>1730.0752981384778</v>
      </c>
      <c r="L796" s="304">
        <f t="shared" ca="1" si="348"/>
        <v>2182.7824233721799</v>
      </c>
      <c r="M796" s="306">
        <f t="shared" ca="1" si="364"/>
        <v>-1.3005934926782805</v>
      </c>
      <c r="N796" s="304">
        <f t="shared" ca="1" si="365"/>
        <v>-74.518517992644405</v>
      </c>
      <c r="P796" s="310">
        <f t="shared" ca="1" si="366"/>
        <v>23</v>
      </c>
      <c r="Q796" s="304">
        <f t="shared" ca="1" si="367"/>
        <v>0</v>
      </c>
      <c r="R796" s="306">
        <f t="shared" ca="1" si="368"/>
        <v>0</v>
      </c>
      <c r="S796" s="307">
        <f t="shared" ca="1" si="369"/>
        <v>10.317999999999975</v>
      </c>
      <c r="T796" s="304">
        <f t="shared" ca="1" si="349"/>
        <v>101.21957999999975</v>
      </c>
      <c r="U796" s="311">
        <f t="shared" ca="1" si="350"/>
        <v>0</v>
      </c>
      <c r="V796" s="306">
        <f t="shared" ca="1" si="351"/>
        <v>1.0299392640253582</v>
      </c>
      <c r="W796" s="304">
        <f t="shared" ca="1" si="352"/>
        <v>32.86342616505307</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6.3023135599511697</v>
      </c>
      <c r="AH796" s="304">
        <f t="shared" ca="1" si="376"/>
        <v>-3.1454662031758183</v>
      </c>
    </row>
    <row r="797" spans="1:34" x14ac:dyDescent="0.2">
      <c r="A797" s="347">
        <f t="shared" ca="1" si="354"/>
        <v>0.1</v>
      </c>
      <c r="B797" s="304">
        <f t="shared" ca="1" si="355"/>
        <v>34.300000000000153</v>
      </c>
      <c r="D797" s="306">
        <f t="shared" ca="1" si="356"/>
        <v>-0.85017765287323366</v>
      </c>
      <c r="E797" s="307">
        <f t="shared" ca="1" si="357"/>
        <v>-6.7405063911216248</v>
      </c>
      <c r="F797" s="304">
        <f t="shared" ca="1" si="358"/>
        <v>6.7939111305783584</v>
      </c>
      <c r="G797" s="306">
        <f t="shared" ca="1" si="359"/>
        <v>29.428995292994955</v>
      </c>
      <c r="H797" s="307">
        <f t="shared" ca="1" si="360"/>
        <v>-107.23186728906161</v>
      </c>
      <c r="I797" s="304">
        <f t="shared" ca="1" si="361"/>
        <v>111.19684854461497</v>
      </c>
      <c r="J797" s="306">
        <f t="shared" ca="1" si="362"/>
        <v>1333.8786176815936</v>
      </c>
      <c r="K797" s="307">
        <f t="shared" ca="1" si="363"/>
        <v>1719.3858139415272</v>
      </c>
      <c r="L797" s="304">
        <f t="shared" ca="1" si="348"/>
        <v>2176.1249375648281</v>
      </c>
      <c r="M797" s="306">
        <f t="shared" ca="1" si="364"/>
        <v>-1.3029483754905673</v>
      </c>
      <c r="N797" s="304">
        <f t="shared" ca="1" si="365"/>
        <v>-74.653442839036344</v>
      </c>
      <c r="P797" s="310">
        <f t="shared" ca="1" si="366"/>
        <v>23</v>
      </c>
      <c r="Q797" s="304">
        <f t="shared" ca="1" si="367"/>
        <v>0</v>
      </c>
      <c r="R797" s="306">
        <f t="shared" ca="1" si="368"/>
        <v>0</v>
      </c>
      <c r="S797" s="307">
        <f t="shared" ca="1" si="369"/>
        <v>10.317999999999975</v>
      </c>
      <c r="T797" s="304">
        <f t="shared" ca="1" si="349"/>
        <v>101.21957999999975</v>
      </c>
      <c r="U797" s="311">
        <f t="shared" ca="1" si="350"/>
        <v>0</v>
      </c>
      <c r="V797" s="306">
        <f t="shared" ca="1" si="351"/>
        <v>1.0310490623333941</v>
      </c>
      <c r="W797" s="304">
        <f t="shared" ca="1" si="352"/>
        <v>33.273135097056361</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6.2690037768064784</v>
      </c>
      <c r="AH797" s="304">
        <f t="shared" ca="1" si="376"/>
        <v>-3.1850577791290124</v>
      </c>
    </row>
    <row r="798" spans="1:34" x14ac:dyDescent="0.2">
      <c r="A798" s="347">
        <f t="shared" ca="1" si="354"/>
        <v>0.1</v>
      </c>
      <c r="B798" s="304">
        <f t="shared" ca="1" si="355"/>
        <v>34.400000000000155</v>
      </c>
      <c r="D798" s="306">
        <f t="shared" ca="1" si="356"/>
        <v>-0.85345604013826226</v>
      </c>
      <c r="E798" s="307">
        <f t="shared" ca="1" si="357"/>
        <v>-6.700220548747776</v>
      </c>
      <c r="F798" s="304">
        <f t="shared" ca="1" si="358"/>
        <v>6.7543573057923449</v>
      </c>
      <c r="G798" s="306">
        <f t="shared" ca="1" si="359"/>
        <v>29.343649688981127</v>
      </c>
      <c r="H798" s="307">
        <f t="shared" ca="1" si="360"/>
        <v>-107.90188934393639</v>
      </c>
      <c r="I798" s="304">
        <f t="shared" ca="1" si="361"/>
        <v>111.82069352790089</v>
      </c>
      <c r="J798" s="306">
        <f t="shared" ca="1" si="362"/>
        <v>1336.8172499306925</v>
      </c>
      <c r="K798" s="307">
        <f t="shared" ca="1" si="363"/>
        <v>1708.6291261098772</v>
      </c>
      <c r="L798" s="304">
        <f t="shared" ca="1" si="348"/>
        <v>2169.4455167860892</v>
      </c>
      <c r="M798" s="306">
        <f t="shared" ca="1" si="364"/>
        <v>-1.3052702041769702</v>
      </c>
      <c r="N798" s="304">
        <f t="shared" ca="1" si="365"/>
        <v>-74.786473823519628</v>
      </c>
      <c r="P798" s="310">
        <f t="shared" ca="1" si="366"/>
        <v>23</v>
      </c>
      <c r="Q798" s="304">
        <f t="shared" ca="1" si="367"/>
        <v>0</v>
      </c>
      <c r="R798" s="306">
        <f t="shared" ca="1" si="368"/>
        <v>0</v>
      </c>
      <c r="S798" s="307">
        <f t="shared" ca="1" si="369"/>
        <v>10.317999999999975</v>
      </c>
      <c r="T798" s="304">
        <f t="shared" ca="1" si="349"/>
        <v>101.21957999999975</v>
      </c>
      <c r="U798" s="311">
        <f t="shared" ca="1" si="350"/>
        <v>0</v>
      </c>
      <c r="V798" s="306">
        <f t="shared" ca="1" si="351"/>
        <v>1.0321669410974297</v>
      </c>
      <c r="W798" s="304">
        <f t="shared" ca="1" si="352"/>
        <v>33.684006450155714</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6.2354357697877045</v>
      </c>
      <c r="AH798" s="304">
        <f t="shared" ca="1" si="376"/>
        <v>-3.2247659524187289</v>
      </c>
    </row>
    <row r="799" spans="1:34" x14ac:dyDescent="0.2">
      <c r="A799" s="347">
        <f t="shared" ca="1" si="354"/>
        <v>0.1</v>
      </c>
      <c r="B799" s="304">
        <f t="shared" ca="1" si="355"/>
        <v>34.500000000000156</v>
      </c>
      <c r="D799" s="306">
        <f t="shared" ca="1" si="356"/>
        <v>-0.85668303408973312</v>
      </c>
      <c r="E799" s="307">
        <f t="shared" ca="1" si="357"/>
        <v>-6.6598220593912867</v>
      </c>
      <c r="F799" s="304">
        <f t="shared" ca="1" si="358"/>
        <v>6.7146955019309695</v>
      </c>
      <c r="G799" s="306">
        <f t="shared" ca="1" si="359"/>
        <v>29.257981385572155</v>
      </c>
      <c r="H799" s="307">
        <f t="shared" ca="1" si="360"/>
        <v>-108.56787154987552</v>
      </c>
      <c r="I799" s="304">
        <f t="shared" ca="1" si="361"/>
        <v>112.44114997468124</v>
      </c>
      <c r="J799" s="306">
        <f t="shared" ca="1" si="362"/>
        <v>1339.7473314844201</v>
      </c>
      <c r="K799" s="307">
        <f t="shared" ca="1" si="363"/>
        <v>1697.8056380651867</v>
      </c>
      <c r="L799" s="304">
        <f t="shared" ca="1" si="348"/>
        <v>2162.7452223656769</v>
      </c>
      <c r="M799" s="306">
        <f t="shared" ca="1" si="364"/>
        <v>-1.3075596799697375</v>
      </c>
      <c r="N799" s="304">
        <f t="shared" ca="1" si="365"/>
        <v>-74.917651123742573</v>
      </c>
      <c r="P799" s="310">
        <f t="shared" ca="1" si="366"/>
        <v>23</v>
      </c>
      <c r="Q799" s="304">
        <f t="shared" ca="1" si="367"/>
        <v>0</v>
      </c>
      <c r="R799" s="306">
        <f t="shared" ca="1" si="368"/>
        <v>0</v>
      </c>
      <c r="S799" s="307">
        <f t="shared" ca="1" si="369"/>
        <v>10.317999999999975</v>
      </c>
      <c r="T799" s="304">
        <f t="shared" ca="1" si="349"/>
        <v>101.21957999999975</v>
      </c>
      <c r="U799" s="311">
        <f t="shared" ca="1" si="350"/>
        <v>0</v>
      </c>
      <c r="V799" s="306">
        <f t="shared" ca="1" si="351"/>
        <v>1.0332928807343384</v>
      </c>
      <c r="W799" s="304">
        <f t="shared" ca="1" si="352"/>
        <v>34.095999673718318</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6.2016175555456723</v>
      </c>
      <c r="AH799" s="304">
        <f t="shared" ca="1" si="376"/>
        <v>-3.264586785244795</v>
      </c>
    </row>
    <row r="800" spans="1:34" x14ac:dyDescent="0.2">
      <c r="A800" s="347">
        <f t="shared" ca="1" si="354"/>
        <v>0.1</v>
      </c>
      <c r="B800" s="304">
        <f t="shared" ca="1" si="355"/>
        <v>34.600000000000158</v>
      </c>
      <c r="D800" s="306">
        <f t="shared" ca="1" si="356"/>
        <v>-0.85985849313929585</v>
      </c>
      <c r="E800" s="307">
        <f t="shared" ca="1" si="357"/>
        <v>-6.6193148599700962</v>
      </c>
      <c r="F800" s="304">
        <f t="shared" ca="1" si="358"/>
        <v>6.6749296508386298</v>
      </c>
      <c r="G800" s="306">
        <f t="shared" ca="1" si="359"/>
        <v>29.171995536258226</v>
      </c>
      <c r="H800" s="307">
        <f t="shared" ca="1" si="360"/>
        <v>-109.22980303587254</v>
      </c>
      <c r="I800" s="304">
        <f t="shared" ca="1" si="361"/>
        <v>113.0581938420342</v>
      </c>
      <c r="J800" s="306">
        <f t="shared" ca="1" si="362"/>
        <v>1342.6688303305116</v>
      </c>
      <c r="K800" s="307">
        <f t="shared" ca="1" si="363"/>
        <v>1686.9157543358992</v>
      </c>
      <c r="L800" s="304">
        <f t="shared" ca="1" si="348"/>
        <v>2156.0251274435</v>
      </c>
      <c r="M800" s="306">
        <f t="shared" ca="1" si="364"/>
        <v>-1.3098174848834654</v>
      </c>
      <c r="N800" s="304">
        <f t="shared" ca="1" si="365"/>
        <v>-75.047013816263075</v>
      </c>
      <c r="P800" s="310">
        <f t="shared" ca="1" si="366"/>
        <v>23</v>
      </c>
      <c r="Q800" s="304">
        <f t="shared" ca="1" si="367"/>
        <v>0</v>
      </c>
      <c r="R800" s="306">
        <f t="shared" ca="1" si="368"/>
        <v>0</v>
      </c>
      <c r="S800" s="307">
        <f t="shared" ca="1" si="369"/>
        <v>10.317999999999975</v>
      </c>
      <c r="T800" s="304">
        <f t="shared" ca="1" si="349"/>
        <v>101.21957999999975</v>
      </c>
      <c r="U800" s="311">
        <f t="shared" ca="1" si="350"/>
        <v>0</v>
      </c>
      <c r="V800" s="306">
        <f t="shared" ca="1" si="351"/>
        <v>1.0344268615722063</v>
      </c>
      <c r="W800" s="304">
        <f t="shared" ca="1" si="352"/>
        <v>34.509074303388758</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6.167557000573856</v>
      </c>
      <c r="AH800" s="304">
        <f t="shared" ca="1" si="376"/>
        <v>-3.3045163475206825</v>
      </c>
    </row>
    <row r="801" spans="1:34" x14ac:dyDescent="0.2">
      <c r="A801" s="347">
        <f t="shared" ca="1" si="354"/>
        <v>0.1</v>
      </c>
      <c r="B801" s="304">
        <f t="shared" ca="1" si="355"/>
        <v>34.700000000000159</v>
      </c>
      <c r="D801" s="306">
        <f t="shared" ca="1" si="356"/>
        <v>-0.86298228626094786</v>
      </c>
      <c r="E801" s="307">
        <f t="shared" ca="1" si="357"/>
        <v>-6.5787028803165279</v>
      </c>
      <c r="F801" s="304">
        <f t="shared" ca="1" si="358"/>
        <v>6.63506367820876</v>
      </c>
      <c r="G801" s="306">
        <f t="shared" ca="1" si="359"/>
        <v>29.085697307632131</v>
      </c>
      <c r="H801" s="307">
        <f t="shared" ca="1" si="360"/>
        <v>-109.8876733239042</v>
      </c>
      <c r="I801" s="304">
        <f t="shared" ca="1" si="361"/>
        <v>113.67180185258033</v>
      </c>
      <c r="J801" s="306">
        <f t="shared" ca="1" si="362"/>
        <v>1345.5817149727061</v>
      </c>
      <c r="K801" s="307">
        <f t="shared" ca="1" si="363"/>
        <v>1675.9598805179105</v>
      </c>
      <c r="L801" s="304">
        <f t="shared" ca="1" si="348"/>
        <v>2149.2863170770192</v>
      </c>
      <c r="M801" s="306">
        <f t="shared" ca="1" si="364"/>
        <v>-1.3120442823442395</v>
      </c>
      <c r="N801" s="304">
        <f t="shared" ca="1" si="365"/>
        <v>-75.17459991259588</v>
      </c>
      <c r="P801" s="310">
        <f t="shared" ca="1" si="366"/>
        <v>23</v>
      </c>
      <c r="Q801" s="304">
        <f t="shared" ca="1" si="367"/>
        <v>0</v>
      </c>
      <c r="R801" s="306">
        <f t="shared" ca="1" si="368"/>
        <v>0</v>
      </c>
      <c r="S801" s="307">
        <f t="shared" ca="1" si="369"/>
        <v>10.317999999999975</v>
      </c>
      <c r="T801" s="304">
        <f t="shared" ca="1" si="349"/>
        <v>101.21957999999975</v>
      </c>
      <c r="U801" s="311">
        <f t="shared" ca="1" si="350"/>
        <v>0</v>
      </c>
      <c r="V801" s="306">
        <f t="shared" ca="1" si="351"/>
        <v>1.0355688638518197</v>
      </c>
      <c r="W801" s="304">
        <f t="shared" ca="1" si="352"/>
        <v>34.923189967723339</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6.1332618263358514</v>
      </c>
      <c r="AH801" s="304">
        <f t="shared" ca="1" si="376"/>
        <v>-3.3445507175216944</v>
      </c>
    </row>
    <row r="802" spans="1:34" x14ac:dyDescent="0.2">
      <c r="A802" s="347">
        <f t="shared" ca="1" si="354"/>
        <v>0.1</v>
      </c>
      <c r="B802" s="304">
        <f t="shared" ca="1" si="355"/>
        <v>34.800000000000161</v>
      </c>
      <c r="D802" s="306">
        <f t="shared" ca="1" si="356"/>
        <v>-0.86605429283919444</v>
      </c>
      <c r="E802" s="307">
        <f t="shared" ca="1" si="357"/>
        <v>-6.5379900424699171</v>
      </c>
      <c r="F802" s="304">
        <f t="shared" ca="1" si="358"/>
        <v>6.5951015029020583</v>
      </c>
      <c r="G802" s="306">
        <f t="shared" ca="1" si="359"/>
        <v>28.99909187834821</v>
      </c>
      <c r="H802" s="307">
        <f t="shared" ca="1" si="360"/>
        <v>-110.54147232815119</v>
      </c>
      <c r="I802" s="304">
        <f t="shared" ca="1" si="361"/>
        <v>114.28195148073162</v>
      </c>
      <c r="J802" s="306">
        <f t="shared" ca="1" si="362"/>
        <v>1348.4859544320052</v>
      </c>
      <c r="K802" s="307">
        <f t="shared" ca="1" si="363"/>
        <v>1664.9384232353077</v>
      </c>
      <c r="L802" s="304">
        <f t="shared" ca="1" si="348"/>
        <v>2142.5298883482742</v>
      </c>
      <c r="M802" s="306">
        <f t="shared" ca="1" si="364"/>
        <v>-1.3142407177952609</v>
      </c>
      <c r="N802" s="304">
        <f t="shared" ca="1" si="365"/>
        <v>-75.30044639391231</v>
      </c>
      <c r="P802" s="310">
        <f t="shared" ca="1" si="366"/>
        <v>23</v>
      </c>
      <c r="Q802" s="304">
        <f t="shared" ca="1" si="367"/>
        <v>0</v>
      </c>
      <c r="R802" s="306">
        <f t="shared" ca="1" si="368"/>
        <v>0</v>
      </c>
      <c r="S802" s="307">
        <f t="shared" ca="1" si="369"/>
        <v>10.317999999999975</v>
      </c>
      <c r="T802" s="304">
        <f t="shared" ca="1" si="349"/>
        <v>101.21957999999975</v>
      </c>
      <c r="U802" s="311">
        <f t="shared" ca="1" si="350"/>
        <v>0</v>
      </c>
      <c r="V802" s="306">
        <f t="shared" ca="1" si="351"/>
        <v>1.0367188677281569</v>
      </c>
      <c r="W802" s="304">
        <f t="shared" ca="1" si="352"/>
        <v>35.338306394768807</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6.0987396141344767</v>
      </c>
      <c r="AH802" s="304">
        <f t="shared" ca="1" si="376"/>
        <v>-3.3846859825279534</v>
      </c>
    </row>
    <row r="803" spans="1:34" x14ac:dyDescent="0.2">
      <c r="A803" s="347">
        <f t="shared" ca="1" si="354"/>
        <v>0.1</v>
      </c>
      <c r="B803" s="304">
        <f t="shared" ca="1" si="355"/>
        <v>34.900000000000162</v>
      </c>
      <c r="D803" s="306">
        <f t="shared" ca="1" si="356"/>
        <v>-0.86907440252046075</v>
      </c>
      <c r="E803" s="307">
        <f t="shared" ca="1" si="357"/>
        <v>-6.4971802599774353</v>
      </c>
      <c r="F803" s="304">
        <f t="shared" ca="1" si="358"/>
        <v>6.5550470362734057</v>
      </c>
      <c r="G803" s="306">
        <f t="shared" ca="1" si="359"/>
        <v>28.912184438096165</v>
      </c>
      <c r="H803" s="307">
        <f t="shared" ca="1" si="360"/>
        <v>-111.19119035414893</v>
      </c>
      <c r="I803" s="304">
        <f t="shared" ca="1" si="361"/>
        <v>114.88862093939099</v>
      </c>
      <c r="J803" s="306">
        <f t="shared" ca="1" si="362"/>
        <v>1351.3815182478274</v>
      </c>
      <c r="K803" s="307">
        <f t="shared" ca="1" si="363"/>
        <v>1653.8517901011926</v>
      </c>
      <c r="L803" s="304">
        <f t="shared" ca="1" si="348"/>
        <v>2135.7569504704234</v>
      </c>
      <c r="M803" s="306">
        <f t="shared" ca="1" si="364"/>
        <v>-1.3164074192799202</v>
      </c>
      <c r="N803" s="304">
        <f t="shared" ca="1" si="365"/>
        <v>-75.424589244448029</v>
      </c>
      <c r="P803" s="310">
        <f t="shared" ca="1" si="366"/>
        <v>23</v>
      </c>
      <c r="Q803" s="304">
        <f t="shared" ca="1" si="367"/>
        <v>0</v>
      </c>
      <c r="R803" s="306">
        <f t="shared" ca="1" si="368"/>
        <v>0</v>
      </c>
      <c r="S803" s="307">
        <f t="shared" ca="1" si="369"/>
        <v>10.317999999999975</v>
      </c>
      <c r="T803" s="304">
        <f t="shared" ca="1" si="349"/>
        <v>101.21957999999975</v>
      </c>
      <c r="U803" s="311">
        <f t="shared" ca="1" si="350"/>
        <v>0</v>
      </c>
      <c r="V803" s="306">
        <f t="shared" ca="1" si="351"/>
        <v>1.0378768532718872</v>
      </c>
      <c r="W803" s="304">
        <f t="shared" ca="1" si="352"/>
        <v>35.754383418583636</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6.0639978097358425</v>
      </c>
      <c r="AH803" s="304">
        <f t="shared" ca="1" si="376"/>
        <v>-3.4249182394619977</v>
      </c>
    </row>
    <row r="804" spans="1:34" x14ac:dyDescent="0.2">
      <c r="A804" s="347">
        <f t="shared" ca="1" si="354"/>
        <v>0.1</v>
      </c>
      <c r="B804" s="304">
        <f t="shared" ca="1" si="355"/>
        <v>35.000000000000163</v>
      </c>
      <c r="D804" s="306">
        <f t="shared" ca="1" si="356"/>
        <v>-0.87204251506755204</v>
      </c>
      <c r="E804" s="307">
        <f t="shared" ca="1" si="357"/>
        <v>-6.4562774372031537</v>
      </c>
      <c r="F804" s="304">
        <f t="shared" ca="1" si="358"/>
        <v>6.5149041815074966</v>
      </c>
      <c r="G804" s="306">
        <f t="shared" ca="1" si="359"/>
        <v>28.824980186589411</v>
      </c>
      <c r="H804" s="307">
        <f t="shared" ca="1" si="360"/>
        <v>-111.83681809786924</v>
      </c>
      <c r="I804" s="304">
        <f t="shared" ca="1" si="361"/>
        <v>115.4917891670796</v>
      </c>
      <c r="J804" s="306">
        <f t="shared" ca="1" si="362"/>
        <v>1354.2683764790618</v>
      </c>
      <c r="K804" s="307">
        <f t="shared" ca="1" si="363"/>
        <v>1642.7003896785916</v>
      </c>
      <c r="L804" s="304">
        <f t="shared" ca="1" si="348"/>
        <v>2128.96862489362</v>
      </c>
      <c r="M804" s="306">
        <f t="shared" ca="1" si="364"/>
        <v>-1.3185449980032422</v>
      </c>
      <c r="N804" s="304">
        <f t="shared" ca="1" si="365"/>
        <v>-75.547063483671337</v>
      </c>
      <c r="P804" s="310">
        <f t="shared" ca="1" si="366"/>
        <v>23</v>
      </c>
      <c r="Q804" s="304">
        <f t="shared" ca="1" si="367"/>
        <v>0</v>
      </c>
      <c r="R804" s="306">
        <f t="shared" ca="1" si="368"/>
        <v>0</v>
      </c>
      <c r="S804" s="307">
        <f t="shared" ca="1" si="369"/>
        <v>10.317999999999975</v>
      </c>
      <c r="T804" s="304">
        <f t="shared" ca="1" si="349"/>
        <v>101.21957999999975</v>
      </c>
      <c r="U804" s="311">
        <f t="shared" ca="1" si="350"/>
        <v>0</v>
      </c>
      <c r="V804" s="306">
        <f t="shared" ca="1" si="351"/>
        <v>1.0390428004708745</v>
      </c>
      <c r="W804" s="304">
        <f t="shared" ca="1" si="352"/>
        <v>36.171380985700374</v>
      </c>
      <c r="Y804" s="314" t="str">
        <f t="shared" ca="1" si="370"/>
        <v/>
      </c>
      <c r="Z804" s="315" t="str">
        <f t="shared" ca="1" si="371"/>
        <v/>
      </c>
      <c r="AA804" s="316" t="str">
        <f t="shared" ca="1" si="372"/>
        <v/>
      </c>
      <c r="AC804" s="310">
        <f t="shared" ca="1" si="373"/>
        <v>35.000000000000163</v>
      </c>
      <c r="AD804" s="323">
        <f t="shared" ca="1" si="374"/>
        <v>1354.2683764790618</v>
      </c>
      <c r="AE804" s="324" t="e">
        <f t="shared" ca="1" si="353"/>
        <v>#N/A</v>
      </c>
      <c r="AG804" s="306">
        <f t="shared" ca="1" si="375"/>
        <v>6.0290437277611044</v>
      </c>
      <c r="AH804" s="304">
        <f t="shared" ca="1" si="376"/>
        <v>-3.4652435955208105</v>
      </c>
    </row>
    <row r="805" spans="1:34" x14ac:dyDescent="0.2">
      <c r="A805" s="347">
        <f t="shared" ca="1" si="354"/>
        <v>0.1</v>
      </c>
      <c r="B805" s="304">
        <f t="shared" ca="1" si="355"/>
        <v>35.100000000000165</v>
      </c>
      <c r="D805" s="306">
        <f t="shared" ca="1" si="356"/>
        <v>-0.87495854021699493</v>
      </c>
      <c r="E805" s="307">
        <f t="shared" ca="1" si="357"/>
        <v>-6.4152854686453384</v>
      </c>
      <c r="F805" s="304">
        <f t="shared" ca="1" si="358"/>
        <v>6.4746768329632243</v>
      </c>
      <c r="G805" s="306">
        <f t="shared" ca="1" si="359"/>
        <v>28.737484332567711</v>
      </c>
      <c r="H805" s="307">
        <f t="shared" ca="1" si="360"/>
        <v>-112.47834664473378</v>
      </c>
      <c r="I805" s="304">
        <f t="shared" ca="1" si="361"/>
        <v>116.09143581547033</v>
      </c>
      <c r="J805" s="306">
        <f t="shared" ca="1" si="362"/>
        <v>1357.1464997050196</v>
      </c>
      <c r="K805" s="307">
        <f t="shared" ca="1" si="363"/>
        <v>1631.4846314414615</v>
      </c>
      <c r="L805" s="304">
        <f t="shared" ca="1" si="348"/>
        <v>2122.1660454100356</v>
      </c>
      <c r="M805" s="306">
        <f t="shared" ca="1" si="364"/>
        <v>-1.3206540488725866</v>
      </c>
      <c r="N805" s="304">
        <f t="shared" ca="1" si="365"/>
        <v>-75.667903197263172</v>
      </c>
      <c r="P805" s="310">
        <f t="shared" ca="1" si="366"/>
        <v>23</v>
      </c>
      <c r="Q805" s="304">
        <f t="shared" ca="1" si="367"/>
        <v>0</v>
      </c>
      <c r="R805" s="306">
        <f t="shared" ca="1" si="368"/>
        <v>0</v>
      </c>
      <c r="S805" s="307">
        <f t="shared" ca="1" si="369"/>
        <v>10.317999999999975</v>
      </c>
      <c r="T805" s="304">
        <f t="shared" ca="1" si="349"/>
        <v>101.21957999999975</v>
      </c>
      <c r="U805" s="311">
        <f t="shared" ca="1" si="350"/>
        <v>0</v>
      </c>
      <c r="V805" s="306">
        <f t="shared" ca="1" si="351"/>
        <v>1.0402166892316898</v>
      </c>
      <c r="W805" s="304">
        <f t="shared" ca="1" si="352"/>
        <v>36.589259161526954</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5.9938845558578571</v>
      </c>
      <c r="AH805" s="304">
        <f t="shared" ca="1" si="376"/>
        <v>-3.5056581688021384</v>
      </c>
    </row>
    <row r="806" spans="1:34" x14ac:dyDescent="0.2">
      <c r="A806" s="347">
        <f t="shared" ca="1" si="354"/>
        <v>0.1</v>
      </c>
      <c r="B806" s="304">
        <f t="shared" ca="1" si="355"/>
        <v>35.200000000000166</v>
      </c>
      <c r="D806" s="306">
        <f t="shared" ca="1" si="356"/>
        <v>-0.87782239753905422</v>
      </c>
      <c r="E806" s="307">
        <f t="shared" ca="1" si="357"/>
        <v>-6.3742082382620691</v>
      </c>
      <c r="F806" s="304">
        <f t="shared" ca="1" si="358"/>
        <v>6.4343688755268946</v>
      </c>
      <c r="G806" s="306">
        <f t="shared" ca="1" si="359"/>
        <v>28.649702092813804</v>
      </c>
      <c r="H806" s="307">
        <f t="shared" ca="1" si="360"/>
        <v>-113.11576746855998</v>
      </c>
      <c r="I806" s="304">
        <f t="shared" ca="1" si="361"/>
        <v>116.68754123730739</v>
      </c>
      <c r="J806" s="306">
        <f t="shared" ca="1" si="362"/>
        <v>1360.0158590262886</v>
      </c>
      <c r="K806" s="307">
        <f t="shared" ca="1" si="363"/>
        <v>1620.2049257357969</v>
      </c>
      <c r="L806" s="304">
        <f t="shared" ca="1" si="348"/>
        <v>2115.3503582578355</v>
      </c>
      <c r="M806" s="306">
        <f t="shared" ca="1" si="364"/>
        <v>-1.3227351510184491</v>
      </c>
      <c r="N806" s="304">
        <f t="shared" ca="1" si="365"/>
        <v>-75.787141566956706</v>
      </c>
      <c r="P806" s="310">
        <f t="shared" ca="1" si="366"/>
        <v>23</v>
      </c>
      <c r="Q806" s="304">
        <f t="shared" ca="1" si="367"/>
        <v>0</v>
      </c>
      <c r="R806" s="306">
        <f t="shared" ca="1" si="368"/>
        <v>0</v>
      </c>
      <c r="S806" s="307">
        <f t="shared" ca="1" si="369"/>
        <v>10.317999999999975</v>
      </c>
      <c r="T806" s="304">
        <f t="shared" ca="1" si="349"/>
        <v>101.21957999999975</v>
      </c>
      <c r="U806" s="311">
        <f t="shared" ca="1" si="350"/>
        <v>0</v>
      </c>
      <c r="V806" s="306">
        <f t="shared" ca="1" si="351"/>
        <v>1.0413984993811243</v>
      </c>
      <c r="W806" s="304">
        <f t="shared" ca="1" si="352"/>
        <v>37.007978136685779</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5.9585273586626002</v>
      </c>
      <c r="AH806" s="304">
        <f t="shared" ca="1" si="376"/>
        <v>-3.5461580889248929</v>
      </c>
    </row>
    <row r="807" spans="1:34" x14ac:dyDescent="0.2">
      <c r="A807" s="347">
        <f t="shared" ca="1" si="354"/>
        <v>0.1</v>
      </c>
      <c r="B807" s="304">
        <f t="shared" ca="1" si="355"/>
        <v>35.300000000000168</v>
      </c>
      <c r="D807" s="306">
        <f t="shared" ca="1" si="356"/>
        <v>-0.88063401630028859</v>
      </c>
      <c r="E807" s="307">
        <f t="shared" ca="1" si="357"/>
        <v>-6.3330496188051617</v>
      </c>
      <c r="F807" s="304">
        <f t="shared" ca="1" si="358"/>
        <v>6.3939841839742915</v>
      </c>
      <c r="G807" s="306">
        <f t="shared" ca="1" si="359"/>
        <v>28.561638691183774</v>
      </c>
      <c r="H807" s="307">
        <f t="shared" ca="1" si="360"/>
        <v>-113.74907243044049</v>
      </c>
      <c r="I807" s="304">
        <f t="shared" ca="1" si="361"/>
        <v>117.28008647469238</v>
      </c>
      <c r="J807" s="306">
        <f t="shared" ca="1" si="362"/>
        <v>1362.8764260654884</v>
      </c>
      <c r="K807" s="307">
        <f t="shared" ca="1" si="363"/>
        <v>1608.861683740847</v>
      </c>
      <c r="L807" s="304">
        <f t="shared" ca="1" si="348"/>
        <v>2108.5227222238968</v>
      </c>
      <c r="M807" s="306">
        <f t="shared" ca="1" si="364"/>
        <v>-1.3247888682961682</v>
      </c>
      <c r="N807" s="304">
        <f t="shared" ca="1" si="365"/>
        <v>-75.904810899283106</v>
      </c>
      <c r="P807" s="310">
        <f t="shared" ca="1" si="366"/>
        <v>23</v>
      </c>
      <c r="Q807" s="304">
        <f t="shared" ca="1" si="367"/>
        <v>0</v>
      </c>
      <c r="R807" s="306">
        <f t="shared" ca="1" si="368"/>
        <v>0</v>
      </c>
      <c r="S807" s="307">
        <f t="shared" ca="1" si="369"/>
        <v>10.317999999999975</v>
      </c>
      <c r="T807" s="304">
        <f t="shared" ca="1" si="349"/>
        <v>101.21957999999975</v>
      </c>
      <c r="U807" s="311">
        <f t="shared" ca="1" si="350"/>
        <v>0</v>
      </c>
      <c r="V807" s="306">
        <f t="shared" ca="1" si="351"/>
        <v>1.0425882106677125</v>
      </c>
      <c r="W807" s="304">
        <f t="shared" ca="1" si="352"/>
        <v>37.427498233288503</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5.9229790815649217</v>
      </c>
      <c r="AH807" s="304">
        <f t="shared" ca="1" si="376"/>
        <v>-3.586739497643523</v>
      </c>
    </row>
    <row r="808" spans="1:34" x14ac:dyDescent="0.2">
      <c r="A808" s="347">
        <f t="shared" ca="1" si="354"/>
        <v>0.1</v>
      </c>
      <c r="B808" s="304">
        <f t="shared" ca="1" si="355"/>
        <v>35.400000000000169</v>
      </c>
      <c r="D808" s="306">
        <f t="shared" ca="1" si="356"/>
        <v>-0.88339333532847764</v>
      </c>
      <c r="E808" s="307">
        <f t="shared" ca="1" si="357"/>
        <v>-6.2918134711624747</v>
      </c>
      <c r="F808" s="304">
        <f t="shared" ca="1" si="358"/>
        <v>6.3535266223416711</v>
      </c>
      <c r="G808" s="306">
        <f t="shared" ca="1" si="359"/>
        <v>28.473299357650927</v>
      </c>
      <c r="H808" s="307">
        <f t="shared" ca="1" si="360"/>
        <v>-114.37825377755674</v>
      </c>
      <c r="I808" s="304">
        <f t="shared" ca="1" si="361"/>
        <v>117.86905324771882</v>
      </c>
      <c r="J808" s="306">
        <f t="shared" ca="1" si="362"/>
        <v>1365.7281729679303</v>
      </c>
      <c r="K808" s="307">
        <f t="shared" ca="1" si="363"/>
        <v>1597.4553174304472</v>
      </c>
      <c r="L808" s="304">
        <f t="shared" ca="1" si="348"/>
        <v>2101.6843087450438</v>
      </c>
      <c r="M808" s="306">
        <f t="shared" ca="1" si="364"/>
        <v>-1.3268157497693189</v>
      </c>
      <c r="N808" s="304">
        <f t="shared" ca="1" si="365"/>
        <v>-76.020942653267909</v>
      </c>
      <c r="P808" s="310">
        <f t="shared" ca="1" si="366"/>
        <v>23</v>
      </c>
      <c r="Q808" s="304">
        <f t="shared" ca="1" si="367"/>
        <v>0</v>
      </c>
      <c r="R808" s="306">
        <f t="shared" ca="1" si="368"/>
        <v>0</v>
      </c>
      <c r="S808" s="307">
        <f t="shared" ca="1" si="369"/>
        <v>10.317999999999975</v>
      </c>
      <c r="T808" s="304">
        <f t="shared" ca="1" si="349"/>
        <v>101.21957999999975</v>
      </c>
      <c r="U808" s="311">
        <f t="shared" ca="1" si="350"/>
        <v>0</v>
      </c>
      <c r="V808" s="306">
        <f t="shared" ca="1" si="351"/>
        <v>1.0437858027632567</v>
      </c>
      <c r="W808" s="304">
        <f t="shared" ca="1" si="352"/>
        <v>37.847779911145231</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5.8872465542837231</v>
      </c>
      <c r="AH808" s="304">
        <f t="shared" ca="1" si="376"/>
        <v>-3.6273985494561538</v>
      </c>
    </row>
    <row r="809" spans="1:34" x14ac:dyDescent="0.2">
      <c r="A809" s="347">
        <f t="shared" ca="1" si="354"/>
        <v>0.1</v>
      </c>
      <c r="B809" s="304">
        <f t="shared" ca="1" si="355"/>
        <v>35.500000000000171</v>
      </c>
      <c r="D809" s="306">
        <f t="shared" ca="1" si="356"/>
        <v>-0.88610030287976549</v>
      </c>
      <c r="E809" s="307">
        <f t="shared" ca="1" si="357"/>
        <v>-6.2505036437086385</v>
      </c>
      <c r="F809" s="304">
        <f t="shared" ca="1" si="358"/>
        <v>6.313000043305764</v>
      </c>
      <c r="G809" s="306">
        <f t="shared" ca="1" si="359"/>
        <v>28.384689327362949</v>
      </c>
      <c r="H809" s="307">
        <f t="shared" ca="1" si="360"/>
        <v>-115.0033041419276</v>
      </c>
      <c r="I809" s="304">
        <f t="shared" ca="1" si="361"/>
        <v>118.45442394343748</v>
      </c>
      <c r="J809" s="306">
        <f t="shared" ca="1" si="362"/>
        <v>1368.571072402181</v>
      </c>
      <c r="K809" s="307">
        <f t="shared" ca="1" si="363"/>
        <v>1585.986239534473</v>
      </c>
      <c r="L809" s="304">
        <f t="shared" ca="1" si="348"/>
        <v>2094.8363020075708</v>
      </c>
      <c r="M809" s="306">
        <f t="shared" ca="1" si="364"/>
        <v>-1.3288163301755265</v>
      </c>
      <c r="N809" s="304">
        <f t="shared" ca="1" si="365"/>
        <v>-76.135567467120168</v>
      </c>
      <c r="P809" s="310">
        <f t="shared" ca="1" si="366"/>
        <v>23</v>
      </c>
      <c r="Q809" s="304">
        <f t="shared" ca="1" si="367"/>
        <v>0</v>
      </c>
      <c r="R809" s="306">
        <f t="shared" ca="1" si="368"/>
        <v>0</v>
      </c>
      <c r="S809" s="307">
        <f t="shared" ca="1" si="369"/>
        <v>10.317999999999975</v>
      </c>
      <c r="T809" s="304">
        <f t="shared" ca="1" si="349"/>
        <v>101.21957999999975</v>
      </c>
      <c r="U809" s="311">
        <f t="shared" ca="1" si="350"/>
        <v>0</v>
      </c>
      <c r="V809" s="306">
        <f t="shared" ca="1" si="351"/>
        <v>1.0449912552643574</v>
      </c>
      <c r="W809" s="304">
        <f t="shared" ca="1" si="352"/>
        <v>38.268783773906286</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5.8513364942650608</v>
      </c>
      <c r="AH809" s="304">
        <f t="shared" ca="1" si="376"/>
        <v>-3.6681314122063697</v>
      </c>
    </row>
    <row r="810" spans="1:34" x14ac:dyDescent="0.2">
      <c r="A810" s="347">
        <f t="shared" ca="1" si="354"/>
        <v>0.1</v>
      </c>
      <c r="B810" s="304">
        <f t="shared" ca="1" si="355"/>
        <v>35.600000000000172</v>
      </c>
      <c r="D810" s="306">
        <f t="shared" ca="1" si="356"/>
        <v>-0.88875487650789442</v>
      </c>
      <c r="E810" s="307">
        <f t="shared" ca="1" si="357"/>
        <v>-6.2091239716642548</v>
      </c>
      <c r="F810" s="304">
        <f t="shared" ca="1" si="358"/>
        <v>6.2724082875728238</v>
      </c>
      <c r="G810" s="306">
        <f t="shared" ca="1" si="359"/>
        <v>28.29581383971216</v>
      </c>
      <c r="H810" s="307">
        <f t="shared" ca="1" si="360"/>
        <v>-115.62421653909402</v>
      </c>
      <c r="I810" s="304">
        <f t="shared" ca="1" si="361"/>
        <v>119.03618160513614</v>
      </c>
      <c r="J810" s="306">
        <f t="shared" ca="1" si="362"/>
        <v>1371.4050975605348</v>
      </c>
      <c r="K810" s="307">
        <f t="shared" ca="1" si="363"/>
        <v>1574.4548635004219</v>
      </c>
      <c r="L810" s="304">
        <f t="shared" ca="1" si="348"/>
        <v>2087.9798990448044</v>
      </c>
      <c r="M810" s="306">
        <f t="shared" ca="1" si="364"/>
        <v>-1.3307911303754103</v>
      </c>
      <c r="N810" s="304">
        <f t="shared" ca="1" si="365"/>
        <v>-76.248715183955099</v>
      </c>
      <c r="P810" s="310">
        <f t="shared" ca="1" si="366"/>
        <v>23</v>
      </c>
      <c r="Q810" s="304">
        <f t="shared" ca="1" si="367"/>
        <v>0</v>
      </c>
      <c r="R810" s="306">
        <f t="shared" ca="1" si="368"/>
        <v>0</v>
      </c>
      <c r="S810" s="307">
        <f t="shared" ca="1" si="369"/>
        <v>10.317999999999975</v>
      </c>
      <c r="T810" s="304">
        <f t="shared" ca="1" si="349"/>
        <v>101.21957999999975</v>
      </c>
      <c r="U810" s="311">
        <f t="shared" ca="1" si="350"/>
        <v>0</v>
      </c>
      <c r="V810" s="306">
        <f t="shared" ca="1" si="351"/>
        <v>1.0462045476939494</v>
      </c>
      <c r="W810" s="304">
        <f t="shared" ca="1" si="352"/>
        <v>38.690470575135372</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5.8152555099107817</v>
      </c>
      <c r="AH810" s="304">
        <f t="shared" ca="1" si="376"/>
        <v>-3.7089342676784627</v>
      </c>
    </row>
    <row r="811" spans="1:34" x14ac:dyDescent="0.2">
      <c r="A811" s="347">
        <f t="shared" ca="1" si="354"/>
        <v>0.1</v>
      </c>
      <c r="B811" s="304">
        <f t="shared" ca="1" si="355"/>
        <v>35.700000000000173</v>
      </c>
      <c r="D811" s="306">
        <f t="shared" ca="1" si="356"/>
        <v>-0.8913570229354022</v>
      </c>
      <c r="E811" s="307">
        <f t="shared" ca="1" si="357"/>
        <v>-6.1676782764636151</v>
      </c>
      <c r="F811" s="304">
        <f t="shared" ca="1" si="358"/>
        <v>6.2317551832768157</v>
      </c>
      <c r="G811" s="306">
        <f t="shared" ca="1" si="359"/>
        <v>28.206678137418621</v>
      </c>
      <c r="H811" s="307">
        <f t="shared" ca="1" si="360"/>
        <v>-116.24098436674038</v>
      </c>
      <c r="I811" s="304">
        <f t="shared" ca="1" si="361"/>
        <v>119.61430992191825</v>
      </c>
      <c r="J811" s="306">
        <f t="shared" ca="1" si="362"/>
        <v>1374.2302221593914</v>
      </c>
      <c r="K811" s="307">
        <f t="shared" ca="1" si="363"/>
        <v>1562.8616034551301</v>
      </c>
      <c r="L811" s="304">
        <f t="shared" ca="1" si="348"/>
        <v>2081.1163098324396</v>
      </c>
      <c r="M811" s="306">
        <f t="shared" ca="1" si="364"/>
        <v>-1.3327406577853411</v>
      </c>
      <c r="N811" s="304">
        <f t="shared" ca="1" si="365"/>
        <v>-76.360414876589203</v>
      </c>
      <c r="P811" s="310">
        <f t="shared" ca="1" si="366"/>
        <v>23</v>
      </c>
      <c r="Q811" s="304">
        <f t="shared" ca="1" si="367"/>
        <v>0</v>
      </c>
      <c r="R811" s="306">
        <f t="shared" ca="1" si="368"/>
        <v>0</v>
      </c>
      <c r="S811" s="307">
        <f t="shared" ca="1" si="369"/>
        <v>10.317999999999975</v>
      </c>
      <c r="T811" s="304">
        <f t="shared" ca="1" si="349"/>
        <v>101.21957999999975</v>
      </c>
      <c r="U811" s="311">
        <f t="shared" ca="1" si="350"/>
        <v>0</v>
      </c>
      <c r="V811" s="306">
        <f t="shared" ca="1" si="351"/>
        <v>1.0474256595028404</v>
      </c>
      <c r="W811" s="304">
        <f t="shared" ca="1" si="352"/>
        <v>39.1128012243123</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5.7790101036466135</v>
      </c>
      <c r="AH811" s="304">
        <f t="shared" ca="1" si="376"/>
        <v>-3.7498033121860308</v>
      </c>
    </row>
    <row r="812" spans="1:34" x14ac:dyDescent="0.2">
      <c r="A812" s="347">
        <f t="shared" ca="1" si="354"/>
        <v>0.1</v>
      </c>
      <c r="B812" s="304">
        <f t="shared" ca="1" si="355"/>
        <v>35.800000000000175</v>
      </c>
      <c r="D812" s="306">
        <f t="shared" ca="1" si="356"/>
        <v>-0.89390671792663712</v>
      </c>
      <c r="E812" s="307">
        <f t="shared" ca="1" si="357"/>
        <v>-6.1261703651309922</v>
      </c>
      <c r="F812" s="304">
        <f t="shared" ca="1" si="358"/>
        <v>6.1910445453867933</v>
      </c>
      <c r="G812" s="306">
        <f t="shared" ca="1" si="359"/>
        <v>28.117287465625957</v>
      </c>
      <c r="H812" s="307">
        <f t="shared" ca="1" si="360"/>
        <v>-116.85360140325348</v>
      </c>
      <c r="I812" s="304">
        <f t="shared" ca="1" si="361"/>
        <v>120.18879321856548</v>
      </c>
      <c r="J812" s="306">
        <f t="shared" ca="1" si="362"/>
        <v>1377.0464204395437</v>
      </c>
      <c r="K812" s="307">
        <f t="shared" ca="1" si="363"/>
        <v>1551.2068741666303</v>
      </c>
      <c r="L812" s="304">
        <f t="shared" ca="1" si="348"/>
        <v>2074.2467573813797</v>
      </c>
      <c r="M812" s="306">
        <f t="shared" ca="1" si="364"/>
        <v>-1.3346654067946504</v>
      </c>
      <c r="N812" s="304">
        <f t="shared" ca="1" si="365"/>
        <v>-76.470694871444621</v>
      </c>
      <c r="P812" s="310">
        <f t="shared" ca="1" si="366"/>
        <v>23</v>
      </c>
      <c r="Q812" s="304">
        <f t="shared" ca="1" si="367"/>
        <v>0</v>
      </c>
      <c r="R812" s="306">
        <f t="shared" ca="1" si="368"/>
        <v>0</v>
      </c>
      <c r="S812" s="307">
        <f t="shared" ca="1" si="369"/>
        <v>10.317999999999975</v>
      </c>
      <c r="T812" s="304">
        <f t="shared" ca="1" si="349"/>
        <v>101.21957999999975</v>
      </c>
      <c r="U812" s="311">
        <f t="shared" ca="1" si="350"/>
        <v>0</v>
      </c>
      <c r="V812" s="306">
        <f t="shared" ca="1" si="351"/>
        <v>1.0486545700712548</v>
      </c>
      <c r="W812" s="304">
        <f t="shared" ca="1" si="352"/>
        <v>39.535736792763991</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5.7426066748379831</v>
      </c>
      <c r="AH812" s="304">
        <f t="shared" ca="1" si="376"/>
        <v>-3.7907347571537504</v>
      </c>
    </row>
    <row r="813" spans="1:34" x14ac:dyDescent="0.2">
      <c r="A813" s="347">
        <f t="shared" ca="1" si="354"/>
        <v>0.1</v>
      </c>
      <c r="B813" s="304">
        <f t="shared" ca="1" si="355"/>
        <v>35.900000000000176</v>
      </c>
      <c r="D813" s="306">
        <f t="shared" ca="1" si="356"/>
        <v>-0.89640394616251162</v>
      </c>
      <c r="E813" s="307">
        <f t="shared" ca="1" si="357"/>
        <v>-6.0846040296655755</v>
      </c>
      <c r="F813" s="304">
        <f t="shared" ca="1" si="358"/>
        <v>6.1502801751235925</v>
      </c>
      <c r="G813" s="306">
        <f t="shared" ca="1" si="359"/>
        <v>28.027647071009707</v>
      </c>
      <c r="H813" s="307">
        <f t="shared" ca="1" si="360"/>
        <v>-117.46206180622004</v>
      </c>
      <c r="I813" s="304">
        <f t="shared" ca="1" si="361"/>
        <v>120.75961644567001</v>
      </c>
      <c r="J813" s="306">
        <f t="shared" ca="1" si="362"/>
        <v>1379.8536671663755</v>
      </c>
      <c r="K813" s="307">
        <f t="shared" ca="1" si="363"/>
        <v>1539.4910910061567</v>
      </c>
      <c r="L813" s="304">
        <f t="shared" ca="1" si="348"/>
        <v>2067.372477827791</v>
      </c>
      <c r="M813" s="306">
        <f t="shared" ca="1" si="364"/>
        <v>-1.3365658591679233</v>
      </c>
      <c r="N813" s="304">
        <f t="shared" ca="1" si="365"/>
        <v>-76.579582771598766</v>
      </c>
      <c r="P813" s="310">
        <f t="shared" ca="1" si="366"/>
        <v>23</v>
      </c>
      <c r="Q813" s="304">
        <f t="shared" ca="1" si="367"/>
        <v>0</v>
      </c>
      <c r="R813" s="306">
        <f t="shared" ca="1" si="368"/>
        <v>0</v>
      </c>
      <c r="S813" s="307">
        <f t="shared" ca="1" si="369"/>
        <v>10.317999999999975</v>
      </c>
      <c r="T813" s="304">
        <f t="shared" ca="1" si="349"/>
        <v>101.21957999999975</v>
      </c>
      <c r="U813" s="311">
        <f t="shared" ca="1" si="350"/>
        <v>0</v>
      </c>
      <c r="V813" s="306">
        <f t="shared" ca="1" si="351"/>
        <v>1.0498912587103797</v>
      </c>
      <c r="W813" s="304">
        <f t="shared" ca="1" si="352"/>
        <v>39.959238519522209</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5.7060515225612782</v>
      </c>
      <c r="AH813" s="304">
        <f t="shared" ca="1" si="376"/>
        <v>-3.8317248296921971</v>
      </c>
    </row>
    <row r="814" spans="1:34" x14ac:dyDescent="0.2">
      <c r="A814" s="347">
        <f t="shared" ca="1" si="354"/>
        <v>0.1</v>
      </c>
      <c r="B814" s="304">
        <f t="shared" ca="1" si="355"/>
        <v>36.000000000000178</v>
      </c>
      <c r="D814" s="306">
        <f t="shared" ca="1" si="356"/>
        <v>-0.89884870111684467</v>
      </c>
      <c r="E814" s="307">
        <f t="shared" ca="1" si="357"/>
        <v>-6.0429830464350935</v>
      </c>
      <c r="F814" s="304">
        <f t="shared" ca="1" si="358"/>
        <v>6.1094658593858595</v>
      </c>
      <c r="G814" s="306">
        <f t="shared" ca="1" si="359"/>
        <v>27.937762200898021</v>
      </c>
      <c r="H814" s="307">
        <f t="shared" ca="1" si="360"/>
        <v>-118.06636011086354</v>
      </c>
      <c r="I814" s="304">
        <f t="shared" ca="1" si="361"/>
        <v>121.32676517002353</v>
      </c>
      <c r="J814" s="306">
        <f t="shared" ca="1" si="362"/>
        <v>1382.6519376299709</v>
      </c>
      <c r="K814" s="307">
        <f t="shared" ca="1" si="363"/>
        <v>1527.7146699103025</v>
      </c>
      <c r="L814" s="304">
        <f t="shared" ca="1" si="348"/>
        <v>2060.4947205200642</v>
      </c>
      <c r="M814" s="306">
        <f t="shared" ca="1" si="364"/>
        <v>-1.3384424844329601</v>
      </c>
      <c r="N814" s="304">
        <f t="shared" ca="1" si="365"/>
        <v>-76.687105479012999</v>
      </c>
      <c r="P814" s="310">
        <f t="shared" ca="1" si="366"/>
        <v>23</v>
      </c>
      <c r="Q814" s="304">
        <f t="shared" ca="1" si="367"/>
        <v>0</v>
      </c>
      <c r="R814" s="306">
        <f t="shared" ca="1" si="368"/>
        <v>0</v>
      </c>
      <c r="S814" s="307">
        <f t="shared" ca="1" si="369"/>
        <v>10.317999999999975</v>
      </c>
      <c r="T814" s="304">
        <f t="shared" ca="1" si="349"/>
        <v>101.21957999999975</v>
      </c>
      <c r="U814" s="311">
        <f t="shared" ca="1" si="350"/>
        <v>0</v>
      </c>
      <c r="V814" s="306">
        <f t="shared" ca="1" si="351"/>
        <v>1.0511357046639156</v>
      </c>
      <c r="W814" s="304">
        <f t="shared" ca="1" si="352"/>
        <v>40.383267817106855</v>
      </c>
      <c r="Y814" s="314" t="str">
        <f t="shared" ca="1" si="370"/>
        <v/>
      </c>
      <c r="Z814" s="315" t="str">
        <f t="shared" ca="1" si="371"/>
        <v/>
      </c>
      <c r="AA814" s="316" t="str">
        <f t="shared" ca="1" si="372"/>
        <v/>
      </c>
      <c r="AC814" s="310">
        <f t="shared" ca="1" si="373"/>
        <v>36.000000000000178</v>
      </c>
      <c r="AD814" s="323">
        <f t="shared" ca="1" si="374"/>
        <v>1382.6519376299709</v>
      </c>
      <c r="AE814" s="324" t="e">
        <f t="shared" ca="1" si="353"/>
        <v>#N/A</v>
      </c>
      <c r="AG814" s="306">
        <f t="shared" ca="1" si="375"/>
        <v>5.6693508482380466</v>
      </c>
      <c r="AH814" s="304">
        <f t="shared" ca="1" si="376"/>
        <v>-3.8727697731655657</v>
      </c>
    </row>
    <row r="815" spans="1:34" x14ac:dyDescent="0.2">
      <c r="A815" s="347">
        <f t="shared" ca="1" si="354"/>
        <v>0.1</v>
      </c>
      <c r="B815" s="304">
        <f t="shared" ca="1" si="355"/>
        <v>36.100000000000179</v>
      </c>
      <c r="D815" s="306">
        <f t="shared" ca="1" si="356"/>
        <v>-0.90124098493423344</v>
      </c>
      <c r="E815" s="307">
        <f t="shared" ca="1" si="357"/>
        <v>-6.0013111755781843</v>
      </c>
      <c r="F815" s="304">
        <f t="shared" ca="1" si="358"/>
        <v>6.0686053701855451</v>
      </c>
      <c r="G815" s="306">
        <f t="shared" ca="1" si="359"/>
        <v>27.847638102404598</v>
      </c>
      <c r="H815" s="307">
        <f t="shared" ca="1" si="360"/>
        <v>-118.66649122842136</v>
      </c>
      <c r="I815" s="304">
        <f t="shared" ca="1" si="361"/>
        <v>121.89022556524989</v>
      </c>
      <c r="J815" s="306">
        <f t="shared" ca="1" si="362"/>
        <v>1385.441207645136</v>
      </c>
      <c r="K815" s="307">
        <f t="shared" ca="1" si="363"/>
        <v>1515.8780273433383</v>
      </c>
      <c r="L815" s="304">
        <f t="shared" ca="1" si="348"/>
        <v>2053.6147481023659</v>
      </c>
      <c r="M815" s="306">
        <f t="shared" ca="1" si="364"/>
        <v>-1.3402957402549807</v>
      </c>
      <c r="N815" s="304">
        <f t="shared" ca="1" si="365"/>
        <v>-76.793289215972834</v>
      </c>
      <c r="P815" s="310">
        <f t="shared" ca="1" si="366"/>
        <v>23</v>
      </c>
      <c r="Q815" s="304">
        <f t="shared" ca="1" si="367"/>
        <v>0</v>
      </c>
      <c r="R815" s="306">
        <f t="shared" ca="1" si="368"/>
        <v>0</v>
      </c>
      <c r="S815" s="307">
        <f t="shared" ca="1" si="369"/>
        <v>10.317999999999975</v>
      </c>
      <c r="T815" s="304">
        <f t="shared" ca="1" si="349"/>
        <v>101.21957999999975</v>
      </c>
      <c r="U815" s="311">
        <f t="shared" ca="1" si="350"/>
        <v>0</v>
      </c>
      <c r="V815" s="306">
        <f t="shared" ca="1" si="351"/>
        <v>1.0523878871096322</v>
      </c>
      <c r="W815" s="304">
        <f t="shared" ca="1" si="352"/>
        <v>40.807786277233284</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5.632510758139051</v>
      </c>
      <c r="AH815" s="304">
        <f t="shared" ca="1" si="376"/>
        <v>-3.9138658477521764</v>
      </c>
    </row>
    <row r="816" spans="1:34" x14ac:dyDescent="0.2">
      <c r="A816" s="347">
        <f t="shared" ca="1" si="354"/>
        <v>0.1</v>
      </c>
      <c r="B816" s="304">
        <f t="shared" ca="1" si="355"/>
        <v>36.20000000000018</v>
      </c>
      <c r="D816" s="306">
        <f t="shared" ca="1" si="356"/>
        <v>-0.90358080830932885</v>
      </c>
      <c r="E816" s="307">
        <f t="shared" ca="1" si="357"/>
        <v>-5.9595921604155677</v>
      </c>
      <c r="F816" s="304">
        <f t="shared" ca="1" si="358"/>
        <v>6.0277024640929007</v>
      </c>
      <c r="G816" s="306">
        <f t="shared" ca="1" si="359"/>
        <v>27.757280021573667</v>
      </c>
      <c r="H816" s="307">
        <f t="shared" ca="1" si="360"/>
        <v>-119.26245044446293</v>
      </c>
      <c r="I816" s="304">
        <f t="shared" ca="1" si="361"/>
        <v>122.4499844026696</v>
      </c>
      <c r="J816" s="306">
        <f t="shared" ca="1" si="362"/>
        <v>1388.2214535513349</v>
      </c>
      <c r="K816" s="307">
        <f t="shared" ca="1" si="363"/>
        <v>1503.9815802596941</v>
      </c>
      <c r="L816" s="304">
        <f t="shared" ca="1" si="348"/>
        <v>2046.7338365944477</v>
      </c>
      <c r="M816" s="306">
        <f t="shared" ca="1" si="364"/>
        <v>-1.3421260727976145</v>
      </c>
      <c r="N816" s="304">
        <f t="shared" ca="1" si="365"/>
        <v>-76.898159545771193</v>
      </c>
      <c r="P816" s="310">
        <f t="shared" ca="1" si="366"/>
        <v>23</v>
      </c>
      <c r="Q816" s="304">
        <f t="shared" ca="1" si="367"/>
        <v>0</v>
      </c>
      <c r="R816" s="306">
        <f t="shared" ca="1" si="368"/>
        <v>0</v>
      </c>
      <c r="S816" s="307">
        <f t="shared" ca="1" si="369"/>
        <v>10.317999999999975</v>
      </c>
      <c r="T816" s="304">
        <f t="shared" ca="1" si="349"/>
        <v>101.21957999999975</v>
      </c>
      <c r="U816" s="311">
        <f t="shared" ca="1" si="350"/>
        <v>0</v>
      </c>
      <c r="V816" s="306">
        <f t="shared" ca="1" si="351"/>
        <v>1.0536477851609214</v>
      </c>
      <c r="W816" s="304">
        <f t="shared" ca="1" si="352"/>
        <v>41.232755676442302</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5.595537265764909</v>
      </c>
      <c r="AH816" s="304">
        <f t="shared" ca="1" si="376"/>
        <v>-3.9550093309976142</v>
      </c>
    </row>
    <row r="817" spans="1:34" x14ac:dyDescent="0.2">
      <c r="A817" s="347">
        <f t="shared" ca="1" si="354"/>
        <v>0.1</v>
      </c>
      <c r="B817" s="304">
        <f t="shared" ca="1" si="355"/>
        <v>36.300000000000182</v>
      </c>
      <c r="D817" s="306">
        <f t="shared" ca="1" si="356"/>
        <v>-0.90586819036743416</v>
      </c>
      <c r="E817" s="307">
        <f t="shared" ca="1" si="357"/>
        <v>-5.9178297268701039</v>
      </c>
      <c r="F817" s="304">
        <f t="shared" ca="1" si="358"/>
        <v>5.9867608816911213</v>
      </c>
      <c r="G817" s="306">
        <f t="shared" ca="1" si="359"/>
        <v>27.666693202536923</v>
      </c>
      <c r="H817" s="307">
        <f t="shared" ca="1" si="360"/>
        <v>-119.85423341714994</v>
      </c>
      <c r="I817" s="304">
        <f t="shared" ca="1" si="361"/>
        <v>123.00602904238461</v>
      </c>
      <c r="J817" s="306">
        <f t="shared" ca="1" si="362"/>
        <v>1390.9926522125404</v>
      </c>
      <c r="K817" s="307">
        <f t="shared" ca="1" si="363"/>
        <v>1492.0257460666135</v>
      </c>
      <c r="L817" s="304">
        <f t="shared" ca="1" si="348"/>
        <v>2039.8532754673586</v>
      </c>
      <c r="M817" s="306">
        <f t="shared" ca="1" si="364"/>
        <v>-1.3439339170711957</v>
      </c>
      <c r="N817" s="304">
        <f t="shared" ca="1" si="365"/>
        <v>-77.001741392664286</v>
      </c>
      <c r="P817" s="310">
        <f t="shared" ca="1" si="366"/>
        <v>23</v>
      </c>
      <c r="Q817" s="304">
        <f t="shared" ca="1" si="367"/>
        <v>0</v>
      </c>
      <c r="R817" s="306">
        <f t="shared" ca="1" si="368"/>
        <v>0</v>
      </c>
      <c r="S817" s="307">
        <f t="shared" ca="1" si="369"/>
        <v>10.317999999999975</v>
      </c>
      <c r="T817" s="304">
        <f t="shared" ca="1" si="349"/>
        <v>101.21957999999975</v>
      </c>
      <c r="U817" s="311">
        <f t="shared" ca="1" si="350"/>
        <v>0</v>
      </c>
      <c r="V817" s="306">
        <f t="shared" ca="1" si="351"/>
        <v>1.0549153778683606</v>
      </c>
      <c r="W817" s="304">
        <f t="shared" ca="1" si="352"/>
        <v>41.658137981651784</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5.5584362941095762</v>
      </c>
      <c r="AH817" s="304">
        <f t="shared" ca="1" si="376"/>
        <v>-3.9961965183603803</v>
      </c>
    </row>
    <row r="818" spans="1:34" x14ac:dyDescent="0.2">
      <c r="A818" s="347">
        <f t="shared" ca="1" si="354"/>
        <v>0.1</v>
      </c>
      <c r="B818" s="304">
        <f t="shared" ca="1" si="355"/>
        <v>36.400000000000183</v>
      </c>
      <c r="D818" s="306">
        <f t="shared" ca="1" si="356"/>
        <v>-0.90810315854635248</v>
      </c>
      <c r="E818" s="307">
        <f t="shared" ca="1" si="357"/>
        <v>-5.8760275828957607</v>
      </c>
      <c r="F818" s="304">
        <f t="shared" ca="1" si="358"/>
        <v>5.9457843470406546</v>
      </c>
      <c r="G818" s="306">
        <f t="shared" ca="1" si="359"/>
        <v>27.575882886682287</v>
      </c>
      <c r="H818" s="307">
        <f t="shared" ca="1" si="360"/>
        <v>-120.44183617543952</v>
      </c>
      <c r="I818" s="304">
        <f t="shared" ca="1" si="361"/>
        <v>123.55834742457277</v>
      </c>
      <c r="J818" s="306">
        <f t="shared" ca="1" si="362"/>
        <v>1393.7547810170013</v>
      </c>
      <c r="K818" s="307">
        <f t="shared" ca="1" si="363"/>
        <v>1480.0109425869839</v>
      </c>
      <c r="L818" s="304">
        <f t="shared" ca="1" si="348"/>
        <v>2032.9743677146944</v>
      </c>
      <c r="M818" s="306">
        <f t="shared" ca="1" si="364"/>
        <v>-1.3457196972688641</v>
      </c>
      <c r="N818" s="304">
        <f t="shared" ca="1" si="365"/>
        <v>-77.104059061128723</v>
      </c>
      <c r="P818" s="310">
        <f t="shared" ca="1" si="366"/>
        <v>23</v>
      </c>
      <c r="Q818" s="304">
        <f t="shared" ca="1" si="367"/>
        <v>0</v>
      </c>
      <c r="R818" s="306">
        <f t="shared" ca="1" si="368"/>
        <v>0</v>
      </c>
      <c r="S818" s="307">
        <f t="shared" ca="1" si="369"/>
        <v>10.317999999999975</v>
      </c>
      <c r="T818" s="304">
        <f t="shared" ca="1" si="349"/>
        <v>101.21957999999975</v>
      </c>
      <c r="U818" s="311">
        <f t="shared" ca="1" si="350"/>
        <v>0</v>
      </c>
      <c r="V818" s="306">
        <f t="shared" ca="1" si="351"/>
        <v>1.0561906442212732</v>
      </c>
      <c r="W818" s="304">
        <f t="shared" ca="1" si="352"/>
        <v>42.083895355628471</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5.5212136778127245</v>
      </c>
      <c r="AH818" s="304">
        <f t="shared" ca="1" si="376"/>
        <v>-4.0374237237499404</v>
      </c>
    </row>
    <row r="819" spans="1:34" x14ac:dyDescent="0.2">
      <c r="A819" s="347">
        <f t="shared" ca="1" si="354"/>
        <v>0.1</v>
      </c>
      <c r="B819" s="304">
        <f t="shared" ca="1" si="355"/>
        <v>36.500000000000185</v>
      </c>
      <c r="D819" s="306">
        <f t="shared" ca="1" si="356"/>
        <v>-0.91028574847939003</v>
      </c>
      <c r="E819" s="307">
        <f t="shared" ca="1" si="357"/>
        <v>-5.8341894179155815</v>
      </c>
      <c r="F819" s="304">
        <f t="shared" ca="1" si="358"/>
        <v>5.904776567153311</v>
      </c>
      <c r="G819" s="306">
        <f t="shared" ca="1" si="359"/>
        <v>27.484854311834347</v>
      </c>
      <c r="H819" s="307">
        <f t="shared" ca="1" si="360"/>
        <v>-121.02525511723108</v>
      </c>
      <c r="I819" s="304">
        <f t="shared" ca="1" si="361"/>
        <v>124.10692806098146</v>
      </c>
      <c r="J819" s="306">
        <f t="shared" ca="1" si="362"/>
        <v>1396.5078178769272</v>
      </c>
      <c r="K819" s="307">
        <f t="shared" ca="1" si="363"/>
        <v>1467.9375880223504</v>
      </c>
      <c r="L819" s="304">
        <f t="shared" ca="1" si="348"/>
        <v>2026.0984299190038</v>
      </c>
      <c r="M819" s="306">
        <f t="shared" ca="1" si="364"/>
        <v>-1.3474838270909482</v>
      </c>
      <c r="N819" s="304">
        <f t="shared" ca="1" si="365"/>
        <v>-77.205136254447311</v>
      </c>
      <c r="P819" s="310">
        <f t="shared" ca="1" si="366"/>
        <v>23</v>
      </c>
      <c r="Q819" s="304">
        <f t="shared" ca="1" si="367"/>
        <v>0</v>
      </c>
      <c r="R819" s="306">
        <f t="shared" ca="1" si="368"/>
        <v>0</v>
      </c>
      <c r="S819" s="307">
        <f t="shared" ca="1" si="369"/>
        <v>10.317999999999975</v>
      </c>
      <c r="T819" s="304">
        <f t="shared" ca="1" si="349"/>
        <v>101.21957999999975</v>
      </c>
      <c r="U819" s="311">
        <f t="shared" ca="1" si="350"/>
        <v>0</v>
      </c>
      <c r="V819" s="306">
        <f t="shared" ca="1" si="351"/>
        <v>1.0574735631492926</v>
      </c>
      <c r="W819" s="304">
        <f t="shared" ca="1" si="352"/>
        <v>42.509990162378891</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5.4838751652066344</v>
      </c>
      <c r="AH819" s="304">
        <f t="shared" ca="1" si="376"/>
        <v>-4.0786872800570437</v>
      </c>
    </row>
    <row r="820" spans="1:34" x14ac:dyDescent="0.2">
      <c r="A820" s="347">
        <f t="shared" ca="1" si="354"/>
        <v>0.1</v>
      </c>
      <c r="B820" s="304">
        <f t="shared" ca="1" si="355"/>
        <v>36.600000000000186</v>
      </c>
      <c r="D820" s="306">
        <f t="shared" ca="1" si="356"/>
        <v>-0.91241600387945654</v>
      </c>
      <c r="E820" s="307">
        <f t="shared" ca="1" si="357"/>
        <v>-5.7923189022686934</v>
      </c>
      <c r="F820" s="304">
        <f t="shared" ca="1" si="358"/>
        <v>5.8637412314762463</v>
      </c>
      <c r="G820" s="306">
        <f t="shared" ca="1" si="359"/>
        <v>27.393612711446401</v>
      </c>
      <c r="H820" s="307">
        <f t="shared" ca="1" si="360"/>
        <v>-121.60448700745795</v>
      </c>
      <c r="I820" s="304">
        <f t="shared" ca="1" si="361"/>
        <v>124.65176002661065</v>
      </c>
      <c r="J820" s="306">
        <f t="shared" ca="1" si="362"/>
        <v>1399.2517412280913</v>
      </c>
      <c r="K820" s="307">
        <f t="shared" ca="1" si="363"/>
        <v>1455.8061009161158</v>
      </c>
      <c r="L820" s="304">
        <f t="shared" ca="1" si="348"/>
        <v>2019.2267923129461</v>
      </c>
      <c r="M820" s="306">
        <f t="shared" ca="1" si="364"/>
        <v>-1.3492267100580893</v>
      </c>
      <c r="N820" s="304">
        <f t="shared" ca="1" si="365"/>
        <v>-77.304996092649731</v>
      </c>
      <c r="P820" s="310">
        <f t="shared" ca="1" si="366"/>
        <v>23</v>
      </c>
      <c r="Q820" s="304">
        <f t="shared" ca="1" si="367"/>
        <v>0</v>
      </c>
      <c r="R820" s="306">
        <f t="shared" ca="1" si="368"/>
        <v>0</v>
      </c>
      <c r="S820" s="307">
        <f t="shared" ca="1" si="369"/>
        <v>10.317999999999975</v>
      </c>
      <c r="T820" s="304">
        <f t="shared" ca="1" si="349"/>
        <v>101.21957999999975</v>
      </c>
      <c r="U820" s="311">
        <f t="shared" ca="1" si="350"/>
        <v>0</v>
      </c>
      <c r="V820" s="306">
        <f t="shared" ca="1" si="351"/>
        <v>1.058764113523929</v>
      </c>
      <c r="W820" s="304">
        <f t="shared" ca="1" si="352"/>
        <v>42.936384972457979</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5.4464264202630517</v>
      </c>
      <c r="AH820" s="304">
        <f t="shared" ca="1" si="376"/>
        <v>-4.1199835396761966</v>
      </c>
    </row>
    <row r="821" spans="1:34" x14ac:dyDescent="0.2">
      <c r="A821" s="347">
        <f t="shared" ca="1" si="354"/>
        <v>0.1</v>
      </c>
      <c r="B821" s="304">
        <f t="shared" ca="1" si="355"/>
        <v>36.700000000000188</v>
      </c>
      <c r="D821" s="306">
        <f t="shared" ca="1" si="356"/>
        <v>-0.91449397642417496</v>
      </c>
      <c r="E821" s="307">
        <f t="shared" ca="1" si="357"/>
        <v>-5.7504196866664268</v>
      </c>
      <c r="F821" s="304">
        <f t="shared" ca="1" si="358"/>
        <v>5.8226820113858961</v>
      </c>
      <c r="G821" s="306">
        <f t="shared" ca="1" si="359"/>
        <v>27.302163313803984</v>
      </c>
      <c r="H821" s="307">
        <f t="shared" ca="1" si="360"/>
        <v>-122.17952897612459</v>
      </c>
      <c r="I821" s="304">
        <f t="shared" ca="1" si="361"/>
        <v>125.19283295157631</v>
      </c>
      <c r="J821" s="306">
        <f t="shared" ca="1" si="362"/>
        <v>1401.9865300293538</v>
      </c>
      <c r="K821" s="307">
        <f t="shared" ca="1" si="363"/>
        <v>1443.6169001169367</v>
      </c>
      <c r="L821" s="304">
        <f t="shared" ca="1" si="348"/>
        <v>2012.3607988347869</v>
      </c>
      <c r="M821" s="306">
        <f t="shared" ca="1" si="364"/>
        <v>-1.3509487398135407</v>
      </c>
      <c r="N821" s="304">
        <f t="shared" ca="1" si="365"/>
        <v>-77.40366112983304</v>
      </c>
      <c r="P821" s="310">
        <f t="shared" ca="1" si="366"/>
        <v>23</v>
      </c>
      <c r="Q821" s="304">
        <f t="shared" ca="1" si="367"/>
        <v>0</v>
      </c>
      <c r="R821" s="306">
        <f t="shared" ca="1" si="368"/>
        <v>0</v>
      </c>
      <c r="S821" s="307">
        <f t="shared" ca="1" si="369"/>
        <v>10.317999999999975</v>
      </c>
      <c r="T821" s="304">
        <f t="shared" ca="1" si="349"/>
        <v>101.21957999999975</v>
      </c>
      <c r="U821" s="311">
        <f t="shared" ca="1" si="350"/>
        <v>0</v>
      </c>
      <c r="V821" s="306">
        <f t="shared" ca="1" si="351"/>
        <v>1.0600622741601391</v>
      </c>
      <c r="W821" s="304">
        <f t="shared" ca="1" si="352"/>
        <v>43.363042568194821</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5.4088730244451417</v>
      </c>
      <c r="AH821" s="304">
        <f t="shared" ca="1" si="376"/>
        <v>-4.1613088750201674</v>
      </c>
    </row>
    <row r="822" spans="1:34" x14ac:dyDescent="0.2">
      <c r="A822" s="347">
        <f t="shared" ca="1" si="354"/>
        <v>0.1</v>
      </c>
      <c r="B822" s="304">
        <f t="shared" ca="1" si="355"/>
        <v>36.800000000000189</v>
      </c>
      <c r="D822" s="306">
        <f t="shared" ca="1" si="356"/>
        <v>-0.91651972564196627</v>
      </c>
      <c r="E822" s="307">
        <f t="shared" ca="1" si="357"/>
        <v>-5.7084954016575953</v>
      </c>
      <c r="F822" s="304">
        <f t="shared" ca="1" si="358"/>
        <v>5.7816025596919705</v>
      </c>
      <c r="G822" s="306">
        <f t="shared" ca="1" si="359"/>
        <v>27.210511341239787</v>
      </c>
      <c r="H822" s="307">
        <f t="shared" ca="1" si="360"/>
        <v>-122.75037851629034</v>
      </c>
      <c r="I822" s="304">
        <f t="shared" ca="1" si="361"/>
        <v>125.73013701314531</v>
      </c>
      <c r="J822" s="306">
        <f t="shared" ca="1" si="362"/>
        <v>1404.712163762106</v>
      </c>
      <c r="K822" s="307">
        <f t="shared" ca="1" si="363"/>
        <v>1431.3704047423159</v>
      </c>
      <c r="L822" s="304">
        <f t="shared" ca="1" si="348"/>
        <v>2005.5018071777945</v>
      </c>
      <c r="M822" s="306">
        <f t="shared" ca="1" si="364"/>
        <v>-1.352650300415067</v>
      </c>
      <c r="N822" s="304">
        <f t="shared" ca="1" si="365"/>
        <v>-77.501153370886243</v>
      </c>
      <c r="P822" s="310">
        <f t="shared" ca="1" si="366"/>
        <v>23</v>
      </c>
      <c r="Q822" s="304">
        <f t="shared" ca="1" si="367"/>
        <v>0</v>
      </c>
      <c r="R822" s="306">
        <f t="shared" ca="1" si="368"/>
        <v>0</v>
      </c>
      <c r="S822" s="307">
        <f t="shared" ca="1" si="369"/>
        <v>10.317999999999975</v>
      </c>
      <c r="T822" s="304">
        <f t="shared" ca="1" si="349"/>
        <v>101.21957999999975</v>
      </c>
      <c r="U822" s="311">
        <f t="shared" ca="1" si="350"/>
        <v>0</v>
      </c>
      <c r="V822" s="306">
        <f t="shared" ca="1" si="351"/>
        <v>1.0613680238178946</v>
      </c>
      <c r="W822" s="304">
        <f t="shared" ca="1" si="352"/>
        <v>43.789925948833776</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5.3712204784693434</v>
      </c>
      <c r="AH822" s="304">
        <f t="shared" ca="1" si="376"/>
        <v>-4.2026596790264517</v>
      </c>
    </row>
    <row r="823" spans="1:34" x14ac:dyDescent="0.2">
      <c r="A823" s="347">
        <f t="shared" ca="1" si="354"/>
        <v>0.1</v>
      </c>
      <c r="B823" s="304">
        <f t="shared" ca="1" si="355"/>
        <v>36.90000000000019</v>
      </c>
      <c r="D823" s="306">
        <f t="shared" ca="1" si="356"/>
        <v>-0.91849331879901586</v>
      </c>
      <c r="E823" s="307">
        <f t="shared" ca="1" si="357"/>
        <v>-5.6665496571029905</v>
      </c>
      <c r="F823" s="304">
        <f t="shared" ca="1" si="358"/>
        <v>5.7405065101515609</v>
      </c>
      <c r="G823" s="306">
        <f t="shared" ca="1" si="359"/>
        <v>27.118662009359884</v>
      </c>
      <c r="H823" s="307">
        <f t="shared" ca="1" si="360"/>
        <v>-123.31703348200064</v>
      </c>
      <c r="I823" s="304">
        <f t="shared" ca="1" si="361"/>
        <v>126.26366292793334</v>
      </c>
      <c r="J823" s="306">
        <f t="shared" ca="1" si="362"/>
        <v>1407.4286224296359</v>
      </c>
      <c r="K823" s="307">
        <f t="shared" ca="1" si="363"/>
        <v>1419.0670341424013</v>
      </c>
      <c r="L823" s="304">
        <f t="shared" ca="1" si="348"/>
        <v>1998.6511888330824</v>
      </c>
      <c r="M823" s="306">
        <f t="shared" ca="1" si="364"/>
        <v>-1.3543317666168391</v>
      </c>
      <c r="N823" s="304">
        <f t="shared" ca="1" si="365"/>
        <v>-77.59749428764168</v>
      </c>
      <c r="P823" s="310">
        <f t="shared" ca="1" si="366"/>
        <v>23</v>
      </c>
      <c r="Q823" s="304">
        <f t="shared" ca="1" si="367"/>
        <v>0</v>
      </c>
      <c r="R823" s="306">
        <f t="shared" ca="1" si="368"/>
        <v>0</v>
      </c>
      <c r="S823" s="307">
        <f t="shared" ca="1" si="369"/>
        <v>10.317999999999975</v>
      </c>
      <c r="T823" s="304">
        <f t="shared" ca="1" si="349"/>
        <v>101.21957999999975</v>
      </c>
      <c r="U823" s="311">
        <f t="shared" ca="1" si="350"/>
        <v>0</v>
      </c>
      <c r="V823" s="306">
        <f t="shared" ca="1" si="351"/>
        <v>1.0626813412037541</v>
      </c>
      <c r="W823" s="304">
        <f t="shared" ca="1" si="352"/>
        <v>44.216998335590432</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5.3334742039818472</v>
      </c>
      <c r="AH823" s="304">
        <f t="shared" ca="1" si="376"/>
        <v>-4.2440323656555421</v>
      </c>
    </row>
    <row r="824" spans="1:34" x14ac:dyDescent="0.2">
      <c r="A824" s="347">
        <f t="shared" ca="1" si="354"/>
        <v>0.1</v>
      </c>
      <c r="B824" s="304">
        <f t="shared" ca="1" si="355"/>
        <v>37.000000000000192</v>
      </c>
      <c r="D824" s="306">
        <f t="shared" ca="1" si="356"/>
        <v>-0.92041483078709485</v>
      </c>
      <c r="E824" s="307">
        <f t="shared" ca="1" si="357"/>
        <v>-5.6245860416591658</v>
      </c>
      <c r="F824" s="304">
        <f t="shared" ca="1" si="358"/>
        <v>5.6993974769935081</v>
      </c>
      <c r="G824" s="306">
        <f t="shared" ca="1" si="359"/>
        <v>27.026620526281175</v>
      </c>
      <c r="H824" s="307">
        <f t="shared" ca="1" si="360"/>
        <v>-123.87949208616655</v>
      </c>
      <c r="I824" s="304">
        <f t="shared" ca="1" si="361"/>
        <v>126.79340194425815</v>
      </c>
      <c r="J824" s="306">
        <f t="shared" ca="1" si="362"/>
        <v>1410.135886556418</v>
      </c>
      <c r="K824" s="307">
        <f t="shared" ca="1" si="363"/>
        <v>1406.7072078639931</v>
      </c>
      <c r="L824" s="304">
        <f t="shared" ca="1" si="348"/>
        <v>1991.8103291254331</v>
      </c>
      <c r="M824" s="306">
        <f t="shared" ca="1" si="364"/>
        <v>-1.3559935041417146</v>
      </c>
      <c r="N824" s="304">
        <f t="shared" ca="1" si="365"/>
        <v>-77.692704834475563</v>
      </c>
      <c r="P824" s="310">
        <f t="shared" ca="1" si="366"/>
        <v>23</v>
      </c>
      <c r="Q824" s="304">
        <f t="shared" ca="1" si="367"/>
        <v>0</v>
      </c>
      <c r="R824" s="306">
        <f t="shared" ca="1" si="368"/>
        <v>0</v>
      </c>
      <c r="S824" s="307">
        <f t="shared" ca="1" si="369"/>
        <v>10.317999999999975</v>
      </c>
      <c r="T824" s="304">
        <f t="shared" ca="1" si="349"/>
        <v>101.21957999999975</v>
      </c>
      <c r="U824" s="311">
        <f t="shared" ca="1" si="350"/>
        <v>0</v>
      </c>
      <c r="V824" s="306">
        <f t="shared" ca="1" si="351"/>
        <v>1.0640022049724351</v>
      </c>
      <c r="W824" s="304">
        <f t="shared" ca="1" si="352"/>
        <v>44.644223176621097</v>
      </c>
      <c r="Y824" s="314" t="str">
        <f t="shared" ca="1" si="370"/>
        <v/>
      </c>
      <c r="Z824" s="315" t="str">
        <f t="shared" ca="1" si="371"/>
        <v/>
      </c>
      <c r="AA824" s="316" t="str">
        <f t="shared" ca="1" si="372"/>
        <v/>
      </c>
      <c r="AC824" s="310">
        <f t="shared" ca="1" si="373"/>
        <v>37.000000000000192</v>
      </c>
      <c r="AD824" s="323">
        <f t="shared" ca="1" si="374"/>
        <v>1410.135886556418</v>
      </c>
      <c r="AE824" s="324" t="e">
        <f t="shared" ca="1" si="353"/>
        <v>#N/A</v>
      </c>
      <c r="AG824" s="306">
        <f t="shared" ca="1" si="375"/>
        <v>5.2956395451540033</v>
      </c>
      <c r="AH824" s="304">
        <f t="shared" ca="1" si="376"/>
        <v>-4.2854233703809399</v>
      </c>
    </row>
    <row r="825" spans="1:34" x14ac:dyDescent="0.2">
      <c r="A825" s="347">
        <f t="shared" ca="1" si="354"/>
        <v>0.1</v>
      </c>
      <c r="B825" s="304">
        <f t="shared" ca="1" si="355"/>
        <v>37.100000000000193</v>
      </c>
      <c r="D825" s="306">
        <f t="shared" ca="1" si="356"/>
        <v>-0.92228434401216508</v>
      </c>
      <c r="E825" s="307">
        <f t="shared" ca="1" si="357"/>
        <v>-5.58260812227154</v>
      </c>
      <c r="F825" s="304">
        <f t="shared" ca="1" si="358"/>
        <v>5.6582790544530521</v>
      </c>
      <c r="G825" s="306">
        <f t="shared" ca="1" si="359"/>
        <v>26.934392091879957</v>
      </c>
      <c r="H825" s="307">
        <f t="shared" ca="1" si="360"/>
        <v>-124.43775289839371</v>
      </c>
      <c r="I825" s="304">
        <f t="shared" ca="1" si="361"/>
        <v>127.31934583464061</v>
      </c>
      <c r="J825" s="306">
        <f t="shared" ca="1" si="362"/>
        <v>1412.833937187326</v>
      </c>
      <c r="K825" s="307">
        <f t="shared" ca="1" si="363"/>
        <v>1394.2913456147651</v>
      </c>
      <c r="L825" s="304">
        <f t="shared" ca="1" si="348"/>
        <v>1984.9806272416045</v>
      </c>
      <c r="M825" s="306">
        <f t="shared" ca="1" si="364"/>
        <v>-1.3576358699442694</v>
      </c>
      <c r="N825" s="304">
        <f t="shared" ca="1" si="365"/>
        <v>-77.78680546337857</v>
      </c>
      <c r="P825" s="310">
        <f t="shared" ca="1" si="366"/>
        <v>23</v>
      </c>
      <c r="Q825" s="304">
        <f t="shared" ca="1" si="367"/>
        <v>0</v>
      </c>
      <c r="R825" s="306">
        <f t="shared" ca="1" si="368"/>
        <v>0</v>
      </c>
      <c r="S825" s="307">
        <f t="shared" ca="1" si="369"/>
        <v>10.317999999999975</v>
      </c>
      <c r="T825" s="304">
        <f t="shared" ca="1" si="349"/>
        <v>101.21957999999975</v>
      </c>
      <c r="U825" s="311">
        <f t="shared" ca="1" si="350"/>
        <v>0</v>
      </c>
      <c r="V825" s="306">
        <f t="shared" ca="1" si="351"/>
        <v>1.065330593728389</v>
      </c>
      <c r="W825" s="304">
        <f t="shared" ca="1" si="352"/>
        <v>45.071564151905186</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5.2577217702009023</v>
      </c>
      <c r="AH825" s="304">
        <f t="shared" ca="1" si="376"/>
        <v>-4.3268291506707897</v>
      </c>
    </row>
    <row r="826" spans="1:34" x14ac:dyDescent="0.2">
      <c r="A826" s="347">
        <f t="shared" ca="1" si="354"/>
        <v>0.1</v>
      </c>
      <c r="B826" s="304">
        <f t="shared" ca="1" si="355"/>
        <v>37.200000000000195</v>
      </c>
      <c r="D826" s="306">
        <f t="shared" ca="1" si="356"/>
        <v>-0.92410194828373282</v>
      </c>
      <c r="E826" s="307">
        <f t="shared" ca="1" si="357"/>
        <v>-5.540619443676885</v>
      </c>
      <c r="F826" s="304">
        <f t="shared" ca="1" si="358"/>
        <v>5.6171548163168996</v>
      </c>
      <c r="G826" s="306">
        <f t="shared" ca="1" si="359"/>
        <v>26.841981897051582</v>
      </c>
      <c r="H826" s="307">
        <f t="shared" ca="1" si="360"/>
        <v>-124.9918148427614</v>
      </c>
      <c r="I826" s="304">
        <f t="shared" ca="1" si="361"/>
        <v>127.84148688844633</v>
      </c>
      <c r="J826" s="306">
        <f t="shared" ca="1" si="362"/>
        <v>1415.5227558867725</v>
      </c>
      <c r="K826" s="307">
        <f t="shared" ca="1" si="363"/>
        <v>1381.8198672277074</v>
      </c>
      <c r="L826" s="304">
        <f t="shared" ca="1" si="348"/>
        <v>1978.1634962506214</v>
      </c>
      <c r="M826" s="306">
        <f t="shared" ca="1" si="364"/>
        <v>-1.3592592124649341</v>
      </c>
      <c r="N826" s="304">
        <f t="shared" ca="1" si="365"/>
        <v>-77.879816138516787</v>
      </c>
      <c r="P826" s="310">
        <f t="shared" ca="1" si="366"/>
        <v>23</v>
      </c>
      <c r="Q826" s="304">
        <f t="shared" ca="1" si="367"/>
        <v>0</v>
      </c>
      <c r="R826" s="306">
        <f t="shared" ca="1" si="368"/>
        <v>0</v>
      </c>
      <c r="S826" s="307">
        <f t="shared" ca="1" si="369"/>
        <v>10.317999999999975</v>
      </c>
      <c r="T826" s="304">
        <f t="shared" ca="1" si="349"/>
        <v>101.21957999999975</v>
      </c>
      <c r="U826" s="311">
        <f t="shared" ca="1" si="350"/>
        <v>0</v>
      </c>
      <c r="V826" s="306">
        <f t="shared" ca="1" si="351"/>
        <v>1.0666664860273736</v>
      </c>
      <c r="W826" s="304">
        <f t="shared" ca="1" si="352"/>
        <v>45.49898517803917</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5.2197260728270347</v>
      </c>
      <c r="AH826" s="304">
        <f t="shared" ca="1" si="376"/>
        <v>-4.368246186461068</v>
      </c>
    </row>
    <row r="827" spans="1:34" x14ac:dyDescent="0.2">
      <c r="A827" s="347">
        <f t="shared" ca="1" si="354"/>
        <v>0.1</v>
      </c>
      <c r="B827" s="304">
        <f t="shared" ca="1" si="355"/>
        <v>37.300000000000196</v>
      </c>
      <c r="D827" s="306">
        <f t="shared" ca="1" si="356"/>
        <v>-0.92586774070490241</v>
      </c>
      <c r="E827" s="307">
        <f t="shared" ca="1" si="357"/>
        <v>-5.4986235279152478</v>
      </c>
      <c r="F827" s="304">
        <f t="shared" ca="1" si="358"/>
        <v>5.5760283154787809</v>
      </c>
      <c r="G827" s="306">
        <f t="shared" ca="1" si="359"/>
        <v>26.749395122981092</v>
      </c>
      <c r="H827" s="307">
        <f t="shared" ca="1" si="360"/>
        <v>-125.54167719555292</v>
      </c>
      <c r="I827" s="304">
        <f t="shared" ca="1" si="361"/>
        <v>128.35981790466118</v>
      </c>
      <c r="J827" s="306">
        <f t="shared" ca="1" si="362"/>
        <v>1418.2023247377742</v>
      </c>
      <c r="K827" s="307">
        <f t="shared" ca="1" si="363"/>
        <v>1369.2931926257916</v>
      </c>
      <c r="L827" s="304">
        <f t="shared" ca="1" si="348"/>
        <v>1971.3603631155213</v>
      </c>
      <c r="M827" s="306">
        <f t="shared" ca="1" si="364"/>
        <v>-1.3608638718755737</v>
      </c>
      <c r="N827" s="304">
        <f t="shared" ca="1" si="365"/>
        <v>-77.971756350302385</v>
      </c>
      <c r="P827" s="310">
        <f t="shared" ca="1" si="366"/>
        <v>23</v>
      </c>
      <c r="Q827" s="304">
        <f t="shared" ca="1" si="367"/>
        <v>0</v>
      </c>
      <c r="R827" s="306">
        <f t="shared" ca="1" si="368"/>
        <v>0</v>
      </c>
      <c r="S827" s="307">
        <f t="shared" ca="1" si="369"/>
        <v>10.317999999999975</v>
      </c>
      <c r="T827" s="304">
        <f t="shared" ca="1" si="349"/>
        <v>101.21957999999975</v>
      </c>
      <c r="U827" s="311">
        <f t="shared" ca="1" si="350"/>
        <v>0</v>
      </c>
      <c r="V827" s="306">
        <f t="shared" ca="1" si="351"/>
        <v>1.0680098603780275</v>
      </c>
      <c r="W827" s="304">
        <f t="shared" ca="1" si="352"/>
        <v>45.926450412941499</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5.1816575736028643</v>
      </c>
      <c r="AH827" s="304">
        <f t="shared" ca="1" si="376"/>
        <v>-4.4096709806202057</v>
      </c>
    </row>
    <row r="828" spans="1:34" x14ac:dyDescent="0.2">
      <c r="A828" s="347">
        <f t="shared" ca="1" si="354"/>
        <v>0.1</v>
      </c>
      <c r="B828" s="304">
        <f t="shared" ca="1" si="355"/>
        <v>37.400000000000198</v>
      </c>
      <c r="D828" s="306">
        <f t="shared" ca="1" si="356"/>
        <v>-0.92758182556308688</v>
      </c>
      <c r="E828" s="307">
        <f t="shared" ca="1" si="357"/>
        <v>-5.4566238738513588</v>
      </c>
      <c r="F828" s="304">
        <f t="shared" ca="1" si="358"/>
        <v>5.5349030835055784</v>
      </c>
      <c r="G828" s="306">
        <f t="shared" ca="1" si="359"/>
        <v>26.656636940424782</v>
      </c>
      <c r="H828" s="307">
        <f t="shared" ca="1" si="360"/>
        <v>-126.08733958293806</v>
      </c>
      <c r="I828" s="304">
        <f t="shared" ca="1" si="361"/>
        <v>128.8743321847945</v>
      </c>
      <c r="J828" s="306">
        <f t="shared" ca="1" si="362"/>
        <v>1420.8726263409446</v>
      </c>
      <c r="K828" s="307">
        <f t="shared" ca="1" si="363"/>
        <v>1356.7117417868669</v>
      </c>
      <c r="L828" s="304">
        <f t="shared" ca="1" si="348"/>
        <v>1964.5726686960113</v>
      </c>
      <c r="M828" s="306">
        <f t="shared" ca="1" si="364"/>
        <v>-1.3624501803168363</v>
      </c>
      <c r="N828" s="304">
        <f t="shared" ca="1" si="365"/>
        <v>-78.062645128992699</v>
      </c>
      <c r="P828" s="310">
        <f t="shared" ca="1" si="366"/>
        <v>23</v>
      </c>
      <c r="Q828" s="304">
        <f t="shared" ca="1" si="367"/>
        <v>0</v>
      </c>
      <c r="R828" s="306">
        <f t="shared" ca="1" si="368"/>
        <v>0</v>
      </c>
      <c r="S828" s="307">
        <f t="shared" ca="1" si="369"/>
        <v>10.317999999999975</v>
      </c>
      <c r="T828" s="304">
        <f t="shared" ca="1" si="349"/>
        <v>101.21957999999975</v>
      </c>
      <c r="U828" s="311">
        <f t="shared" ca="1" si="350"/>
        <v>0</v>
      </c>
      <c r="V828" s="306">
        <f t="shared" ca="1" si="351"/>
        <v>1.0693606952434467</v>
      </c>
      <c r="W828" s="304">
        <f t="shared" ca="1" si="352"/>
        <v>46.353924260467657</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5.1435213212758599</v>
      </c>
      <c r="AH828" s="304">
        <f t="shared" ca="1" si="376"/>
        <v>-4.4511000594050794</v>
      </c>
    </row>
    <row r="829" spans="1:34" x14ac:dyDescent="0.2">
      <c r="A829" s="347">
        <f t="shared" ca="1" si="354"/>
        <v>0.1</v>
      </c>
      <c r="B829" s="304">
        <f t="shared" ca="1" si="355"/>
        <v>37.500000000000199</v>
      </c>
      <c r="D829" s="306">
        <f t="shared" ca="1" si="356"/>
        <v>-0.92924431422134157</v>
      </c>
      <c r="E829" s="307">
        <f t="shared" ca="1" si="357"/>
        <v>-5.414623956705559</v>
      </c>
      <c r="F829" s="304">
        <f t="shared" ca="1" si="358"/>
        <v>5.4937826302141275</v>
      </c>
      <c r="G829" s="306">
        <f t="shared" ca="1" si="359"/>
        <v>26.563712509002649</v>
      </c>
      <c r="H829" s="307">
        <f t="shared" ca="1" si="360"/>
        <v>-126.62880197860861</v>
      </c>
      <c r="I829" s="304">
        <f t="shared" ca="1" si="361"/>
        <v>129.38502352590353</v>
      </c>
      <c r="J829" s="306">
        <f t="shared" ca="1" si="362"/>
        <v>1423.5336438134159</v>
      </c>
      <c r="K829" s="307">
        <f t="shared" ca="1" si="363"/>
        <v>1344.0759347087896</v>
      </c>
      <c r="L829" s="304">
        <f t="shared" ca="1" si="348"/>
        <v>1957.801867741475</v>
      </c>
      <c r="M829" s="306">
        <f t="shared" ca="1" si="364"/>
        <v>-1.3640184621275793</v>
      </c>
      <c r="N829" s="304">
        <f t="shared" ca="1" si="365"/>
        <v>-78.152501057835408</v>
      </c>
      <c r="P829" s="310">
        <f t="shared" ca="1" si="366"/>
        <v>23</v>
      </c>
      <c r="Q829" s="304">
        <f t="shared" ca="1" si="367"/>
        <v>0</v>
      </c>
      <c r="R829" s="306">
        <f t="shared" ca="1" si="368"/>
        <v>0</v>
      </c>
      <c r="S829" s="307">
        <f t="shared" ca="1" si="369"/>
        <v>10.317999999999975</v>
      </c>
      <c r="T829" s="304">
        <f t="shared" ca="1" si="349"/>
        <v>101.21957999999975</v>
      </c>
      <c r="U829" s="311">
        <f t="shared" ca="1" si="350"/>
        <v>0</v>
      </c>
      <c r="V829" s="306">
        <f t="shared" ca="1" si="351"/>
        <v>1.0707189690427581</v>
      </c>
      <c r="W829" s="304">
        <f t="shared" ca="1" si="352"/>
        <v>46.781371374934366</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5.1053222940194001</v>
      </c>
      <c r="AH829" s="304">
        <f t="shared" ca="1" si="376"/>
        <v>-4.4925299729082937</v>
      </c>
    </row>
    <row r="830" spans="1:34" x14ac:dyDescent="0.2">
      <c r="A830" s="347">
        <f t="shared" ca="1" si="354"/>
        <v>0.1</v>
      </c>
      <c r="B830" s="304">
        <f t="shared" ca="1" si="355"/>
        <v>37.6000000000002</v>
      </c>
      <c r="D830" s="306">
        <f t="shared" ca="1" si="356"/>
        <v>-0.93085532501028456</v>
      </c>
      <c r="E830" s="307">
        <f t="shared" ca="1" si="357"/>
        <v>-5.3726272275943128</v>
      </c>
      <c r="F830" s="304">
        <f t="shared" ca="1" si="358"/>
        <v>5.452670443258766</v>
      </c>
      <c r="G830" s="306">
        <f t="shared" ca="1" si="359"/>
        <v>26.47062697650162</v>
      </c>
      <c r="H830" s="307">
        <f t="shared" ca="1" si="360"/>
        <v>-127.16606470136804</v>
      </c>
      <c r="I830" s="304">
        <f t="shared" ca="1" si="361"/>
        <v>129.89188621373398</v>
      </c>
      <c r="J830" s="306">
        <f t="shared" ca="1" si="362"/>
        <v>1426.185360787691</v>
      </c>
      <c r="K830" s="307">
        <f t="shared" ca="1" si="363"/>
        <v>1331.3861913747908</v>
      </c>
      <c r="L830" s="304">
        <f t="shared" ca="1" si="348"/>
        <v>1951.0494288737505</v>
      </c>
      <c r="M830" s="306">
        <f t="shared" ca="1" si="364"/>
        <v>-1.3655690340666722</v>
      </c>
      <c r="N830" s="304">
        <f t="shared" ca="1" si="365"/>
        <v>-78.241342285776852</v>
      </c>
      <c r="P830" s="310">
        <f t="shared" ca="1" si="366"/>
        <v>23</v>
      </c>
      <c r="Q830" s="304">
        <f t="shared" ca="1" si="367"/>
        <v>0</v>
      </c>
      <c r="R830" s="306">
        <f t="shared" ca="1" si="368"/>
        <v>0</v>
      </c>
      <c r="S830" s="307">
        <f t="shared" ca="1" si="369"/>
        <v>10.317999999999975</v>
      </c>
      <c r="T830" s="304">
        <f t="shared" ca="1" si="349"/>
        <v>101.21957999999975</v>
      </c>
      <c r="U830" s="311">
        <f t="shared" ca="1" si="350"/>
        <v>0</v>
      </c>
      <c r="V830" s="306">
        <f t="shared" ca="1" si="351"/>
        <v>1.0720846601526928</v>
      </c>
      <c r="W830" s="304">
        <f t="shared" ca="1" si="352"/>
        <v>47.20875666555235</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5.0670654006228064</v>
      </c>
      <c r="AH830" s="304">
        <f t="shared" ca="1" si="376"/>
        <v>-4.5339572954966547</v>
      </c>
    </row>
    <row r="831" spans="1:34" x14ac:dyDescent="0.2">
      <c r="A831" s="347">
        <f t="shared" ca="1" si="354"/>
        <v>0.1</v>
      </c>
      <c r="B831" s="304">
        <f t="shared" ca="1" si="355"/>
        <v>37.700000000000202</v>
      </c>
      <c r="D831" s="306">
        <f t="shared" ca="1" si="356"/>
        <v>-0.93241498312057502</v>
      </c>
      <c r="E831" s="307">
        <f t="shared" ca="1" si="357"/>
        <v>-5.3306371130803312</v>
      </c>
      <c r="F831" s="304">
        <f t="shared" ca="1" si="358"/>
        <v>5.4115699877297301</v>
      </c>
      <c r="G831" s="306">
        <f t="shared" ca="1" si="359"/>
        <v>26.377385478189563</v>
      </c>
      <c r="H831" s="307">
        <f t="shared" ca="1" si="360"/>
        <v>-127.69912841267607</v>
      </c>
      <c r="I831" s="304">
        <f t="shared" ca="1" si="361"/>
        <v>130.39491501597038</v>
      </c>
      <c r="J831" s="306">
        <f t="shared" ca="1" si="362"/>
        <v>1428.8277614104256</v>
      </c>
      <c r="K831" s="307">
        <f t="shared" ca="1" si="363"/>
        <v>1318.6429317190887</v>
      </c>
      <c r="L831" s="304">
        <f t="shared" ca="1" si="348"/>
        <v>1944.31683455908</v>
      </c>
      <c r="M831" s="306">
        <f t="shared" ca="1" si="364"/>
        <v>-1.3671022055274631</v>
      </c>
      <c r="N831" s="304">
        <f t="shared" ca="1" si="365"/>
        <v>-78.329186539750083</v>
      </c>
      <c r="P831" s="310">
        <f t="shared" ca="1" si="366"/>
        <v>23</v>
      </c>
      <c r="Q831" s="304">
        <f t="shared" ca="1" si="367"/>
        <v>0</v>
      </c>
      <c r="R831" s="306">
        <f t="shared" ca="1" si="368"/>
        <v>0</v>
      </c>
      <c r="S831" s="307">
        <f t="shared" ca="1" si="369"/>
        <v>10.317999999999975</v>
      </c>
      <c r="T831" s="304">
        <f t="shared" ca="1" si="349"/>
        <v>101.21957999999975</v>
      </c>
      <c r="U831" s="311">
        <f t="shared" ca="1" si="350"/>
        <v>0</v>
      </c>
      <c r="V831" s="306">
        <f t="shared" ca="1" si="351"/>
        <v>1.0734577469091626</v>
      </c>
      <c r="W831" s="304">
        <f t="shared" ca="1" si="352"/>
        <v>47.636045300766796</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5.0287554816255824</v>
      </c>
      <c r="AH831" s="304">
        <f t="shared" ca="1" si="376"/>
        <v>-4.5753786262407896</v>
      </c>
    </row>
    <row r="832" spans="1:34" x14ac:dyDescent="0.2">
      <c r="A832" s="347">
        <f t="shared" ca="1" si="354"/>
        <v>0.1</v>
      </c>
      <c r="B832" s="304">
        <f t="shared" ca="1" si="355"/>
        <v>37.800000000000203</v>
      </c>
      <c r="D832" s="306">
        <f t="shared" ca="1" si="356"/>
        <v>-0.93392342049591137</v>
      </c>
      <c r="E832" s="307">
        <f t="shared" ca="1" si="357"/>
        <v>-5.2886570147323564</v>
      </c>
      <c r="F832" s="304">
        <f t="shared" ca="1" si="358"/>
        <v>5.3704847057624638</v>
      </c>
      <c r="G832" s="306">
        <f t="shared" ca="1" si="359"/>
        <v>26.283993136139973</v>
      </c>
      <c r="H832" s="307">
        <f t="shared" ca="1" si="360"/>
        <v>-128.22799411414931</v>
      </c>
      <c r="I832" s="304">
        <f t="shared" ca="1" si="361"/>
        <v>130.8941051755921</v>
      </c>
      <c r="J832" s="306">
        <f t="shared" ca="1" si="362"/>
        <v>1431.4608303411421</v>
      </c>
      <c r="K832" s="307">
        <f t="shared" ca="1" si="363"/>
        <v>1305.8465755927473</v>
      </c>
      <c r="L832" s="304">
        <f t="shared" ca="1" si="348"/>
        <v>1937.605581068618</v>
      </c>
      <c r="M832" s="306">
        <f t="shared" ca="1" si="364"/>
        <v>-1.3686182787451791</v>
      </c>
      <c r="N832" s="304">
        <f t="shared" ca="1" si="365"/>
        <v>-78.416051136558025</v>
      </c>
      <c r="P832" s="310">
        <f t="shared" ca="1" si="366"/>
        <v>23</v>
      </c>
      <c r="Q832" s="304">
        <f t="shared" ca="1" si="367"/>
        <v>0</v>
      </c>
      <c r="R832" s="306">
        <f t="shared" ca="1" si="368"/>
        <v>0</v>
      </c>
      <c r="S832" s="307">
        <f t="shared" ca="1" si="369"/>
        <v>10.317999999999975</v>
      </c>
      <c r="T832" s="304">
        <f t="shared" ca="1" si="349"/>
        <v>101.21957999999975</v>
      </c>
      <c r="U832" s="311">
        <f t="shared" ca="1" si="350"/>
        <v>0</v>
      </c>
      <c r="V832" s="306">
        <f t="shared" ca="1" si="351"/>
        <v>1.0748382076088325</v>
      </c>
      <c r="W832" s="304">
        <f t="shared" ca="1" si="352"/>
        <v>48.063202712505138</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4.9903973103987891</v>
      </c>
      <c r="AH832" s="304">
        <f t="shared" ca="1" si="376"/>
        <v>-4.6167905893358121</v>
      </c>
    </row>
    <row r="833" spans="1:34" x14ac:dyDescent="0.2">
      <c r="A833" s="347">
        <f t="shared" ca="1" si="354"/>
        <v>0.1</v>
      </c>
      <c r="B833" s="304">
        <f t="shared" ca="1" si="355"/>
        <v>37.900000000000205</v>
      </c>
      <c r="D833" s="306">
        <f t="shared" ca="1" si="356"/>
        <v>-0.93538077572654288</v>
      </c>
      <c r="E833" s="307">
        <f t="shared" ca="1" si="357"/>
        <v>-5.2466903086946246</v>
      </c>
      <c r="F833" s="304">
        <f t="shared" ca="1" si="358"/>
        <v>5.3294180161579447</v>
      </c>
      <c r="G833" s="306">
        <f t="shared" ca="1" si="359"/>
        <v>26.19045505856732</v>
      </c>
      <c r="H833" s="307">
        <f t="shared" ca="1" si="360"/>
        <v>-128.75266314501877</v>
      </c>
      <c r="I833" s="304">
        <f t="shared" ca="1" si="361"/>
        <v>131.38945240432929</v>
      </c>
      <c r="J833" s="306">
        <f t="shared" ca="1" si="362"/>
        <v>1434.0845527508775</v>
      </c>
      <c r="K833" s="307">
        <f t="shared" ca="1" si="363"/>
        <v>1292.9975427297888</v>
      </c>
      <c r="L833" s="304">
        <f t="shared" ca="1" si="348"/>
        <v>1930.9171784268626</v>
      </c>
      <c r="M833" s="306">
        <f t="shared" ca="1" si="364"/>
        <v>-1.3701175489975275</v>
      </c>
      <c r="N833" s="304">
        <f t="shared" ca="1" si="365"/>
        <v>-78.501952994367102</v>
      </c>
      <c r="P833" s="310">
        <f t="shared" ca="1" si="366"/>
        <v>23</v>
      </c>
      <c r="Q833" s="304">
        <f t="shared" ca="1" si="367"/>
        <v>0</v>
      </c>
      <c r="R833" s="306">
        <f t="shared" ca="1" si="368"/>
        <v>0</v>
      </c>
      <c r="S833" s="307">
        <f t="shared" ca="1" si="369"/>
        <v>10.317999999999975</v>
      </c>
      <c r="T833" s="304">
        <f t="shared" ca="1" si="349"/>
        <v>101.21957999999975</v>
      </c>
      <c r="U833" s="311">
        <f t="shared" ca="1" si="350"/>
        <v>0</v>
      </c>
      <c r="V833" s="306">
        <f t="shared" ca="1" si="351"/>
        <v>1.0762260205106913</v>
      </c>
      <c r="W833" s="304">
        <f t="shared" ca="1" si="352"/>
        <v>48.490194600330931</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4.9519955941763261</v>
      </c>
      <c r="AH833" s="304">
        <f t="shared" ca="1" si="376"/>
        <v>-4.6581898345130117</v>
      </c>
    </row>
    <row r="834" spans="1:34" x14ac:dyDescent="0.2">
      <c r="A834" s="347">
        <f t="shared" ca="1" si="354"/>
        <v>0.1</v>
      </c>
      <c r="B834" s="304">
        <f t="shared" ca="1" si="355"/>
        <v>38.000000000000206</v>
      </c>
      <c r="D834" s="306">
        <f t="shared" ca="1" si="356"/>
        <v>-0.93678719394324284</v>
      </c>
      <c r="E834" s="307">
        <f t="shared" ca="1" si="357"/>
        <v>-5.2047403452660932</v>
      </c>
      <c r="F834" s="304">
        <f t="shared" ca="1" si="358"/>
        <v>5.2883733140141187</v>
      </c>
      <c r="G834" s="306">
        <f t="shared" ca="1" si="359"/>
        <v>26.096776339172994</v>
      </c>
      <c r="H834" s="307">
        <f t="shared" ca="1" si="360"/>
        <v>-129.27313717954539</v>
      </c>
      <c r="I834" s="304">
        <f t="shared" ca="1" si="361"/>
        <v>131.88095287621476</v>
      </c>
      <c r="J834" s="306">
        <f t="shared" ca="1" si="362"/>
        <v>1436.6989143207645</v>
      </c>
      <c r="K834" s="307">
        <f t="shared" ca="1" si="363"/>
        <v>1280.0962527135607</v>
      </c>
      <c r="L834" s="304">
        <f t="shared" ca="1" si="348"/>
        <v>1924.2531503473663</v>
      </c>
      <c r="M834" s="306">
        <f t="shared" ca="1" si="364"/>
        <v>-1.3716003047987479</v>
      </c>
      <c r="N834" s="304">
        <f t="shared" ca="1" si="365"/>
        <v>-78.586908643825566</v>
      </c>
      <c r="P834" s="310">
        <f t="shared" ca="1" si="366"/>
        <v>23</v>
      </c>
      <c r="Q834" s="304">
        <f t="shared" ca="1" si="367"/>
        <v>0</v>
      </c>
      <c r="R834" s="306">
        <f t="shared" ca="1" si="368"/>
        <v>0</v>
      </c>
      <c r="S834" s="307">
        <f t="shared" ca="1" si="369"/>
        <v>10.317999999999975</v>
      </c>
      <c r="T834" s="304">
        <f t="shared" ca="1" si="349"/>
        <v>101.21957999999975</v>
      </c>
      <c r="U834" s="311">
        <f t="shared" ca="1" si="350"/>
        <v>0</v>
      </c>
      <c r="V834" s="306">
        <f t="shared" ca="1" si="351"/>
        <v>1.0776211638376261</v>
      </c>
      <c r="W834" s="304">
        <f t="shared" ca="1" si="352"/>
        <v>48.916986935504092</v>
      </c>
      <c r="Y834" s="314" t="str">
        <f t="shared" ca="1" si="370"/>
        <v/>
      </c>
      <c r="Z834" s="315" t="str">
        <f t="shared" ca="1" si="371"/>
        <v/>
      </c>
      <c r="AA834" s="316" t="str">
        <f t="shared" ca="1" si="372"/>
        <v/>
      </c>
      <c r="AC834" s="310">
        <f t="shared" ca="1" si="373"/>
        <v>38.000000000000206</v>
      </c>
      <c r="AD834" s="323">
        <f t="shared" ca="1" si="374"/>
        <v>1436.6989143207645</v>
      </c>
      <c r="AE834" s="324" t="e">
        <f t="shared" ca="1" si="353"/>
        <v>#N/A</v>
      </c>
      <c r="AG834" s="306">
        <f t="shared" ca="1" si="375"/>
        <v>4.9135549750388474</v>
      </c>
      <c r="AH834" s="304">
        <f t="shared" ca="1" si="376"/>
        <v>-4.6995730374424358</v>
      </c>
    </row>
    <row r="835" spans="1:34" x14ac:dyDescent="0.2">
      <c r="A835" s="347">
        <f t="shared" ca="1" si="354"/>
        <v>0.1</v>
      </c>
      <c r="B835" s="304">
        <f t="shared" ca="1" si="355"/>
        <v>38.100000000000207</v>
      </c>
      <c r="D835" s="306">
        <f t="shared" ca="1" si="356"/>
        <v>-0.93814282671174687</v>
      </c>
      <c r="E835" s="307">
        <f t="shared" ca="1" si="357"/>
        <v>-5.1628104484893855</v>
      </c>
      <c r="F835" s="304">
        <f t="shared" ca="1" si="358"/>
        <v>5.2473539703684828</v>
      </c>
      <c r="G835" s="306">
        <f t="shared" ca="1" si="359"/>
        <v>26.002962056501818</v>
      </c>
      <c r="H835" s="307">
        <f t="shared" ca="1" si="360"/>
        <v>-129.78941822439432</v>
      </c>
      <c r="I835" s="304">
        <f t="shared" ca="1" si="361"/>
        <v>132.36860322122695</v>
      </c>
      <c r="J835" s="306">
        <f t="shared" ca="1" si="362"/>
        <v>1439.3039012405482</v>
      </c>
      <c r="K835" s="307">
        <f t="shared" ca="1" si="363"/>
        <v>1267.1431249433638</v>
      </c>
      <c r="L835" s="304">
        <f t="shared" ca="1" si="348"/>
        <v>1917.6150341550556</v>
      </c>
      <c r="M835" s="306">
        <f t="shared" ca="1" si="364"/>
        <v>-1.373066828087355</v>
      </c>
      <c r="N835" s="304">
        <f t="shared" ca="1" si="365"/>
        <v>-78.670934238820408</v>
      </c>
      <c r="P835" s="310">
        <f t="shared" ca="1" si="366"/>
        <v>23</v>
      </c>
      <c r="Q835" s="304">
        <f t="shared" ca="1" si="367"/>
        <v>0</v>
      </c>
      <c r="R835" s="306">
        <f t="shared" ca="1" si="368"/>
        <v>0</v>
      </c>
      <c r="S835" s="307">
        <f t="shared" ca="1" si="369"/>
        <v>10.317999999999975</v>
      </c>
      <c r="T835" s="304">
        <f t="shared" ca="1" si="349"/>
        <v>101.21957999999975</v>
      </c>
      <c r="U835" s="311">
        <f t="shared" ca="1" si="350"/>
        <v>0</v>
      </c>
      <c r="V835" s="306">
        <f t="shared" ca="1" si="351"/>
        <v>1.0790236157779887</v>
      </c>
      <c r="W835" s="304">
        <f t="shared" ca="1" si="352"/>
        <v>49.343545964945974</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4.8750800308527147</v>
      </c>
      <c r="AH835" s="304">
        <f t="shared" ca="1" si="376"/>
        <v>-4.7409369001264015</v>
      </c>
    </row>
    <row r="836" spans="1:34" x14ac:dyDescent="0.2">
      <c r="A836" s="347">
        <f t="shared" ca="1" si="354"/>
        <v>0.1</v>
      </c>
      <c r="B836" s="304">
        <f t="shared" ca="1" si="355"/>
        <v>38.200000000000209</v>
      </c>
      <c r="D836" s="306">
        <f t="shared" ca="1" si="356"/>
        <v>-0.9394478319276266</v>
      </c>
      <c r="E836" s="307">
        <f t="shared" ca="1" si="357"/>
        <v>-5.1209039157495679</v>
      </c>
      <c r="F836" s="304">
        <f t="shared" ca="1" si="358"/>
        <v>5.2063633318519731</v>
      </c>
      <c r="G836" s="306">
        <f t="shared" ca="1" si="359"/>
        <v>25.909017273309054</v>
      </c>
      <c r="H836" s="307">
        <f t="shared" ca="1" si="360"/>
        <v>-130.30150861596928</v>
      </c>
      <c r="I836" s="304">
        <f t="shared" ca="1" si="361"/>
        <v>132.85240051902014</v>
      </c>
      <c r="J836" s="306">
        <f t="shared" ca="1" si="362"/>
        <v>1441.8995002070387</v>
      </c>
      <c r="K836" s="307">
        <f t="shared" ca="1" si="363"/>
        <v>1254.1385786013457</v>
      </c>
      <c r="L836" s="304">
        <f t="shared" ref="L836:L899" ca="1" si="377">SQRT(pos_x^2+pos_z^2)</f>
        <v>1911.0043806944848</v>
      </c>
      <c r="M836" s="306">
        <f t="shared" ca="1" si="364"/>
        <v>-1.374517394407808</v>
      </c>
      <c r="N836" s="304">
        <f t="shared" ca="1" si="365"/>
        <v>-78.754045566886177</v>
      </c>
      <c r="P836" s="310">
        <f t="shared" ca="1" si="366"/>
        <v>23</v>
      </c>
      <c r="Q836" s="304">
        <f t="shared" ca="1" si="367"/>
        <v>0</v>
      </c>
      <c r="R836" s="306">
        <f t="shared" ca="1" si="368"/>
        <v>0</v>
      </c>
      <c r="S836" s="307">
        <f t="shared" ca="1" si="369"/>
        <v>10.317999999999975</v>
      </c>
      <c r="T836" s="304">
        <f t="shared" ref="T836:T899" ca="1" si="378">m*g</f>
        <v>101.21957999999975</v>
      </c>
      <c r="U836" s="311">
        <f t="shared" ref="U836:U899" ca="1" si="379">IF(pos_xz&lt;L_rampe,Poids*COS(Beta),0)</f>
        <v>0</v>
      </c>
      <c r="V836" s="306">
        <f t="shared" ref="V836:V899" ca="1" si="380">Rho_moyen*(20000-Alt_rampe-pos_z)/(20000+Alt_rampe+pos_z)</f>
        <v>1.0804333544871667</v>
      </c>
      <c r="W836" s="304">
        <f t="shared" ref="W836:W899" ca="1" si="381">1/2*Rho*Sref*Cx*vit_xz^2</f>
        <v>49.769838215109601</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4.8365752761665188</v>
      </c>
      <c r="AH836" s="304">
        <f t="shared" ca="1" si="376"/>
        <v>-4.7822781512837853</v>
      </c>
    </row>
    <row r="837" spans="1:34" x14ac:dyDescent="0.2">
      <c r="A837" s="347">
        <f t="shared" ref="A837:A900" ca="1" si="383">IF(B836+0.01&lt;=T_ini+ROUNDUP(Temps_fin_propu,0), 0.01, IF(K836&gt;0, 0.1, 0.0001))</f>
        <v>0.1</v>
      </c>
      <c r="B837" s="304">
        <f t="shared" ref="B837:B900" ca="1" si="384">B836+pas</f>
        <v>38.30000000000021</v>
      </c>
      <c r="D837" s="306">
        <f t="shared" ref="D837:D900" ca="1" si="385">IF(AND(L836&lt;L_rampe,Poussee&lt;Poids*SIN(M836)),0,(-W836+Poussee)/m*COS(M836)-U836/m*SIN(M836))</f>
        <v>-0.94070237371157484</v>
      </c>
      <c r="E837" s="307">
        <f t="shared" ref="E837:E900" ca="1" si="386">IF(AND(L836&lt;L_rampe,Poussee&lt;Poids*SIN(M836)),0,(-W836+Poussee)/m*SIN(M836)+U836/m*COS(M836)-Poids/m)</f>
        <v>-5.079024017382717</v>
      </c>
      <c r="F837" s="304">
        <f t="shared" ref="F837:F900" ca="1" si="387">SQRT(acc_x^2+acc_z^2)</f>
        <v>5.1654047203541626</v>
      </c>
      <c r="G837" s="306">
        <f t="shared" ref="G837:G900" ca="1" si="388">G836+acc_x*pas</f>
        <v>25.814947035937898</v>
      </c>
      <c r="H837" s="307">
        <f t="shared" ref="H837:H900" ca="1" si="389">H836+acc_z*pas</f>
        <v>-130.80941101770756</v>
      </c>
      <c r="I837" s="304">
        <f t="shared" ref="I837:I900" ca="1" si="390">SQRT(vit_x^2+vit_z^2)</f>
        <v>133.33234229273793</v>
      </c>
      <c r="J837" s="306">
        <f t="shared" ref="J837:J900" ca="1" si="391">J836+0.5*(vit_x+G836)*pas*(K836&gt;=0)</f>
        <v>1444.4856984225012</v>
      </c>
      <c r="K837" s="307">
        <f t="shared" ref="K837:K900" ca="1" si="392">K836+0.5*(vit_z+H836)*pas</f>
        <v>1241.0830326196619</v>
      </c>
      <c r="L837" s="304">
        <f t="shared" ca="1" si="377"/>
        <v>1904.4227542233257</v>
      </c>
      <c r="M837" s="306">
        <f t="shared" ref="M837:M900" ca="1" si="393">IF(AND(L836&gt;L_rampe,G837&gt;0),ATAN2(G837,H837),$M$4)</f>
        <v>-1.3759522730863256</v>
      </c>
      <c r="N837" s="304">
        <f t="shared" ref="N837:N900" ca="1" si="394">DEGREES(Beta)</f>
        <v>-78.836258059278549</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10.317999999999975</v>
      </c>
      <c r="T837" s="304">
        <f t="shared" ca="1" si="378"/>
        <v>101.21957999999975</v>
      </c>
      <c r="U837" s="311">
        <f t="shared" ca="1" si="379"/>
        <v>0</v>
      </c>
      <c r="V837" s="306">
        <f t="shared" ca="1" si="380"/>
        <v>1.0818503580891483</v>
      </c>
      <c r="W837" s="304">
        <f t="shared" ca="1" si="381"/>
        <v>50.195830495754045</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4.7980451630673659</v>
      </c>
      <c r="AH837" s="304">
        <f t="shared" ref="AH837:AH900" ca="1" si="405">IF(AND(L836&lt;L_rampe,Poussee&lt;Poids*SIN(M836)), g*SIN(M836), (-W836+Poussee)/m)</f>
        <v>-4.8235935467251139</v>
      </c>
    </row>
    <row r="838" spans="1:34" x14ac:dyDescent="0.2">
      <c r="A838" s="347">
        <f t="shared" ca="1" si="383"/>
        <v>0.1</v>
      </c>
      <c r="B838" s="304">
        <f t="shared" ca="1" si="384"/>
        <v>38.400000000000212</v>
      </c>
      <c r="D838" s="306">
        <f t="shared" ca="1" si="385"/>
        <v>-0.94190662230509992</v>
      </c>
      <c r="E838" s="307">
        <f t="shared" ca="1" si="386"/>
        <v>-5.0371739962943511</v>
      </c>
      <c r="F838" s="304">
        <f t="shared" ca="1" si="387"/>
        <v>5.124481432699918</v>
      </c>
      <c r="G838" s="306">
        <f t="shared" ca="1" si="388"/>
        <v>25.720756373707388</v>
      </c>
      <c r="H838" s="307">
        <f t="shared" ca="1" si="389"/>
        <v>-131.313128417337</v>
      </c>
      <c r="I838" s="304">
        <f t="shared" ca="1" si="390"/>
        <v>133.80842650290617</v>
      </c>
      <c r="J838" s="306">
        <f t="shared" ca="1" si="391"/>
        <v>1447.0624835929834</v>
      </c>
      <c r="K838" s="307">
        <f t="shared" ca="1" si="392"/>
        <v>1227.9769056479097</v>
      </c>
      <c r="L838" s="304">
        <f t="shared" ca="1" si="377"/>
        <v>1897.8717322903854</v>
      </c>
      <c r="M838" s="306">
        <f t="shared" ca="1" si="393"/>
        <v>-1.3773717274010611</v>
      </c>
      <c r="N838" s="304">
        <f t="shared" ca="1" si="394"/>
        <v>-78.917586800724521</v>
      </c>
      <c r="P838" s="310">
        <f t="shared" ca="1" si="395"/>
        <v>23</v>
      </c>
      <c r="Q838" s="304">
        <f t="shared" ca="1" si="396"/>
        <v>0</v>
      </c>
      <c r="R838" s="306">
        <f t="shared" ca="1" si="397"/>
        <v>0</v>
      </c>
      <c r="S838" s="307">
        <f t="shared" ca="1" si="398"/>
        <v>10.317999999999975</v>
      </c>
      <c r="T838" s="304">
        <f t="shared" ca="1" si="378"/>
        <v>101.21957999999975</v>
      </c>
      <c r="U838" s="311">
        <f t="shared" ca="1" si="379"/>
        <v>0</v>
      </c>
      <c r="V838" s="306">
        <f t="shared" ca="1" si="380"/>
        <v>1.0832746046780877</v>
      </c>
      <c r="W838" s="304">
        <f t="shared" ca="1" si="381"/>
        <v>50.621489903622724</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4.7594940819991471</v>
      </c>
      <c r="AH838" s="304">
        <f t="shared" ca="1" si="405"/>
        <v>-4.8648798697183722</v>
      </c>
    </row>
    <row r="839" spans="1:34" x14ac:dyDescent="0.2">
      <c r="A839" s="347">
        <f t="shared" ca="1" si="383"/>
        <v>0.1</v>
      </c>
      <c r="B839" s="304">
        <f t="shared" ca="1" si="384"/>
        <v>38.500000000000213</v>
      </c>
      <c r="D839" s="306">
        <f t="shared" ca="1" si="385"/>
        <v>-0.94306075396661293</v>
      </c>
      <c r="E839" s="307">
        <f t="shared" ca="1" si="386"/>
        <v>-4.9953570675877161</v>
      </c>
      <c r="F839" s="304">
        <f t="shared" ca="1" si="387"/>
        <v>5.0835967403375557</v>
      </c>
      <c r="G839" s="306">
        <f t="shared" ca="1" si="388"/>
        <v>25.626450298310726</v>
      </c>
      <c r="H839" s="307">
        <f t="shared" ca="1" si="389"/>
        <v>-131.81266412409576</v>
      </c>
      <c r="I839" s="304">
        <f t="shared" ca="1" si="390"/>
        <v>134.28065154140216</v>
      </c>
      <c r="J839" s="306">
        <f t="shared" ca="1" si="391"/>
        <v>1449.6298439265843</v>
      </c>
      <c r="K839" s="307">
        <f t="shared" ca="1" si="392"/>
        <v>1214.8206160208381</v>
      </c>
      <c r="L839" s="304">
        <f t="shared" ca="1" si="377"/>
        <v>1891.3529055974354</v>
      </c>
      <c r="M839" s="306">
        <f t="shared" ca="1" si="393"/>
        <v>-1.378776014746844</v>
      </c>
      <c r="N839" s="304">
        <f t="shared" ca="1" si="394"/>
        <v>-78.998046538861516</v>
      </c>
      <c r="P839" s="310">
        <f t="shared" ca="1" si="395"/>
        <v>23</v>
      </c>
      <c r="Q839" s="304">
        <f t="shared" ca="1" si="396"/>
        <v>0</v>
      </c>
      <c r="R839" s="306">
        <f t="shared" ca="1" si="397"/>
        <v>0</v>
      </c>
      <c r="S839" s="307">
        <f t="shared" ca="1" si="398"/>
        <v>10.317999999999975</v>
      </c>
      <c r="T839" s="304">
        <f t="shared" ca="1" si="378"/>
        <v>101.21957999999975</v>
      </c>
      <c r="U839" s="311">
        <f t="shared" ca="1" si="379"/>
        <v>0</v>
      </c>
      <c r="V839" s="306">
        <f t="shared" ca="1" si="380"/>
        <v>1.0847060723198656</v>
      </c>
      <c r="W839" s="304">
        <f t="shared" ca="1" si="381"/>
        <v>51.046783826025383</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4.7209263625448719</v>
      </c>
      <c r="AH839" s="304">
        <f t="shared" ca="1" si="405"/>
        <v>-4.9061339313454981</v>
      </c>
    </row>
    <row r="840" spans="1:34" x14ac:dyDescent="0.2">
      <c r="A840" s="347">
        <f t="shared" ca="1" si="383"/>
        <v>0.1</v>
      </c>
      <c r="B840" s="304">
        <f t="shared" ca="1" si="384"/>
        <v>38.600000000000215</v>
      </c>
      <c r="D840" s="306">
        <f t="shared" ca="1" si="385"/>
        <v>-0.94416495086788321</v>
      </c>
      <c r="E840" s="307">
        <f t="shared" ca="1" si="386"/>
        <v>-4.9535764182019557</v>
      </c>
      <c r="F840" s="304">
        <f t="shared" ca="1" si="387"/>
        <v>5.0427538890385941</v>
      </c>
      <c r="G840" s="306">
        <f t="shared" ca="1" si="388"/>
        <v>25.532033803223936</v>
      </c>
      <c r="H840" s="307">
        <f t="shared" ca="1" si="389"/>
        <v>-132.30802176591595</v>
      </c>
      <c r="I840" s="304">
        <f t="shared" ca="1" si="390"/>
        <v>134.74901622549629</v>
      </c>
      <c r="J840" s="306">
        <f t="shared" ca="1" si="391"/>
        <v>1452.187768131661</v>
      </c>
      <c r="K840" s="307">
        <f t="shared" ca="1" si="392"/>
        <v>1201.6145817263375</v>
      </c>
      <c r="L840" s="304">
        <f t="shared" ca="1" si="377"/>
        <v>1884.8678778441144</v>
      </c>
      <c r="M840" s="306">
        <f t="shared" ca="1" si="393"/>
        <v>-1.3801653867946815</v>
      </c>
      <c r="N840" s="304">
        <f t="shared" ca="1" si="394"/>
        <v>-79.077651693376055</v>
      </c>
      <c r="P840" s="310">
        <f t="shared" ca="1" si="395"/>
        <v>23</v>
      </c>
      <c r="Q840" s="304">
        <f t="shared" ca="1" si="396"/>
        <v>0</v>
      </c>
      <c r="R840" s="306">
        <f t="shared" ca="1" si="397"/>
        <v>0</v>
      </c>
      <c r="S840" s="307">
        <f t="shared" ca="1" si="398"/>
        <v>10.317999999999975</v>
      </c>
      <c r="T840" s="304">
        <f t="shared" ca="1" si="378"/>
        <v>101.21957999999975</v>
      </c>
      <c r="U840" s="311">
        <f t="shared" ca="1" si="379"/>
        <v>0</v>
      </c>
      <c r="V840" s="306">
        <f t="shared" ca="1" si="380"/>
        <v>1.0861447390536509</v>
      </c>
      <c r="W840" s="304">
        <f t="shared" ca="1" si="381"/>
        <v>51.471679944323029</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4.6823462741749786</v>
      </c>
      <c r="AH840" s="304">
        <f t="shared" ca="1" si="405"/>
        <v>-4.9473525708495352</v>
      </c>
    </row>
    <row r="841" spans="1:34" x14ac:dyDescent="0.2">
      <c r="A841" s="347">
        <f t="shared" ca="1" si="383"/>
        <v>0.1</v>
      </c>
      <c r="B841" s="304">
        <f t="shared" ca="1" si="384"/>
        <v>38.700000000000216</v>
      </c>
      <c r="D841" s="306">
        <f t="shared" ca="1" si="385"/>
        <v>-0.94521940099087731</v>
      </c>
      <c r="E841" s="307">
        <f t="shared" ca="1" si="386"/>
        <v>-4.9118352065601734</v>
      </c>
      <c r="F841" s="304">
        <f t="shared" ca="1" si="387"/>
        <v>5.0019560986091802</v>
      </c>
      <c r="G841" s="306">
        <f t="shared" ca="1" si="388"/>
        <v>25.437511863124847</v>
      </c>
      <c r="H841" s="307">
        <f t="shared" ca="1" si="389"/>
        <v>-132.79920528657198</v>
      </c>
      <c r="I841" s="304">
        <f t="shared" ca="1" si="390"/>
        <v>135.21351979196351</v>
      </c>
      <c r="J841" s="306">
        <f t="shared" ca="1" si="391"/>
        <v>1454.7362454149784</v>
      </c>
      <c r="K841" s="307">
        <f t="shared" ca="1" si="392"/>
        <v>1188.359220373713</v>
      </c>
      <c r="L841" s="304">
        <f t="shared" ca="1" si="377"/>
        <v>1878.4182655551685</v>
      </c>
      <c r="M841" s="306">
        <f t="shared" ca="1" si="393"/>
        <v>-1.3815400896462131</v>
      </c>
      <c r="N841" s="304">
        <f t="shared" ca="1" si="394"/>
        <v>-79.156416364853413</v>
      </c>
      <c r="P841" s="310">
        <f t="shared" ca="1" si="395"/>
        <v>23</v>
      </c>
      <c r="Q841" s="304">
        <f t="shared" ca="1" si="396"/>
        <v>0</v>
      </c>
      <c r="R841" s="306">
        <f t="shared" ca="1" si="397"/>
        <v>0</v>
      </c>
      <c r="S841" s="307">
        <f t="shared" ca="1" si="398"/>
        <v>10.317999999999975</v>
      </c>
      <c r="T841" s="304">
        <f t="shared" ca="1" si="378"/>
        <v>101.21957999999975</v>
      </c>
      <c r="U841" s="311">
        <f t="shared" ca="1" si="379"/>
        <v>0</v>
      </c>
      <c r="V841" s="306">
        <f t="shared" ca="1" si="380"/>
        <v>1.0875905828934571</v>
      </c>
      <c r="W841" s="304">
        <f t="shared" ca="1" si="381"/>
        <v>51.896146237315776</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4.6437580269635754</v>
      </c>
      <c r="AH841" s="304">
        <f t="shared" ca="1" si="405"/>
        <v>-4.988532655972393</v>
      </c>
    </row>
    <row r="842" spans="1:34" x14ac:dyDescent="0.2">
      <c r="A842" s="347">
        <f t="shared" ca="1" si="383"/>
        <v>0.1</v>
      </c>
      <c r="B842" s="304">
        <f t="shared" ca="1" si="384"/>
        <v>38.800000000000217</v>
      </c>
      <c r="D842" s="306">
        <f t="shared" ca="1" si="385"/>
        <v>-0.94622429802494012</v>
      </c>
      <c r="E842" s="307">
        <f t="shared" ca="1" si="386"/>
        <v>-4.8701365622274277</v>
      </c>
      <c r="F842" s="304">
        <f t="shared" ca="1" si="387"/>
        <v>4.96120656261329</v>
      </c>
      <c r="G842" s="306">
        <f t="shared" ca="1" si="388"/>
        <v>25.342889433322352</v>
      </c>
      <c r="H842" s="307">
        <f t="shared" ca="1" si="389"/>
        <v>-133.2862189427947</v>
      </c>
      <c r="I842" s="304">
        <f t="shared" ca="1" si="390"/>
        <v>135.67416189126141</v>
      </c>
      <c r="J842" s="306">
        <f t="shared" ca="1" si="391"/>
        <v>1457.2752654798007</v>
      </c>
      <c r="K842" s="307">
        <f t="shared" ca="1" si="392"/>
        <v>1175.0549491622446</v>
      </c>
      <c r="L842" s="304">
        <f t="shared" ca="1" si="377"/>
        <v>1872.0056978892744</v>
      </c>
      <c r="M842" s="306">
        <f t="shared" ca="1" si="393"/>
        <v>-1.3829003639832949</v>
      </c>
      <c r="N842" s="304">
        <f t="shared" ca="1" si="394"/>
        <v>-79.234354343348159</v>
      </c>
      <c r="P842" s="310">
        <f t="shared" ca="1" si="395"/>
        <v>23</v>
      </c>
      <c r="Q842" s="304">
        <f t="shared" ca="1" si="396"/>
        <v>0</v>
      </c>
      <c r="R842" s="306">
        <f t="shared" ca="1" si="397"/>
        <v>0</v>
      </c>
      <c r="S842" s="307">
        <f t="shared" ca="1" si="398"/>
        <v>10.317999999999975</v>
      </c>
      <c r="T842" s="304">
        <f t="shared" ca="1" si="378"/>
        <v>101.21957999999975</v>
      </c>
      <c r="U842" s="311">
        <f t="shared" ca="1" si="379"/>
        <v>0</v>
      </c>
      <c r="V842" s="306">
        <f t="shared" ca="1" si="380"/>
        <v>1.0890435818296946</v>
      </c>
      <c r="W842" s="304">
        <f t="shared" ca="1" si="381"/>
        <v>52.320150984533292</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4.605165772274372</v>
      </c>
      <c r="AH842" s="304">
        <f t="shared" ca="1" si="405"/>
        <v>-5.0296710832831852</v>
      </c>
    </row>
    <row r="843" spans="1:34" x14ac:dyDescent="0.2">
      <c r="A843" s="347">
        <f t="shared" ca="1" si="383"/>
        <v>0.1</v>
      </c>
      <c r="B843" s="304">
        <f t="shared" ca="1" si="384"/>
        <v>38.900000000000219</v>
      </c>
      <c r="D843" s="306">
        <f t="shared" ca="1" si="385"/>
        <v>-0.94717984126434596</v>
      </c>
      <c r="E843" s="307">
        <f t="shared" ca="1" si="386"/>
        <v>-4.8284835855786321</v>
      </c>
      <c r="F843" s="304">
        <f t="shared" ca="1" si="387"/>
        <v>4.9205084481077597</v>
      </c>
      <c r="G843" s="306">
        <f t="shared" ca="1" si="388"/>
        <v>25.248171449195919</v>
      </c>
      <c r="H843" s="307">
        <f t="shared" ca="1" si="389"/>
        <v>-133.76906730135258</v>
      </c>
      <c r="I843" s="304">
        <f t="shared" ca="1" si="390"/>
        <v>136.1309425817723</v>
      </c>
      <c r="J843" s="306">
        <f t="shared" ca="1" si="391"/>
        <v>1459.8048185239265</v>
      </c>
      <c r="K843" s="307">
        <f t="shared" ca="1" si="392"/>
        <v>1161.7021848500372</v>
      </c>
      <c r="L843" s="304">
        <f t="shared" ca="1" si="377"/>
        <v>1865.6318164286929</v>
      </c>
      <c r="M843" s="306">
        <f t="shared" ca="1" si="393"/>
        <v>-1.3842464452128909</v>
      </c>
      <c r="N843" s="304">
        <f t="shared" ca="1" si="394"/>
        <v>-79.311479116685788</v>
      </c>
      <c r="P843" s="310">
        <f t="shared" ca="1" si="395"/>
        <v>23</v>
      </c>
      <c r="Q843" s="304">
        <f t="shared" ca="1" si="396"/>
        <v>0</v>
      </c>
      <c r="R843" s="306">
        <f t="shared" ca="1" si="397"/>
        <v>0</v>
      </c>
      <c r="S843" s="307">
        <f t="shared" ca="1" si="398"/>
        <v>10.317999999999975</v>
      </c>
      <c r="T843" s="304">
        <f t="shared" ca="1" si="378"/>
        <v>101.21957999999975</v>
      </c>
      <c r="U843" s="311">
        <f t="shared" ca="1" si="379"/>
        <v>0</v>
      </c>
      <c r="V843" s="306">
        <f t="shared" ca="1" si="380"/>
        <v>1.0905037138307236</v>
      </c>
      <c r="W843" s="304">
        <f t="shared" ca="1" si="381"/>
        <v>52.743662769427772</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4.5665736034179636</v>
      </c>
      <c r="AH843" s="304">
        <f t="shared" ca="1" si="405"/>
        <v>-5.070764778497133</v>
      </c>
    </row>
    <row r="844" spans="1:34" x14ac:dyDescent="0.2">
      <c r="A844" s="347">
        <f t="shared" ca="1" si="383"/>
        <v>0.1</v>
      </c>
      <c r="B844" s="304">
        <f t="shared" ca="1" si="384"/>
        <v>39.00000000000022</v>
      </c>
      <c r="D844" s="306">
        <f t="shared" ca="1" si="385"/>
        <v>-0.94808623550619153</v>
      </c>
      <c r="E844" s="307">
        <f t="shared" ca="1" si="386"/>
        <v>-4.7868793474763605</v>
      </c>
      <c r="F844" s="304">
        <f t="shared" ca="1" si="387"/>
        <v>4.8798648953892165</v>
      </c>
      <c r="G844" s="306">
        <f t="shared" ca="1" si="388"/>
        <v>25.153362825645299</v>
      </c>
      <c r="H844" s="307">
        <f t="shared" ca="1" si="389"/>
        <v>-134.2477552361002</v>
      </c>
      <c r="I844" s="304">
        <f t="shared" ca="1" si="390"/>
        <v>136.58386232410632</v>
      </c>
      <c r="J844" s="306">
        <f t="shared" ca="1" si="391"/>
        <v>1462.3248952376687</v>
      </c>
      <c r="K844" s="307">
        <f t="shared" ca="1" si="392"/>
        <v>1148.3013437231646</v>
      </c>
      <c r="L844" s="304">
        <f t="shared" ca="1" si="377"/>
        <v>1859.2982749489884</v>
      </c>
      <c r="M844" s="306">
        <f t="shared" ca="1" si="393"/>
        <v>-1.3855785636074378</v>
      </c>
      <c r="N844" s="304">
        <f t="shared" ca="1" si="394"/>
        <v>-79.387803878505068</v>
      </c>
      <c r="P844" s="310">
        <f t="shared" ca="1" si="395"/>
        <v>23</v>
      </c>
      <c r="Q844" s="304">
        <f t="shared" ca="1" si="396"/>
        <v>0</v>
      </c>
      <c r="R844" s="306">
        <f t="shared" ca="1" si="397"/>
        <v>0</v>
      </c>
      <c r="S844" s="307">
        <f t="shared" ca="1" si="398"/>
        <v>10.317999999999975</v>
      </c>
      <c r="T844" s="304">
        <f t="shared" ca="1" si="378"/>
        <v>101.21957999999975</v>
      </c>
      <c r="U844" s="311">
        <f t="shared" ca="1" si="379"/>
        <v>0</v>
      </c>
      <c r="V844" s="306">
        <f t="shared" ca="1" si="380"/>
        <v>1.0919709568444016</v>
      </c>
      <c r="W844" s="304">
        <f t="shared" ca="1" si="381"/>
        <v>53.16665048246869</v>
      </c>
      <c r="Y844" s="314" t="str">
        <f t="shared" ca="1" si="399"/>
        <v/>
      </c>
      <c r="Z844" s="315" t="str">
        <f t="shared" ca="1" si="400"/>
        <v/>
      </c>
      <c r="AA844" s="316" t="str">
        <f t="shared" ca="1" si="401"/>
        <v/>
      </c>
      <c r="AC844" s="310">
        <f t="shared" ca="1" si="402"/>
        <v>39.00000000000022</v>
      </c>
      <c r="AD844" s="323">
        <f t="shared" ca="1" si="403"/>
        <v>1462.3248952376687</v>
      </c>
      <c r="AE844" s="324" t="e">
        <f t="shared" ca="1" si="382"/>
        <v>#N/A</v>
      </c>
      <c r="AG844" s="306">
        <f t="shared" ca="1" si="404"/>
        <v>4.5279855562821307</v>
      </c>
      <c r="AH844" s="304">
        <f t="shared" ca="1" si="405"/>
        <v>-5.1118106967850263</v>
      </c>
    </row>
    <row r="845" spans="1:34" x14ac:dyDescent="0.2">
      <c r="A845" s="347">
        <f t="shared" ca="1" si="383"/>
        <v>0.1</v>
      </c>
      <c r="B845" s="304">
        <f t="shared" ca="1" si="384"/>
        <v>39.100000000000222</v>
      </c>
      <c r="D845" s="306">
        <f t="shared" ca="1" si="385"/>
        <v>-0.94894369094862985</v>
      </c>
      <c r="E845" s="307">
        <f t="shared" ca="1" si="386"/>
        <v>-4.7453268889586369</v>
      </c>
      <c r="F845" s="304">
        <f t="shared" ca="1" si="387"/>
        <v>4.8392790177530642</v>
      </c>
      <c r="G845" s="306">
        <f t="shared" ca="1" si="388"/>
        <v>25.058468456550436</v>
      </c>
      <c r="H845" s="307">
        <f t="shared" ca="1" si="389"/>
        <v>-134.72228792499607</v>
      </c>
      <c r="I845" s="304">
        <f t="shared" ca="1" si="390"/>
        <v>137.03292197546352</v>
      </c>
      <c r="J845" s="306">
        <f t="shared" ca="1" si="391"/>
        <v>1464.8354868017784</v>
      </c>
      <c r="K845" s="307">
        <f t="shared" ca="1" si="392"/>
        <v>1134.8528415651097</v>
      </c>
      <c r="L845" s="304">
        <f t="shared" ca="1" si="377"/>
        <v>1853.0067391680493</v>
      </c>
      <c r="M845" s="306">
        <f t="shared" ca="1" si="393"/>
        <v>-1.3868969444408432</v>
      </c>
      <c r="N845" s="304">
        <f t="shared" ca="1" si="394"/>
        <v>-79.463341536050137</v>
      </c>
      <c r="P845" s="310">
        <f t="shared" ca="1" si="395"/>
        <v>23</v>
      </c>
      <c r="Q845" s="304">
        <f t="shared" ca="1" si="396"/>
        <v>0</v>
      </c>
      <c r="R845" s="306">
        <f t="shared" ca="1" si="397"/>
        <v>0</v>
      </c>
      <c r="S845" s="307">
        <f t="shared" ca="1" si="398"/>
        <v>10.317999999999975</v>
      </c>
      <c r="T845" s="304">
        <f t="shared" ca="1" si="378"/>
        <v>101.21957999999975</v>
      </c>
      <c r="U845" s="311">
        <f t="shared" ca="1" si="379"/>
        <v>0</v>
      </c>
      <c r="V845" s="306">
        <f t="shared" ca="1" si="380"/>
        <v>1.0934452887996253</v>
      </c>
      <c r="W845" s="304">
        <f t="shared" ca="1" si="381"/>
        <v>53.589083324139821</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4.4894056099367088</v>
      </c>
      <c r="AH845" s="304">
        <f t="shared" ca="1" si="405"/>
        <v>-5.1528058230731553</v>
      </c>
    </row>
    <row r="846" spans="1:34" x14ac:dyDescent="0.2">
      <c r="A846" s="347">
        <f t="shared" ca="1" si="383"/>
        <v>0.1</v>
      </c>
      <c r="B846" s="304">
        <f t="shared" ca="1" si="384"/>
        <v>39.200000000000223</v>
      </c>
      <c r="D846" s="306">
        <f t="shared" ca="1" si="385"/>
        <v>-0.94975242308944985</v>
      </c>
      <c r="E846" s="307">
        <f t="shared" ca="1" si="386"/>
        <v>-4.7038292209366066</v>
      </c>
      <c r="F846" s="304">
        <f t="shared" ca="1" si="387"/>
        <v>4.7987539012645115</v>
      </c>
      <c r="G846" s="306">
        <f t="shared" ca="1" si="388"/>
        <v>24.963493214241492</v>
      </c>
      <c r="H846" s="307">
        <f t="shared" ca="1" si="389"/>
        <v>-135.19267084708972</v>
      </c>
      <c r="I846" s="304">
        <f t="shared" ca="1" si="390"/>
        <v>137.47812278405252</v>
      </c>
      <c r="J846" s="306">
        <f t="shared" ca="1" si="391"/>
        <v>1467.336584885318</v>
      </c>
      <c r="K846" s="307">
        <f t="shared" ca="1" si="392"/>
        <v>1121.3570936265053</v>
      </c>
      <c r="L846" s="304">
        <f t="shared" ca="1" si="377"/>
        <v>1846.7588864736488</v>
      </c>
      <c r="M846" s="306">
        <f t="shared" ca="1" si="393"/>
        <v>-1.3882018081202712</v>
      </c>
      <c r="N846" s="304">
        <f t="shared" ca="1" si="394"/>
        <v>-79.538104717721268</v>
      </c>
      <c r="P846" s="310">
        <f t="shared" ca="1" si="395"/>
        <v>23</v>
      </c>
      <c r="Q846" s="304">
        <f t="shared" ca="1" si="396"/>
        <v>0</v>
      </c>
      <c r="R846" s="306">
        <f t="shared" ca="1" si="397"/>
        <v>0</v>
      </c>
      <c r="S846" s="307">
        <f t="shared" ca="1" si="398"/>
        <v>10.317999999999975</v>
      </c>
      <c r="T846" s="304">
        <f t="shared" ca="1" si="378"/>
        <v>101.21957999999975</v>
      </c>
      <c r="U846" s="311">
        <f t="shared" ca="1" si="379"/>
        <v>0</v>
      </c>
      <c r="V846" s="306">
        <f t="shared" ca="1" si="380"/>
        <v>1.0949266876078736</v>
      </c>
      <c r="W846" s="304">
        <f t="shared" ca="1" si="381"/>
        <v>54.010930807838328</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4.450837687214463</v>
      </c>
      <c r="AH846" s="304">
        <f t="shared" ca="1" si="405"/>
        <v>-5.1937471723337811</v>
      </c>
    </row>
    <row r="847" spans="1:34" x14ac:dyDescent="0.2">
      <c r="A847" s="347">
        <f t="shared" ca="1" si="383"/>
        <v>0.1</v>
      </c>
      <c r="B847" s="304">
        <f t="shared" ca="1" si="384"/>
        <v>39.300000000000225</v>
      </c>
      <c r="D847" s="306">
        <f t="shared" ca="1" si="385"/>
        <v>-0.95051265262500073</v>
      </c>
      <c r="E847" s="307">
        <f t="shared" ca="1" si="386"/>
        <v>-4.662389323902147</v>
      </c>
      <c r="F847" s="304">
        <f t="shared" ca="1" si="387"/>
        <v>4.7582926045417731</v>
      </c>
      <c r="G847" s="306">
        <f t="shared" ca="1" si="388"/>
        <v>24.86844194897899</v>
      </c>
      <c r="H847" s="307">
        <f t="shared" ca="1" si="389"/>
        <v>-135.65890977947993</v>
      </c>
      <c r="I847" s="304">
        <f t="shared" ca="1" si="390"/>
        <v>137.91946638356316</v>
      </c>
      <c r="J847" s="306">
        <f t="shared" ca="1" si="391"/>
        <v>1469.828181643479</v>
      </c>
      <c r="K847" s="307">
        <f t="shared" ca="1" si="392"/>
        <v>1107.8145145951769</v>
      </c>
      <c r="L847" s="304">
        <f t="shared" ca="1" si="377"/>
        <v>1840.5564056287772</v>
      </c>
      <c r="M847" s="306">
        <f t="shared" ca="1" si="393"/>
        <v>-1.3894933703138663</v>
      </c>
      <c r="N847" s="304">
        <f t="shared" ca="1" si="394"/>
        <v>-79.612105780392938</v>
      </c>
      <c r="P847" s="310">
        <f t="shared" ca="1" si="395"/>
        <v>23</v>
      </c>
      <c r="Q847" s="304">
        <f t="shared" ca="1" si="396"/>
        <v>0</v>
      </c>
      <c r="R847" s="306">
        <f t="shared" ca="1" si="397"/>
        <v>0</v>
      </c>
      <c r="S847" s="307">
        <f t="shared" ca="1" si="398"/>
        <v>10.317999999999975</v>
      </c>
      <c r="T847" s="304">
        <f t="shared" ca="1" si="378"/>
        <v>101.21957999999975</v>
      </c>
      <c r="U847" s="311">
        <f t="shared" ca="1" si="379"/>
        <v>0</v>
      </c>
      <c r="V847" s="306">
        <f t="shared" ca="1" si="380"/>
        <v>1.0964151311647417</v>
      </c>
      <c r="W847" s="304">
        <f t="shared" ca="1" si="381"/>
        <v>54.432162762675219</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4.4122856552693497</v>
      </c>
      <c r="AH847" s="304">
        <f t="shared" ca="1" si="405"/>
        <v>-5.2346317898661043</v>
      </c>
    </row>
    <row r="848" spans="1:34" x14ac:dyDescent="0.2">
      <c r="A848" s="347">
        <f t="shared" ca="1" si="383"/>
        <v>0.1</v>
      </c>
      <c r="B848" s="304">
        <f t="shared" ca="1" si="384"/>
        <v>39.400000000000226</v>
      </c>
      <c r="D848" s="306">
        <f t="shared" ca="1" si="385"/>
        <v>-0.95122460534943964</v>
      </c>
      <c r="E848" s="307">
        <f t="shared" ca="1" si="386"/>
        <v>-4.621010147645416</v>
      </c>
      <c r="F848" s="304">
        <f t="shared" ca="1" si="387"/>
        <v>4.7178981585515505</v>
      </c>
      <c r="G848" s="306">
        <f t="shared" ca="1" si="388"/>
        <v>24.773319488444045</v>
      </c>
      <c r="H848" s="307">
        <f t="shared" ca="1" si="389"/>
        <v>-136.12101079424446</v>
      </c>
      <c r="I848" s="304">
        <f t="shared" ca="1" si="390"/>
        <v>138.35695478769159</v>
      </c>
      <c r="J848" s="306">
        <f t="shared" ca="1" si="391"/>
        <v>1472.3102697153502</v>
      </c>
      <c r="K848" s="307">
        <f t="shared" ca="1" si="392"/>
        <v>1094.2255185664906</v>
      </c>
      <c r="L848" s="304">
        <f t="shared" ca="1" si="377"/>
        <v>1834.4009964539905</v>
      </c>
      <c r="M848" s="306">
        <f t="shared" ca="1" si="393"/>
        <v>-1.3907718420745538</v>
      </c>
      <c r="N848" s="304">
        <f t="shared" ca="1" si="394"/>
        <v>-79.685356816506982</v>
      </c>
      <c r="P848" s="310">
        <f t="shared" ca="1" si="395"/>
        <v>23</v>
      </c>
      <c r="Q848" s="304">
        <f t="shared" ca="1" si="396"/>
        <v>0</v>
      </c>
      <c r="R848" s="306">
        <f t="shared" ca="1" si="397"/>
        <v>0</v>
      </c>
      <c r="S848" s="307">
        <f t="shared" ca="1" si="398"/>
        <v>10.317999999999975</v>
      </c>
      <c r="T848" s="304">
        <f t="shared" ca="1" si="378"/>
        <v>101.21957999999975</v>
      </c>
      <c r="U848" s="311">
        <f t="shared" ca="1" si="379"/>
        <v>0</v>
      </c>
      <c r="V848" s="306">
        <f t="shared" ca="1" si="380"/>
        <v>1.0979105973514744</v>
      </c>
      <c r="W848" s="304">
        <f t="shared" ca="1" si="381"/>
        <v>54.8527493361781</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4.373753326113567</v>
      </c>
      <c r="AH848" s="304">
        <f t="shared" ca="1" si="405"/>
        <v>-5.2754567515676829</v>
      </c>
    </row>
    <row r="849" spans="1:34" x14ac:dyDescent="0.2">
      <c r="A849" s="347">
        <f t="shared" ca="1" si="383"/>
        <v>0.1</v>
      </c>
      <c r="B849" s="304">
        <f t="shared" ca="1" si="384"/>
        <v>39.500000000000227</v>
      </c>
      <c r="D849" s="306">
        <f t="shared" ca="1" si="385"/>
        <v>-0.95188851205434322</v>
      </c>
      <c r="E849" s="307">
        <f t="shared" ca="1" si="386"/>
        <v>-4.5796946109822798</v>
      </c>
      <c r="F849" s="304">
        <f t="shared" ca="1" si="387"/>
        <v>4.6775735664167986</v>
      </c>
      <c r="G849" s="306">
        <f t="shared" ca="1" si="388"/>
        <v>24.67813063723861</v>
      </c>
      <c r="H849" s="307">
        <f t="shared" ca="1" si="389"/>
        <v>-136.57898025534269</v>
      </c>
      <c r="I849" s="304">
        <f t="shared" ca="1" si="390"/>
        <v>138.79059038471556</v>
      </c>
      <c r="J849" s="306">
        <f t="shared" ca="1" si="391"/>
        <v>1474.7828422216344</v>
      </c>
      <c r="K849" s="307">
        <f t="shared" ca="1" si="392"/>
        <v>1080.5905190140113</v>
      </c>
      <c r="L849" s="304">
        <f t="shared" ca="1" si="377"/>
        <v>1828.2943694860226</v>
      </c>
      <c r="M849" s="306">
        <f t="shared" ca="1" si="393"/>
        <v>-1.3920374299600569</v>
      </c>
      <c r="N849" s="304">
        <f t="shared" ca="1" si="394"/>
        <v>-79.757869660949197</v>
      </c>
      <c r="P849" s="310">
        <f t="shared" ca="1" si="395"/>
        <v>23</v>
      </c>
      <c r="Q849" s="304">
        <f t="shared" ca="1" si="396"/>
        <v>0</v>
      </c>
      <c r="R849" s="306">
        <f t="shared" ca="1" si="397"/>
        <v>0</v>
      </c>
      <c r="S849" s="307">
        <f t="shared" ca="1" si="398"/>
        <v>10.317999999999975</v>
      </c>
      <c r="T849" s="304">
        <f t="shared" ca="1" si="378"/>
        <v>101.21957999999975</v>
      </c>
      <c r="U849" s="311">
        <f t="shared" ca="1" si="379"/>
        <v>0</v>
      </c>
      <c r="V849" s="306">
        <f t="shared" ca="1" si="380"/>
        <v>1.099413064036493</v>
      </c>
      <c r="W849" s="304">
        <f t="shared" ca="1" si="381"/>
        <v>55.272660996895297</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4.335244457134583</v>
      </c>
      <c r="AH849" s="304">
        <f t="shared" ca="1" si="405"/>
        <v>-5.3162191641963785</v>
      </c>
    </row>
    <row r="850" spans="1:34" x14ac:dyDescent="0.2">
      <c r="A850" s="347">
        <f t="shared" ca="1" si="383"/>
        <v>0.1</v>
      </c>
      <c r="B850" s="304">
        <f t="shared" ca="1" si="384"/>
        <v>39.600000000000229</v>
      </c>
      <c r="D850" s="306">
        <f t="shared" ca="1" si="385"/>
        <v>-0.95250460842864104</v>
      </c>
      <c r="E850" s="307">
        <f t="shared" ca="1" si="386"/>
        <v>-4.5384456014916781</v>
      </c>
      <c r="F850" s="304">
        <f t="shared" ca="1" si="387"/>
        <v>4.6373218032369676</v>
      </c>
      <c r="G850" s="306">
        <f t="shared" ca="1" si="388"/>
        <v>24.582880176395747</v>
      </c>
      <c r="H850" s="307">
        <f t="shared" ca="1" si="389"/>
        <v>-137.03282481549186</v>
      </c>
      <c r="I850" s="304">
        <f t="shared" ca="1" si="390"/>
        <v>139.22037593211817</v>
      </c>
      <c r="J850" s="306">
        <f t="shared" ca="1" si="391"/>
        <v>1477.2458927623161</v>
      </c>
      <c r="K850" s="307">
        <f t="shared" ca="1" si="392"/>
        <v>1066.9099287604695</v>
      </c>
      <c r="L850" s="304">
        <f t="shared" ca="1" si="377"/>
        <v>1822.2382456119185</v>
      </c>
      <c r="M850" s="306">
        <f t="shared" ca="1" si="393"/>
        <v>-1.3932903361492621</v>
      </c>
      <c r="N850" s="304">
        <f t="shared" ca="1" si="394"/>
        <v>-79.829655897716478</v>
      </c>
      <c r="P850" s="310">
        <f t="shared" ca="1" si="395"/>
        <v>23</v>
      </c>
      <c r="Q850" s="304">
        <f t="shared" ca="1" si="396"/>
        <v>0</v>
      </c>
      <c r="R850" s="306">
        <f t="shared" ca="1" si="397"/>
        <v>0</v>
      </c>
      <c r="S850" s="307">
        <f t="shared" ca="1" si="398"/>
        <v>10.317999999999975</v>
      </c>
      <c r="T850" s="304">
        <f t="shared" ca="1" si="378"/>
        <v>101.21957999999975</v>
      </c>
      <c r="U850" s="311">
        <f t="shared" ca="1" si="379"/>
        <v>0</v>
      </c>
      <c r="V850" s="306">
        <f t="shared" ca="1" si="380"/>
        <v>1.1009225090769186</v>
      </c>
      <c r="W850" s="304">
        <f t="shared" ca="1" si="381"/>
        <v>55.69186853690222</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4.2967627515934144</v>
      </c>
      <c r="AH850" s="304">
        <f t="shared" ca="1" si="405"/>
        <v>-5.3569161656227404</v>
      </c>
    </row>
    <row r="851" spans="1:34" x14ac:dyDescent="0.2">
      <c r="A851" s="347">
        <f t="shared" ca="1" si="383"/>
        <v>0.1</v>
      </c>
      <c r="B851" s="304">
        <f t="shared" ca="1" si="384"/>
        <v>39.70000000000023</v>
      </c>
      <c r="D851" s="306">
        <f t="shared" ca="1" si="385"/>
        <v>-0.9530731349589</v>
      </c>
      <c r="E851" s="307">
        <f t="shared" ca="1" si="386"/>
        <v>-4.4972659752628301</v>
      </c>
      <c r="F851" s="304">
        <f t="shared" ca="1" si="387"/>
        <v>4.5971458159206913</v>
      </c>
      <c r="G851" s="306">
        <f t="shared" ca="1" si="388"/>
        <v>24.487572862899857</v>
      </c>
      <c r="H851" s="307">
        <f t="shared" ca="1" si="389"/>
        <v>-137.48255141301814</v>
      </c>
      <c r="I851" s="304">
        <f t="shared" ca="1" si="390"/>
        <v>139.64631455125843</v>
      </c>
      <c r="J851" s="306">
        <f t="shared" ca="1" si="391"/>
        <v>1479.6994154142808</v>
      </c>
      <c r="K851" s="307">
        <f t="shared" ca="1" si="392"/>
        <v>1053.184159949044</v>
      </c>
      <c r="L851" s="304">
        <f t="shared" ca="1" si="377"/>
        <v>1816.234355677961</v>
      </c>
      <c r="M851" s="306">
        <f t="shared" ca="1" si="393"/>
        <v>-1.3945307585550561</v>
      </c>
      <c r="N851" s="304">
        <f t="shared" ca="1" si="394"/>
        <v>-79.90072686638193</v>
      </c>
      <c r="P851" s="310">
        <f t="shared" ca="1" si="395"/>
        <v>23</v>
      </c>
      <c r="Q851" s="304">
        <f t="shared" ca="1" si="396"/>
        <v>0</v>
      </c>
      <c r="R851" s="306">
        <f t="shared" ca="1" si="397"/>
        <v>0</v>
      </c>
      <c r="S851" s="307">
        <f t="shared" ca="1" si="398"/>
        <v>10.317999999999975</v>
      </c>
      <c r="T851" s="304">
        <f t="shared" ca="1" si="378"/>
        <v>101.21957999999975</v>
      </c>
      <c r="U851" s="311">
        <f t="shared" ca="1" si="379"/>
        <v>0</v>
      </c>
      <c r="V851" s="306">
        <f t="shared" ca="1" si="380"/>
        <v>1.1024389103200911</v>
      </c>
      <c r="W851" s="304">
        <f t="shared" ca="1" si="381"/>
        <v>56.110343074209396</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4.2583118591052278</v>
      </c>
      <c r="AH851" s="304">
        <f t="shared" ca="1" si="405"/>
        <v>-5.3975449250729168</v>
      </c>
    </row>
    <row r="852" spans="1:34" x14ac:dyDescent="0.2">
      <c r="A852" s="347">
        <f t="shared" ca="1" si="383"/>
        <v>0.1</v>
      </c>
      <c r="B852" s="304">
        <f t="shared" ca="1" si="384"/>
        <v>39.800000000000232</v>
      </c>
      <c r="D852" s="306">
        <f t="shared" ca="1" si="385"/>
        <v>-0.95359433682996708</v>
      </c>
      <c r="E852" s="307">
        <f t="shared" ca="1" si="386"/>
        <v>-4.4561585566523334</v>
      </c>
      <c r="F852" s="304">
        <f t="shared" ca="1" si="387"/>
        <v>4.5570485230311064</v>
      </c>
      <c r="G852" s="306">
        <f t="shared" ca="1" si="388"/>
        <v>24.392213429216859</v>
      </c>
      <c r="H852" s="307">
        <f t="shared" ca="1" si="389"/>
        <v>-137.92816726868338</v>
      </c>
      <c r="I852" s="304">
        <f t="shared" ca="1" si="390"/>
        <v>140.06840972208676</v>
      </c>
      <c r="J852" s="306">
        <f t="shared" ca="1" si="391"/>
        <v>1482.1434047288867</v>
      </c>
      <c r="K852" s="307">
        <f t="shared" ca="1" si="392"/>
        <v>1039.4136240149589</v>
      </c>
      <c r="L852" s="304">
        <f t="shared" ca="1" si="377"/>
        <v>1810.2844400726774</v>
      </c>
      <c r="M852" s="306">
        <f t="shared" ca="1" si="393"/>
        <v>-1.3957588909337604</v>
      </c>
      <c r="N852" s="304">
        <f t="shared" ca="1" si="394"/>
        <v>-79.971093668365057</v>
      </c>
      <c r="P852" s="310">
        <f t="shared" ca="1" si="395"/>
        <v>23</v>
      </c>
      <c r="Q852" s="304">
        <f t="shared" ca="1" si="396"/>
        <v>0</v>
      </c>
      <c r="R852" s="306">
        <f t="shared" ca="1" si="397"/>
        <v>0</v>
      </c>
      <c r="S852" s="307">
        <f t="shared" ca="1" si="398"/>
        <v>10.317999999999975</v>
      </c>
      <c r="T852" s="304">
        <f t="shared" ca="1" si="378"/>
        <v>101.21957999999975</v>
      </c>
      <c r="U852" s="311">
        <f t="shared" ca="1" si="379"/>
        <v>0</v>
      </c>
      <c r="V852" s="306">
        <f t="shared" ca="1" si="380"/>
        <v>1.1039622456050804</v>
      </c>
      <c r="W852" s="304">
        <f t="shared" ca="1" si="381"/>
        <v>56.528056055072526</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4.2198953761034455</v>
      </c>
      <c r="AH852" s="304">
        <f t="shared" ca="1" si="405"/>
        <v>-5.4381026433620407</v>
      </c>
    </row>
    <row r="853" spans="1:34" x14ac:dyDescent="0.2">
      <c r="A853" s="347">
        <f t="shared" ca="1" si="383"/>
        <v>0.1</v>
      </c>
      <c r="B853" s="304">
        <f t="shared" ca="1" si="384"/>
        <v>39.900000000000233</v>
      </c>
      <c r="D853" s="306">
        <f t="shared" ca="1" si="385"/>
        <v>-0.95406846382594546</v>
      </c>
      <c r="E853" s="307">
        <f t="shared" ca="1" si="386"/>
        <v>-4.4151261380511064</v>
      </c>
      <c r="F853" s="304">
        <f t="shared" ca="1" si="387"/>
        <v>4.5170328146438425</v>
      </c>
      <c r="G853" s="306">
        <f t="shared" ca="1" si="388"/>
        <v>24.296806582834265</v>
      </c>
      <c r="H853" s="307">
        <f t="shared" ca="1" si="389"/>
        <v>-138.3696798824885</v>
      </c>
      <c r="I853" s="304">
        <f t="shared" ca="1" si="390"/>
        <v>140.48666527790459</v>
      </c>
      <c r="J853" s="306">
        <f t="shared" ca="1" si="391"/>
        <v>1484.5778557294893</v>
      </c>
      <c r="K853" s="307">
        <f t="shared" ca="1" si="392"/>
        <v>1025.5987316574003</v>
      </c>
      <c r="L853" s="304">
        <f t="shared" ca="1" si="377"/>
        <v>1804.3902482832355</v>
      </c>
      <c r="M853" s="306">
        <f t="shared" ca="1" si="393"/>
        <v>-1.3969749229912769</v>
      </c>
      <c r="N853" s="304">
        <f t="shared" ca="1" si="394"/>
        <v>-80.040767173013364</v>
      </c>
      <c r="P853" s="310">
        <f t="shared" ca="1" si="395"/>
        <v>23</v>
      </c>
      <c r="Q853" s="304">
        <f t="shared" ca="1" si="396"/>
        <v>0</v>
      </c>
      <c r="R853" s="306">
        <f t="shared" ca="1" si="397"/>
        <v>0</v>
      </c>
      <c r="S853" s="307">
        <f t="shared" ca="1" si="398"/>
        <v>10.317999999999975</v>
      </c>
      <c r="T853" s="304">
        <f t="shared" ca="1" si="378"/>
        <v>101.21957999999975</v>
      </c>
      <c r="U853" s="311">
        <f t="shared" ca="1" si="379"/>
        <v>0</v>
      </c>
      <c r="V853" s="306">
        <f t="shared" ca="1" si="380"/>
        <v>1.1054924927641976</v>
      </c>
      <c r="W853" s="304">
        <f t="shared" ca="1" si="381"/>
        <v>56.944979256205194</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4.1815168462883259</v>
      </c>
      <c r="AH853" s="304">
        <f t="shared" ca="1" si="405"/>
        <v>-5.4785865531181104</v>
      </c>
    </row>
    <row r="854" spans="1:34" x14ac:dyDescent="0.2">
      <c r="A854" s="347">
        <f t="shared" ca="1" si="383"/>
        <v>0.1</v>
      </c>
      <c r="B854" s="304">
        <f t="shared" ca="1" si="384"/>
        <v>40.000000000000234</v>
      </c>
      <c r="D854" s="306">
        <f t="shared" ca="1" si="385"/>
        <v>-0.95449577023154719</v>
      </c>
      <c r="E854" s="307">
        <f t="shared" ca="1" si="386"/>
        <v>-4.3741714796610962</v>
      </c>
      <c r="F854" s="304">
        <f t="shared" ca="1" si="387"/>
        <v>4.4771015522177358</v>
      </c>
      <c r="G854" s="306">
        <f t="shared" ca="1" si="388"/>
        <v>24.201357005811111</v>
      </c>
      <c r="H854" s="307">
        <f t="shared" ca="1" si="389"/>
        <v>-138.8070970304546</v>
      </c>
      <c r="I854" s="304">
        <f t="shared" ca="1" si="390"/>
        <v>140.90108540016561</v>
      </c>
      <c r="J854" s="306">
        <f t="shared" ca="1" si="391"/>
        <v>1487.0027639089217</v>
      </c>
      <c r="K854" s="307">
        <f t="shared" ca="1" si="392"/>
        <v>1011.7398928117532</v>
      </c>
      <c r="L854" s="304">
        <f t="shared" ca="1" si="377"/>
        <v>1798.5535384245613</v>
      </c>
      <c r="M854" s="306">
        <f t="shared" ca="1" si="393"/>
        <v>-1.3981790404860595</v>
      </c>
      <c r="N854" s="304">
        <f t="shared" ca="1" si="394"/>
        <v>-80.109758023502266</v>
      </c>
      <c r="P854" s="310">
        <f t="shared" ca="1" si="395"/>
        <v>23</v>
      </c>
      <c r="Q854" s="304">
        <f t="shared" ca="1" si="396"/>
        <v>0</v>
      </c>
      <c r="R854" s="306">
        <f t="shared" ca="1" si="397"/>
        <v>0</v>
      </c>
      <c r="S854" s="307">
        <f t="shared" ca="1" si="398"/>
        <v>10.317999999999975</v>
      </c>
      <c r="T854" s="304">
        <f t="shared" ca="1" si="378"/>
        <v>101.21957999999975</v>
      </c>
      <c r="U854" s="311">
        <f t="shared" ca="1" si="379"/>
        <v>0</v>
      </c>
      <c r="V854" s="306">
        <f t="shared" ca="1" si="380"/>
        <v>1.1070296296244939</v>
      </c>
      <c r="W854" s="304">
        <f t="shared" ca="1" si="381"/>
        <v>57.361084786893237</v>
      </c>
      <c r="Y854" s="314" t="str">
        <f t="shared" ca="1" si="399"/>
        <v/>
      </c>
      <c r="Z854" s="315" t="str">
        <f t="shared" ca="1" si="400"/>
        <v/>
      </c>
      <c r="AA854" s="316" t="str">
        <f t="shared" ca="1" si="401"/>
        <v/>
      </c>
      <c r="AC854" s="310">
        <f t="shared" ca="1" si="402"/>
        <v>40.000000000000234</v>
      </c>
      <c r="AD854" s="323">
        <f t="shared" ca="1" si="403"/>
        <v>1487.0027639089217</v>
      </c>
      <c r="AE854" s="324" t="e">
        <f t="shared" ca="1" si="382"/>
        <v>#N/A</v>
      </c>
      <c r="AG854" s="306">
        <f t="shared" ca="1" si="404"/>
        <v>4.1431797610610177</v>
      </c>
      <c r="AH854" s="304">
        <f t="shared" ca="1" si="405"/>
        <v>-5.5189939189964461</v>
      </c>
    </row>
    <row r="855" spans="1:34" x14ac:dyDescent="0.2">
      <c r="A855" s="347">
        <f t="shared" ca="1" si="383"/>
        <v>0.1</v>
      </c>
      <c r="B855" s="304">
        <f t="shared" ca="1" si="384"/>
        <v>40.100000000000236</v>
      </c>
      <c r="D855" s="306">
        <f t="shared" ca="1" si="385"/>
        <v>-0.95487651473379409</v>
      </c>
      <c r="E855" s="307">
        <f t="shared" ca="1" si="386"/>
        <v>-4.3332973092818614</v>
      </c>
      <c r="F855" s="304">
        <f t="shared" ca="1" si="387"/>
        <v>4.4372575684784827</v>
      </c>
      <c r="G855" s="306">
        <f t="shared" ca="1" si="388"/>
        <v>24.105869354337731</v>
      </c>
      <c r="H855" s="307">
        <f t="shared" ca="1" si="389"/>
        <v>-139.24042676138279</v>
      </c>
      <c r="I855" s="304">
        <f t="shared" ca="1" si="390"/>
        <v>141.3116746133185</v>
      </c>
      <c r="J855" s="306">
        <f t="shared" ca="1" si="391"/>
        <v>1489.4181252269291</v>
      </c>
      <c r="K855" s="307">
        <f t="shared" ca="1" si="392"/>
        <v>997.83751662216127</v>
      </c>
      <c r="L855" s="304">
        <f t="shared" ca="1" si="377"/>
        <v>1792.7760767405343</v>
      </c>
      <c r="M855" s="306">
        <f t="shared" ca="1" si="393"/>
        <v>-1.3993714253290184</v>
      </c>
      <c r="N855" s="304">
        <f t="shared" ca="1" si="394"/>
        <v>-80.178076642559176</v>
      </c>
      <c r="P855" s="310">
        <f t="shared" ca="1" si="395"/>
        <v>23</v>
      </c>
      <c r="Q855" s="304">
        <f t="shared" ca="1" si="396"/>
        <v>0</v>
      </c>
      <c r="R855" s="306">
        <f t="shared" ca="1" si="397"/>
        <v>0</v>
      </c>
      <c r="S855" s="307">
        <f t="shared" ca="1" si="398"/>
        <v>10.317999999999975</v>
      </c>
      <c r="T855" s="304">
        <f t="shared" ca="1" si="378"/>
        <v>101.21957999999975</v>
      </c>
      <c r="U855" s="311">
        <f t="shared" ca="1" si="379"/>
        <v>0</v>
      </c>
      <c r="V855" s="306">
        <f t="shared" ca="1" si="380"/>
        <v>1.1085736340092625</v>
      </c>
      <c r="W855" s="304">
        <f t="shared" ca="1" si="381"/>
        <v>57.776345091012558</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4.1048875599440766</v>
      </c>
      <c r="AH855" s="304">
        <f t="shared" ca="1" si="405"/>
        <v>-5.5593220378846073</v>
      </c>
    </row>
    <row r="856" spans="1:34" x14ac:dyDescent="0.2">
      <c r="A856" s="347">
        <f t="shared" ca="1" si="383"/>
        <v>0.1</v>
      </c>
      <c r="B856" s="304">
        <f t="shared" ca="1" si="384"/>
        <v>40.200000000000237</v>
      </c>
      <c r="D856" s="306">
        <f t="shared" ca="1" si="385"/>
        <v>-0.95521096032409658</v>
      </c>
      <c r="E856" s="307">
        <f t="shared" ca="1" si="386"/>
        <v>-4.2925063221068127</v>
      </c>
      <c r="F856" s="304">
        <f t="shared" ca="1" si="387"/>
        <v>4.3975036673151555</v>
      </c>
      <c r="G856" s="306">
        <f t="shared" ca="1" si="388"/>
        <v>24.010348258305321</v>
      </c>
      <c r="H856" s="307">
        <f t="shared" ca="1" si="389"/>
        <v>-139.66967739359347</v>
      </c>
      <c r="I856" s="304">
        <f t="shared" ca="1" si="390"/>
        <v>141.718437779689</v>
      </c>
      <c r="J856" s="306">
        <f t="shared" ca="1" si="391"/>
        <v>1491.8239361075612</v>
      </c>
      <c r="K856" s="307">
        <f t="shared" ca="1" si="392"/>
        <v>983.89201141441242</v>
      </c>
      <c r="L856" s="304">
        <f t="shared" ca="1" si="377"/>
        <v>1787.0596370766575</v>
      </c>
      <c r="M856" s="306">
        <f t="shared" ca="1" si="393"/>
        <v>-1.4005522556804608</v>
      </c>
      <c r="N856" s="304">
        <f t="shared" ca="1" si="394"/>
        <v>-80.245733238017777</v>
      </c>
      <c r="P856" s="310">
        <f t="shared" ca="1" si="395"/>
        <v>23</v>
      </c>
      <c r="Q856" s="304">
        <f t="shared" ca="1" si="396"/>
        <v>0</v>
      </c>
      <c r="R856" s="306">
        <f t="shared" ca="1" si="397"/>
        <v>0</v>
      </c>
      <c r="S856" s="307">
        <f t="shared" ca="1" si="398"/>
        <v>10.317999999999975</v>
      </c>
      <c r="T856" s="304">
        <f t="shared" ca="1" si="378"/>
        <v>101.21957999999975</v>
      </c>
      <c r="U856" s="311">
        <f t="shared" ca="1" si="379"/>
        <v>0</v>
      </c>
      <c r="V856" s="306">
        <f t="shared" ca="1" si="380"/>
        <v>1.1101244837395239</v>
      </c>
      <c r="W856" s="304">
        <f t="shared" ca="1" si="381"/>
        <v>58.190732948949091</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4.0666436309892866</v>
      </c>
      <c r="AH856" s="304">
        <f t="shared" ca="1" si="405"/>
        <v>-5.5995682390979553</v>
      </c>
    </row>
    <row r="857" spans="1:34" x14ac:dyDescent="0.2">
      <c r="A857" s="347">
        <f t="shared" ca="1" si="383"/>
        <v>0.1</v>
      </c>
      <c r="B857" s="304">
        <f t="shared" ca="1" si="384"/>
        <v>40.300000000000239</v>
      </c>
      <c r="D857" s="306">
        <f t="shared" ca="1" si="385"/>
        <v>-0.9554993742007114</v>
      </c>
      <c r="E857" s="307">
        <f t="shared" ca="1" si="386"/>
        <v>-4.2518011805292666</v>
      </c>
      <c r="F857" s="304">
        <f t="shared" ca="1" si="387"/>
        <v>4.357842623689848</v>
      </c>
      <c r="G857" s="306">
        <f t="shared" ca="1" si="388"/>
        <v>23.91479832088525</v>
      </c>
      <c r="H857" s="307">
        <f t="shared" ca="1" si="389"/>
        <v>-140.09485751164641</v>
      </c>
      <c r="I857" s="304">
        <f t="shared" ca="1" si="390"/>
        <v>142.12138009440073</v>
      </c>
      <c r="J857" s="306">
        <f t="shared" ca="1" si="391"/>
        <v>1494.2201934365207</v>
      </c>
      <c r="K857" s="307">
        <f t="shared" ca="1" si="392"/>
        <v>969.90378466915047</v>
      </c>
      <c r="L857" s="304">
        <f t="shared" ca="1" si="377"/>
        <v>1781.406000323625</v>
      </c>
      <c r="M857" s="306">
        <f t="shared" ca="1" si="393"/>
        <v>-1.401721706044172</v>
      </c>
      <c r="N857" s="304">
        <f t="shared" ca="1" si="394"/>
        <v>-80.312737808208468</v>
      </c>
      <c r="P857" s="310">
        <f t="shared" ca="1" si="395"/>
        <v>23</v>
      </c>
      <c r="Q857" s="304">
        <f t="shared" ca="1" si="396"/>
        <v>0</v>
      </c>
      <c r="R857" s="306">
        <f t="shared" ca="1" si="397"/>
        <v>0</v>
      </c>
      <c r="S857" s="307">
        <f t="shared" ca="1" si="398"/>
        <v>10.317999999999975</v>
      </c>
      <c r="T857" s="304">
        <f t="shared" ca="1" si="378"/>
        <v>101.21957999999975</v>
      </c>
      <c r="U857" s="311">
        <f t="shared" ca="1" si="379"/>
        <v>0</v>
      </c>
      <c r="V857" s="306">
        <f t="shared" ca="1" si="380"/>
        <v>1.1116821566355171</v>
      </c>
      <c r="W857" s="304">
        <f t="shared" ca="1" si="381"/>
        <v>58.604221479422613</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4.0284513111736571</v>
      </c>
      <c r="AH857" s="304">
        <f t="shared" ca="1" si="405"/>
        <v>-5.6397298845657327</v>
      </c>
    </row>
    <row r="858" spans="1:34" x14ac:dyDescent="0.2">
      <c r="A858" s="347">
        <f t="shared" ca="1" si="383"/>
        <v>0.1</v>
      </c>
      <c r="B858" s="304">
        <f t="shared" ca="1" si="384"/>
        <v>40.40000000000024</v>
      </c>
      <c r="D858" s="306">
        <f t="shared" ca="1" si="385"/>
        <v>-0.95574202767157379</v>
      </c>
      <c r="E858" s="307">
        <f t="shared" ca="1" si="386"/>
        <v>-4.2111845139580977</v>
      </c>
      <c r="F858" s="304">
        <f t="shared" ca="1" si="387"/>
        <v>4.3182771835603919</v>
      </c>
      <c r="G858" s="306">
        <f t="shared" ca="1" si="388"/>
        <v>23.819224118118093</v>
      </c>
      <c r="H858" s="307">
        <f t="shared" ca="1" si="389"/>
        <v>-140.51597596304222</v>
      </c>
      <c r="I858" s="304">
        <f t="shared" ca="1" si="390"/>
        <v>142.52050708033352</v>
      </c>
      <c r="J858" s="306">
        <f t="shared" ca="1" si="391"/>
        <v>1496.6068945584709</v>
      </c>
      <c r="K858" s="307">
        <f t="shared" ca="1" si="392"/>
        <v>955.87324299541604</v>
      </c>
      <c r="L858" s="304">
        <f t="shared" ca="1" si="377"/>
        <v>1775.8169538312568</v>
      </c>
      <c r="M858" s="306">
        <f t="shared" ca="1" si="393"/>
        <v>-1.4028799473587266</v>
      </c>
      <c r="N858" s="304">
        <f t="shared" ca="1" si="394"/>
        <v>-80.37910014719013</v>
      </c>
      <c r="P858" s="310">
        <f t="shared" ca="1" si="395"/>
        <v>23</v>
      </c>
      <c r="Q858" s="304">
        <f t="shared" ca="1" si="396"/>
        <v>0</v>
      </c>
      <c r="R858" s="306">
        <f t="shared" ca="1" si="397"/>
        <v>0</v>
      </c>
      <c r="S858" s="307">
        <f t="shared" ca="1" si="398"/>
        <v>10.317999999999975</v>
      </c>
      <c r="T858" s="304">
        <f t="shared" ca="1" si="378"/>
        <v>101.21957999999975</v>
      </c>
      <c r="U858" s="311">
        <f t="shared" ca="1" si="379"/>
        <v>0</v>
      </c>
      <c r="V858" s="306">
        <f t="shared" ca="1" si="380"/>
        <v>1.1132466305181747</v>
      </c>
      <c r="W858" s="304">
        <f t="shared" ca="1" si="381"/>
        <v>59.016784141213584</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3.9903138867844055</v>
      </c>
      <c r="AH858" s="304">
        <f t="shared" ca="1" si="405"/>
        <v>-5.6798043690078268</v>
      </c>
    </row>
    <row r="859" spans="1:34" x14ac:dyDescent="0.2">
      <c r="A859" s="347">
        <f t="shared" ca="1" si="383"/>
        <v>0.1</v>
      </c>
      <c r="B859" s="304">
        <f t="shared" ca="1" si="384"/>
        <v>40.500000000000242</v>
      </c>
      <c r="D859" s="306">
        <f t="shared" ca="1" si="385"/>
        <v>-0.95593919605753341</v>
      </c>
      <c r="E859" s="307">
        <f t="shared" ca="1" si="386"/>
        <v>-4.1706589186431078</v>
      </c>
      <c r="F859" s="304">
        <f t="shared" ca="1" si="387"/>
        <v>4.2788100638163904</v>
      </c>
      <c r="G859" s="306">
        <f t="shared" ca="1" si="388"/>
        <v>23.723630198512339</v>
      </c>
      <c r="H859" s="307">
        <f t="shared" ca="1" si="389"/>
        <v>-140.93304185490652</v>
      </c>
      <c r="I859" s="304">
        <f t="shared" ca="1" si="390"/>
        <v>142.91582458311817</v>
      </c>
      <c r="J859" s="306">
        <f t="shared" ca="1" si="391"/>
        <v>1498.9840372743024</v>
      </c>
      <c r="K859" s="307">
        <f t="shared" ca="1" si="392"/>
        <v>941.80079210451856</v>
      </c>
      <c r="L859" s="304">
        <f t="shared" ca="1" si="377"/>
        <v>1770.2942907923152</v>
      </c>
      <c r="M859" s="306">
        <f t="shared" ca="1" si="393"/>
        <v>-1.4040271470861301</v>
      </c>
      <c r="N859" s="304">
        <f t="shared" ca="1" si="394"/>
        <v>-80.444829849828906</v>
      </c>
      <c r="P859" s="310">
        <f t="shared" ca="1" si="395"/>
        <v>23</v>
      </c>
      <c r="Q859" s="304">
        <f t="shared" ca="1" si="396"/>
        <v>0</v>
      </c>
      <c r="R859" s="306">
        <f t="shared" ca="1" si="397"/>
        <v>0</v>
      </c>
      <c r="S859" s="307">
        <f t="shared" ca="1" si="398"/>
        <v>10.317999999999975</v>
      </c>
      <c r="T859" s="304">
        <f t="shared" ca="1" si="378"/>
        <v>101.21957999999975</v>
      </c>
      <c r="U859" s="311">
        <f t="shared" ca="1" si="379"/>
        <v>0</v>
      </c>
      <c r="V859" s="306">
        <f t="shared" ca="1" si="380"/>
        <v>1.1148178832105973</v>
      </c>
      <c r="W859" s="304">
        <f t="shared" ca="1" si="381"/>
        <v>59.428394734794274</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3.9522345937937038</v>
      </c>
      <c r="AH859" s="304">
        <f t="shared" ca="1" si="405"/>
        <v>-5.7197891201021251</v>
      </c>
    </row>
    <row r="860" spans="1:34" x14ac:dyDescent="0.2">
      <c r="A860" s="347">
        <f t="shared" ca="1" si="383"/>
        <v>0.1</v>
      </c>
      <c r="B860" s="304">
        <f t="shared" ca="1" si="384"/>
        <v>40.600000000000243</v>
      </c>
      <c r="D860" s="306">
        <f t="shared" ca="1" si="385"/>
        <v>-0.95609115859598204</v>
      </c>
      <c r="E860" s="307">
        <f t="shared" ca="1" si="386"/>
        <v>-4.1302269575099357</v>
      </c>
      <c r="F860" s="304">
        <f t="shared" ca="1" si="387"/>
        <v>4.2394439522285454</v>
      </c>
      <c r="G860" s="306">
        <f t="shared" ca="1" si="388"/>
        <v>23.62802108265274</v>
      </c>
      <c r="H860" s="307">
        <f t="shared" ca="1" si="389"/>
        <v>-141.3460645506575</v>
      </c>
      <c r="I860" s="304">
        <f t="shared" ca="1" si="390"/>
        <v>143.30733876616688</v>
      </c>
      <c r="J860" s="306">
        <f t="shared" ca="1" si="391"/>
        <v>1501.3516198383606</v>
      </c>
      <c r="K860" s="307">
        <f t="shared" ca="1" si="392"/>
        <v>927.68683678424031</v>
      </c>
      <c r="L860" s="304">
        <f t="shared" ca="1" si="377"/>
        <v>1764.8398095957657</v>
      </c>
      <c r="M860" s="306">
        <f t="shared" ca="1" si="393"/>
        <v>-1.4051634692978738</v>
      </c>
      <c r="N860" s="304">
        <f t="shared" ca="1" si="394"/>
        <v>-80.509936316728798</v>
      </c>
      <c r="P860" s="310">
        <f t="shared" ca="1" si="395"/>
        <v>23</v>
      </c>
      <c r="Q860" s="304">
        <f t="shared" ca="1" si="396"/>
        <v>0</v>
      </c>
      <c r="R860" s="306">
        <f t="shared" ca="1" si="397"/>
        <v>0</v>
      </c>
      <c r="S860" s="307">
        <f t="shared" ca="1" si="398"/>
        <v>10.317999999999975</v>
      </c>
      <c r="T860" s="304">
        <f t="shared" ca="1" si="378"/>
        <v>101.21957999999975</v>
      </c>
      <c r="U860" s="311">
        <f t="shared" ca="1" si="379"/>
        <v>0</v>
      </c>
      <c r="V860" s="306">
        <f t="shared" ca="1" si="380"/>
        <v>1.1163958925395201</v>
      </c>
      <c r="W860" s="304">
        <f t="shared" ca="1" si="381"/>
        <v>59.839027403863909</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3.9142166182238975</v>
      </c>
      <c r="AH860" s="304">
        <f t="shared" ca="1" si="405"/>
        <v>-5.7596815986426071</v>
      </c>
    </row>
    <row r="861" spans="1:34" x14ac:dyDescent="0.2">
      <c r="A861" s="347">
        <f t="shared" ca="1" si="383"/>
        <v>0.1</v>
      </c>
      <c r="B861" s="304">
        <f t="shared" ca="1" si="384"/>
        <v>40.700000000000244</v>
      </c>
      <c r="D861" s="306">
        <f t="shared" ca="1" si="385"/>
        <v>-0.95619819834490027</v>
      </c>
      <c r="E861" s="307">
        <f t="shared" ca="1" si="386"/>
        <v>-4.0898911600045542</v>
      </c>
      <c r="F861" s="304">
        <f t="shared" ca="1" si="387"/>
        <v>4.2001815074114868</v>
      </c>
      <c r="G861" s="306">
        <f t="shared" ca="1" si="388"/>
        <v>23.532401262818251</v>
      </c>
      <c r="H861" s="307">
        <f t="shared" ca="1" si="389"/>
        <v>-141.75505366665794</v>
      </c>
      <c r="I861" s="304">
        <f t="shared" ca="1" si="390"/>
        <v>143.69505610573859</v>
      </c>
      <c r="J861" s="306">
        <f t="shared" ca="1" si="391"/>
        <v>1503.7096409556341</v>
      </c>
      <c r="K861" s="307">
        <f t="shared" ca="1" si="392"/>
        <v>913.53178087337449</v>
      </c>
      <c r="L861" s="304">
        <f t="shared" ca="1" si="377"/>
        <v>1759.4553131491011</v>
      </c>
      <c r="M861" s="306">
        <f t="shared" ca="1" si="393"/>
        <v>-1.4062890747584937</v>
      </c>
      <c r="N861" s="304">
        <f t="shared" ca="1" si="394"/>
        <v>-80.574428759019199</v>
      </c>
      <c r="P861" s="310">
        <f t="shared" ca="1" si="395"/>
        <v>23</v>
      </c>
      <c r="Q861" s="304">
        <f t="shared" ca="1" si="396"/>
        <v>0</v>
      </c>
      <c r="R861" s="306">
        <f t="shared" ca="1" si="397"/>
        <v>0</v>
      </c>
      <c r="S861" s="307">
        <f t="shared" ca="1" si="398"/>
        <v>10.317999999999975</v>
      </c>
      <c r="T861" s="304">
        <f t="shared" ca="1" si="378"/>
        <v>101.21957999999975</v>
      </c>
      <c r="U861" s="311">
        <f t="shared" ca="1" si="379"/>
        <v>0</v>
      </c>
      <c r="V861" s="306">
        <f t="shared" ca="1" si="380"/>
        <v>1.1179806363367719</v>
      </c>
      <c r="W861" s="304">
        <f t="shared" ca="1" si="381"/>
        <v>60.248656636788851</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3.8762630965039264</v>
      </c>
      <c r="AH861" s="304">
        <f t="shared" ca="1" si="405"/>
        <v>-5.799479298688123</v>
      </c>
    </row>
    <row r="862" spans="1:34" x14ac:dyDescent="0.2">
      <c r="A862" s="347">
        <f t="shared" ca="1" si="383"/>
        <v>0.1</v>
      </c>
      <c r="B862" s="304">
        <f t="shared" ca="1" si="384"/>
        <v>40.800000000000246</v>
      </c>
      <c r="D862" s="306">
        <f t="shared" ca="1" si="385"/>
        <v>-0.95626060208731922</v>
      </c>
      <c r="E862" s="307">
        <f t="shared" ca="1" si="386"/>
        <v>-4.0496540219472479</v>
      </c>
      <c r="F862" s="304">
        <f t="shared" ca="1" si="387"/>
        <v>4.1610253588001509</v>
      </c>
      <c r="G862" s="306">
        <f t="shared" ca="1" si="388"/>
        <v>23.436775202609518</v>
      </c>
      <c r="H862" s="307">
        <f t="shared" ca="1" si="389"/>
        <v>-142.16001906885268</v>
      </c>
      <c r="I862" s="304">
        <f t="shared" ca="1" si="390"/>
        <v>144.07898338603798</v>
      </c>
      <c r="J862" s="306">
        <f t="shared" ca="1" si="391"/>
        <v>1506.0580997789054</v>
      </c>
      <c r="K862" s="307">
        <f t="shared" ca="1" si="392"/>
        <v>899.33602723659897</v>
      </c>
      <c r="L862" s="304">
        <f t="shared" ca="1" si="377"/>
        <v>1754.142608169403</v>
      </c>
      <c r="M862" s="306">
        <f t="shared" ca="1" si="393"/>
        <v>-1.407404121006713</v>
      </c>
      <c r="N862" s="304">
        <f t="shared" ca="1" si="394"/>
        <v>-80.638316203004067</v>
      </c>
      <c r="P862" s="310">
        <f t="shared" ca="1" si="395"/>
        <v>23</v>
      </c>
      <c r="Q862" s="304">
        <f t="shared" ca="1" si="396"/>
        <v>0</v>
      </c>
      <c r="R862" s="306">
        <f t="shared" ca="1" si="397"/>
        <v>0</v>
      </c>
      <c r="S862" s="307">
        <f t="shared" ca="1" si="398"/>
        <v>10.317999999999975</v>
      </c>
      <c r="T862" s="304">
        <f t="shared" ca="1" si="378"/>
        <v>101.21957999999975</v>
      </c>
      <c r="U862" s="311">
        <f t="shared" ca="1" si="379"/>
        <v>0</v>
      </c>
      <c r="V862" s="306">
        <f t="shared" ca="1" si="380"/>
        <v>1.1195720924407282</v>
      </c>
      <c r="W862" s="304">
        <f t="shared" ca="1" si="381"/>
        <v>60.657257267947763</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3.8383771158175533</v>
      </c>
      <c r="AH862" s="304">
        <f t="shared" ca="1" si="405"/>
        <v>-5.8391797477019773</v>
      </c>
    </row>
    <row r="863" spans="1:34" x14ac:dyDescent="0.2">
      <c r="A863" s="347">
        <f t="shared" ca="1" si="383"/>
        <v>0.1</v>
      </c>
      <c r="B863" s="304">
        <f t="shared" ca="1" si="384"/>
        <v>40.900000000000247</v>
      </c>
      <c r="D863" s="306">
        <f t="shared" ca="1" si="385"/>
        <v>-0.95627866023621222</v>
      </c>
      <c r="E863" s="307">
        <f t="shared" ca="1" si="386"/>
        <v>-4.0095180053960551</v>
      </c>
      <c r="F863" s="304">
        <f t="shared" ca="1" si="387"/>
        <v>4.12197810663986</v>
      </c>
      <c r="G863" s="306">
        <f t="shared" ca="1" si="388"/>
        <v>23.341147336585895</v>
      </c>
      <c r="H863" s="307">
        <f t="shared" ca="1" si="389"/>
        <v>-142.56097086939229</v>
      </c>
      <c r="I863" s="304">
        <f t="shared" ca="1" si="390"/>
        <v>144.45912769434796</v>
      </c>
      <c r="J863" s="306">
        <f t="shared" ca="1" si="391"/>
        <v>1508.3969959058652</v>
      </c>
      <c r="K863" s="307">
        <f t="shared" ca="1" si="392"/>
        <v>885.09997773968666</v>
      </c>
      <c r="L863" s="304">
        <f t="shared" ca="1" si="377"/>
        <v>1748.9035044428931</v>
      </c>
      <c r="M863" s="306">
        <f t="shared" ca="1" si="393"/>
        <v>-1.4085087624342505</v>
      </c>
      <c r="N863" s="304">
        <f t="shared" ca="1" si="394"/>
        <v>-80.701607494677262</v>
      </c>
      <c r="P863" s="310">
        <f t="shared" ca="1" si="395"/>
        <v>23</v>
      </c>
      <c r="Q863" s="304">
        <f t="shared" ca="1" si="396"/>
        <v>0</v>
      </c>
      <c r="R863" s="306">
        <f t="shared" ca="1" si="397"/>
        <v>0</v>
      </c>
      <c r="S863" s="307">
        <f t="shared" ca="1" si="398"/>
        <v>10.317999999999975</v>
      </c>
      <c r="T863" s="304">
        <f t="shared" ca="1" si="378"/>
        <v>101.21957999999975</v>
      </c>
      <c r="U863" s="311">
        <f t="shared" ca="1" si="379"/>
        <v>0</v>
      </c>
      <c r="V863" s="306">
        <f t="shared" ca="1" si="380"/>
        <v>1.1211702386977553</v>
      </c>
      <c r="W863" s="304">
        <f t="shared" ca="1" si="381"/>
        <v>61.064804478982488</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3.8005617144440924</v>
      </c>
      <c r="AH863" s="304">
        <f t="shared" ca="1" si="405"/>
        <v>-5.8787805066822942</v>
      </c>
    </row>
    <row r="864" spans="1:34" x14ac:dyDescent="0.2">
      <c r="A864" s="347">
        <f t="shared" ca="1" si="383"/>
        <v>0.1</v>
      </c>
      <c r="B864" s="304">
        <f t="shared" ca="1" si="384"/>
        <v>41.000000000000249</v>
      </c>
      <c r="D864" s="306">
        <f t="shared" ca="1" si="385"/>
        <v>-0.95625266673982268</v>
      </c>
      <c r="E864" s="307">
        <f t="shared" ca="1" si="386"/>
        <v>-3.9694855385196046</v>
      </c>
      <c r="F864" s="304">
        <f t="shared" ca="1" si="387"/>
        <v>4.083042321990221</v>
      </c>
      <c r="G864" s="306">
        <f t="shared" ca="1" si="388"/>
        <v>23.245522069911914</v>
      </c>
      <c r="H864" s="307">
        <f t="shared" ca="1" si="389"/>
        <v>-142.95791942324425</v>
      </c>
      <c r="I864" s="304">
        <f t="shared" ca="1" si="390"/>
        <v>144.83549641619473</v>
      </c>
      <c r="J864" s="306">
        <f t="shared" ca="1" si="391"/>
        <v>1510.7263293761901</v>
      </c>
      <c r="K864" s="307">
        <f t="shared" ca="1" si="392"/>
        <v>870.82403322505479</v>
      </c>
      <c r="L864" s="304">
        <f t="shared" ca="1" si="377"/>
        <v>1743.7398140527755</v>
      </c>
      <c r="M864" s="306">
        <f t="shared" ca="1" si="393"/>
        <v>-1.4096031503623689</v>
      </c>
      <c r="N864" s="304">
        <f t="shared" ca="1" si="394"/>
        <v>-80.764311304108517</v>
      </c>
      <c r="P864" s="310">
        <f t="shared" ca="1" si="395"/>
        <v>23</v>
      </c>
      <c r="Q864" s="304">
        <f t="shared" ca="1" si="396"/>
        <v>0</v>
      </c>
      <c r="R864" s="306">
        <f t="shared" ca="1" si="397"/>
        <v>0</v>
      </c>
      <c r="S864" s="307">
        <f t="shared" ca="1" si="398"/>
        <v>10.317999999999975</v>
      </c>
      <c r="T864" s="304">
        <f t="shared" ca="1" si="378"/>
        <v>101.21957999999975</v>
      </c>
      <c r="U864" s="311">
        <f t="shared" ca="1" si="379"/>
        <v>0</v>
      </c>
      <c r="V864" s="306">
        <f t="shared" ca="1" si="380"/>
        <v>1.1227750529636515</v>
      </c>
      <c r="W864" s="304">
        <f t="shared" ca="1" si="381"/>
        <v>61.471273799955497</v>
      </c>
      <c r="Y864" s="314" t="str">
        <f t="shared" ca="1" si="399"/>
        <v/>
      </c>
      <c r="Z864" s="315" t="str">
        <f t="shared" ca="1" si="400"/>
        <v/>
      </c>
      <c r="AA864" s="316" t="str">
        <f t="shared" ca="1" si="401"/>
        <v/>
      </c>
      <c r="AC864" s="310">
        <f t="shared" ca="1" si="402"/>
        <v>41.000000000000249</v>
      </c>
      <c r="AD864" s="323">
        <f t="shared" ca="1" si="403"/>
        <v>1510.7263293761901</v>
      </c>
      <c r="AE864" s="324" t="e">
        <f t="shared" ca="1" si="382"/>
        <v>#N/A</v>
      </c>
      <c r="AG864" s="306">
        <f t="shared" ca="1" si="404"/>
        <v>3.7628198820922094</v>
      </c>
      <c r="AH864" s="304">
        <f t="shared" ca="1" si="405"/>
        <v>-5.918279170283256</v>
      </c>
    </row>
    <row r="865" spans="1:34" x14ac:dyDescent="0.2">
      <c r="A865" s="347">
        <f t="shared" ca="1" si="383"/>
        <v>0.1</v>
      </c>
      <c r="B865" s="304">
        <f t="shared" ca="1" si="384"/>
        <v>41.10000000000025</v>
      </c>
      <c r="D865" s="306">
        <f t="shared" ca="1" si="385"/>
        <v>-0.95618291898745689</v>
      </c>
      <c r="E865" s="307">
        <f t="shared" ca="1" si="386"/>
        <v>-3.9295590154792617</v>
      </c>
      <c r="F865" s="304">
        <f t="shared" ca="1" si="387"/>
        <v>4.0442205467429346</v>
      </c>
      <c r="G865" s="306">
        <f t="shared" ca="1" si="388"/>
        <v>23.149903778013169</v>
      </c>
      <c r="H865" s="307">
        <f t="shared" ca="1" si="389"/>
        <v>-143.35087532479218</v>
      </c>
      <c r="I865" s="304">
        <f t="shared" ca="1" si="390"/>
        <v>145.20809723054489</v>
      </c>
      <c r="J865" s="306">
        <f t="shared" ca="1" si="391"/>
        <v>1513.0461006685864</v>
      </c>
      <c r="K865" s="307">
        <f t="shared" ca="1" si="392"/>
        <v>856.508593487653</v>
      </c>
      <c r="L865" s="304">
        <f t="shared" ca="1" si="377"/>
        <v>1738.6533505752695</v>
      </c>
      <c r="M865" s="306">
        <f t="shared" ca="1" si="393"/>
        <v>-1.4106874331162405</v>
      </c>
      <c r="N865" s="304">
        <f t="shared" ca="1" si="394"/>
        <v>-80.826436129704177</v>
      </c>
      <c r="P865" s="310">
        <f t="shared" ca="1" si="395"/>
        <v>23</v>
      </c>
      <c r="Q865" s="304">
        <f t="shared" ca="1" si="396"/>
        <v>0</v>
      </c>
      <c r="R865" s="306">
        <f t="shared" ca="1" si="397"/>
        <v>0</v>
      </c>
      <c r="S865" s="307">
        <f t="shared" ca="1" si="398"/>
        <v>10.317999999999975</v>
      </c>
      <c r="T865" s="304">
        <f t="shared" ca="1" si="378"/>
        <v>101.21957999999975</v>
      </c>
      <c r="U865" s="311">
        <f t="shared" ca="1" si="379"/>
        <v>0</v>
      </c>
      <c r="V865" s="306">
        <f t="shared" ca="1" si="380"/>
        <v>1.1243865131050759</v>
      </c>
      <c r="W865" s="304">
        <f t="shared" ca="1" si="381"/>
        <v>61.876641110413836</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3.7251545602272937</v>
      </c>
      <c r="AH865" s="304">
        <f t="shared" ca="1" si="405"/>
        <v>-5.9576733669272777</v>
      </c>
    </row>
    <row r="866" spans="1:34" x14ac:dyDescent="0.2">
      <c r="A866" s="347">
        <f t="shared" ca="1" si="383"/>
        <v>0.1</v>
      </c>
      <c r="B866" s="304">
        <f t="shared" ca="1" si="384"/>
        <v>41.200000000000252</v>
      </c>
      <c r="D866" s="306">
        <f t="shared" ca="1" si="385"/>
        <v>-0.95606971771571947</v>
      </c>
      <c r="E866" s="307">
        <f t="shared" ca="1" si="386"/>
        <v>-3.8897407963205834</v>
      </c>
      <c r="F866" s="304">
        <f t="shared" ca="1" si="387"/>
        <v>4.0055152936537022</v>
      </c>
      <c r="G866" s="306">
        <f t="shared" ca="1" si="388"/>
        <v>23.054296806241595</v>
      </c>
      <c r="H866" s="307">
        <f t="shared" ca="1" si="389"/>
        <v>-143.73984940442423</v>
      </c>
      <c r="I866" s="304">
        <f t="shared" ca="1" si="390"/>
        <v>145.57693810503378</v>
      </c>
      <c r="J866" s="306">
        <f t="shared" ca="1" si="391"/>
        <v>1515.3563106977992</v>
      </c>
      <c r="K866" s="307">
        <f t="shared" ca="1" si="392"/>
        <v>842.15405725119217</v>
      </c>
      <c r="L866" s="304">
        <f t="shared" ca="1" si="377"/>
        <v>1733.645928243795</v>
      </c>
      <c r="M866" s="306">
        <f t="shared" ca="1" si="393"/>
        <v>-1.4117617560971976</v>
      </c>
      <c r="N866" s="304">
        <f t="shared" ca="1" si="394"/>
        <v>-80.887990302346935</v>
      </c>
      <c r="P866" s="310">
        <f t="shared" ca="1" si="395"/>
        <v>23</v>
      </c>
      <c r="Q866" s="304">
        <f t="shared" ca="1" si="396"/>
        <v>0</v>
      </c>
      <c r="R866" s="306">
        <f t="shared" ca="1" si="397"/>
        <v>0</v>
      </c>
      <c r="S866" s="307">
        <f t="shared" ca="1" si="398"/>
        <v>10.317999999999975</v>
      </c>
      <c r="T866" s="304">
        <f t="shared" ca="1" si="378"/>
        <v>101.21957999999975</v>
      </c>
      <c r="U866" s="311">
        <f t="shared" ca="1" si="379"/>
        <v>0</v>
      </c>
      <c r="V866" s="306">
        <f t="shared" ca="1" si="380"/>
        <v>1.1260045970009716</v>
      </c>
      <c r="W866" s="304">
        <f t="shared" ca="1" si="381"/>
        <v>62.280882640360602</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3.6875686423930505</v>
      </c>
      <c r="AH866" s="304">
        <f t="shared" ca="1" si="405"/>
        <v>-5.9969607589081209</v>
      </c>
    </row>
    <row r="867" spans="1:34" x14ac:dyDescent="0.2">
      <c r="A867" s="347">
        <f t="shared" ca="1" si="383"/>
        <v>0.1</v>
      </c>
      <c r="B867" s="304">
        <f t="shared" ca="1" si="384"/>
        <v>41.300000000000253</v>
      </c>
      <c r="D867" s="306">
        <f t="shared" ca="1" si="385"/>
        <v>-0.95591336691523243</v>
      </c>
      <c r="E867" s="307">
        <f t="shared" ca="1" si="386"/>
        <v>-3.8500332068739578</v>
      </c>
      <c r="F867" s="304">
        <f t="shared" ca="1" si="387"/>
        <v>3.9669290463883251</v>
      </c>
      <c r="G867" s="306">
        <f t="shared" ca="1" si="388"/>
        <v>22.958705469550072</v>
      </c>
      <c r="H867" s="307">
        <f t="shared" ca="1" si="389"/>
        <v>-144.12485272511162</v>
      </c>
      <c r="I867" s="304">
        <f t="shared" ca="1" si="390"/>
        <v>145.942027291225</v>
      </c>
      <c r="J867" s="306">
        <f t="shared" ca="1" si="391"/>
        <v>1517.6569608115888</v>
      </c>
      <c r="K867" s="307">
        <f t="shared" ca="1" si="392"/>
        <v>827.76082214471535</v>
      </c>
      <c r="L867" s="304">
        <f t="shared" ca="1" si="377"/>
        <v>1728.7193610813652</v>
      </c>
      <c r="M867" s="306">
        <f t="shared" ca="1" si="393"/>
        <v>-1.4128262618529399</v>
      </c>
      <c r="N867" s="304">
        <f t="shared" ca="1" si="394"/>
        <v>-80.948981989418357</v>
      </c>
      <c r="P867" s="310">
        <f t="shared" ca="1" si="395"/>
        <v>23</v>
      </c>
      <c r="Q867" s="304">
        <f t="shared" ca="1" si="396"/>
        <v>0</v>
      </c>
      <c r="R867" s="306">
        <f t="shared" ca="1" si="397"/>
        <v>0</v>
      </c>
      <c r="S867" s="307">
        <f t="shared" ca="1" si="398"/>
        <v>10.317999999999975</v>
      </c>
      <c r="T867" s="304">
        <f t="shared" ca="1" si="378"/>
        <v>101.21957999999975</v>
      </c>
      <c r="U867" s="311">
        <f t="shared" ca="1" si="379"/>
        <v>0</v>
      </c>
      <c r="V867" s="306">
        <f t="shared" ca="1" si="380"/>
        <v>1.1276292825439831</v>
      </c>
      <c r="W867" s="304">
        <f t="shared" ca="1" si="381"/>
        <v>62.683974971134596</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3.6500649745277478</v>
      </c>
      <c r="AH867" s="304">
        <f t="shared" ca="1" si="405"/>
        <v>-6.0361390424850505</v>
      </c>
    </row>
    <row r="868" spans="1:34" x14ac:dyDescent="0.2">
      <c r="A868" s="347">
        <f t="shared" ca="1" si="383"/>
        <v>0.1</v>
      </c>
      <c r="B868" s="304">
        <f t="shared" ca="1" si="384"/>
        <v>41.400000000000254</v>
      </c>
      <c r="D868" s="306">
        <f t="shared" ca="1" si="385"/>
        <v>-0.95571417373783785</v>
      </c>
      <c r="E868" s="307">
        <f t="shared" ca="1" si="386"/>
        <v>-3.8104385386643926</v>
      </c>
      <c r="F868" s="304">
        <f t="shared" ca="1" si="387"/>
        <v>3.9284642595831554</v>
      </c>
      <c r="G868" s="306">
        <f t="shared" ca="1" si="388"/>
        <v>22.863134052176289</v>
      </c>
      <c r="H868" s="307">
        <f t="shared" ca="1" si="389"/>
        <v>-144.50589657897805</v>
      </c>
      <c r="I868" s="304">
        <f t="shared" ca="1" si="390"/>
        <v>146.30337331990017</v>
      </c>
      <c r="J868" s="306">
        <f t="shared" ca="1" si="391"/>
        <v>1519.9480527876751</v>
      </c>
      <c r="K868" s="307">
        <f t="shared" ca="1" si="392"/>
        <v>813.32928467951092</v>
      </c>
      <c r="L868" s="304">
        <f t="shared" ca="1" si="377"/>
        <v>1723.875462001339</v>
      </c>
      <c r="M868" s="306">
        <f t="shared" ca="1" si="393"/>
        <v>-1.4138810901457632</v>
      </c>
      <c r="N868" s="304">
        <f t="shared" ca="1" si="394"/>
        <v>-81.009419198708116</v>
      </c>
      <c r="P868" s="310">
        <f t="shared" ca="1" si="395"/>
        <v>23</v>
      </c>
      <c r="Q868" s="304">
        <f t="shared" ca="1" si="396"/>
        <v>0</v>
      </c>
      <c r="R868" s="306">
        <f t="shared" ca="1" si="397"/>
        <v>0</v>
      </c>
      <c r="S868" s="307">
        <f t="shared" ca="1" si="398"/>
        <v>10.317999999999975</v>
      </c>
      <c r="T868" s="304">
        <f t="shared" ca="1" si="378"/>
        <v>101.21957999999975</v>
      </c>
      <c r="U868" s="311">
        <f t="shared" ca="1" si="379"/>
        <v>0</v>
      </c>
      <c r="V868" s="306">
        <f t="shared" ca="1" si="380"/>
        <v>1.1292605476418625</v>
      </c>
      <c r="W868" s="304">
        <f t="shared" ca="1" si="381"/>
        <v>63.085895036198394</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3.6126463552755839</v>
      </c>
      <c r="AH868" s="304">
        <f t="shared" ca="1" si="405"/>
        <v>-6.0752059479680893</v>
      </c>
    </row>
    <row r="869" spans="1:34" x14ac:dyDescent="0.2">
      <c r="A869" s="347">
        <f t="shared" ca="1" si="383"/>
        <v>0.1</v>
      </c>
      <c r="B869" s="304">
        <f t="shared" ca="1" si="384"/>
        <v>41.500000000000256</v>
      </c>
      <c r="D869" s="306">
        <f t="shared" ca="1" si="385"/>
        <v>-0.95547244840428636</v>
      </c>
      <c r="E869" s="307">
        <f t="shared" ca="1" si="386"/>
        <v>-3.770959048830397</v>
      </c>
      <c r="F869" s="304">
        <f t="shared" ca="1" si="387"/>
        <v>3.8901233589200657</v>
      </c>
      <c r="G869" s="306">
        <f t="shared" ca="1" si="388"/>
        <v>22.76758680733586</v>
      </c>
      <c r="H869" s="307">
        <f t="shared" ca="1" si="389"/>
        <v>-144.8829924838611</v>
      </c>
      <c r="I869" s="304">
        <f t="shared" ca="1" si="390"/>
        <v>146.66098499637906</v>
      </c>
      <c r="J869" s="306">
        <f t="shared" ca="1" si="391"/>
        <v>1522.2295888306508</v>
      </c>
      <c r="K869" s="307">
        <f t="shared" ca="1" si="392"/>
        <v>798.85984022636899</v>
      </c>
      <c r="L869" s="304">
        <f t="shared" ca="1" si="377"/>
        <v>1719.116041876764</v>
      </c>
      <c r="M869" s="306">
        <f t="shared" ca="1" si="393"/>
        <v>-1.4149263780188723</v>
      </c>
      <c r="N869" s="304">
        <f t="shared" ca="1" si="394"/>
        <v>-81.06930978221348</v>
      </c>
      <c r="P869" s="310">
        <f t="shared" ca="1" si="395"/>
        <v>23</v>
      </c>
      <c r="Q869" s="304">
        <f t="shared" ca="1" si="396"/>
        <v>0</v>
      </c>
      <c r="R869" s="306">
        <f t="shared" ca="1" si="397"/>
        <v>0</v>
      </c>
      <c r="S869" s="307">
        <f t="shared" ca="1" si="398"/>
        <v>10.317999999999975</v>
      </c>
      <c r="T869" s="304">
        <f t="shared" ca="1" si="378"/>
        <v>101.21957999999975</v>
      </c>
      <c r="U869" s="311">
        <f t="shared" ca="1" si="379"/>
        <v>0</v>
      </c>
      <c r="V869" s="306">
        <f t="shared" ca="1" si="380"/>
        <v>1.1308983702188695</v>
      </c>
      <c r="W869" s="304">
        <f t="shared" ca="1" si="381"/>
        <v>63.486620121836225</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3.575315536293715</v>
      </c>
      <c r="AH869" s="304">
        <f t="shared" ca="1" si="405"/>
        <v>-6.1141592397943931</v>
      </c>
    </row>
    <row r="870" spans="1:34" x14ac:dyDescent="0.2">
      <c r="A870" s="347">
        <f t="shared" ca="1" si="383"/>
        <v>0.1</v>
      </c>
      <c r="B870" s="304">
        <f t="shared" ca="1" si="384"/>
        <v>41.600000000000257</v>
      </c>
      <c r="D870" s="306">
        <f t="shared" ca="1" si="385"/>
        <v>-0.95518850411244804</v>
      </c>
      <c r="E870" s="307">
        <f t="shared" ca="1" si="386"/>
        <v>-3.7315969600518253</v>
      </c>
      <c r="F870" s="304">
        <f t="shared" ca="1" si="387"/>
        <v>3.851908741216048</v>
      </c>
      <c r="G870" s="306">
        <f t="shared" ca="1" si="388"/>
        <v>22.672067956924614</v>
      </c>
      <c r="H870" s="307">
        <f t="shared" ca="1" si="389"/>
        <v>-145.25615217986629</v>
      </c>
      <c r="I870" s="304">
        <f t="shared" ca="1" si="390"/>
        <v>147.01487139586894</v>
      </c>
      <c r="J870" s="306">
        <f t="shared" ca="1" si="391"/>
        <v>1524.5015715688637</v>
      </c>
      <c r="K870" s="307">
        <f t="shared" ca="1" si="392"/>
        <v>784.35288299318267</v>
      </c>
      <c r="L870" s="304">
        <f t="shared" ca="1" si="377"/>
        <v>1714.4429085786592</v>
      </c>
      <c r="M870" s="306">
        <f t="shared" ca="1" si="393"/>
        <v>-1.4159622598608432</v>
      </c>
      <c r="N870" s="304">
        <f t="shared" ca="1" si="394"/>
        <v>-81.128661439832655</v>
      </c>
      <c r="P870" s="310">
        <f t="shared" ca="1" si="395"/>
        <v>23</v>
      </c>
      <c r="Q870" s="304">
        <f t="shared" ca="1" si="396"/>
        <v>0</v>
      </c>
      <c r="R870" s="306">
        <f t="shared" ca="1" si="397"/>
        <v>0</v>
      </c>
      <c r="S870" s="307">
        <f t="shared" ca="1" si="398"/>
        <v>10.317999999999975</v>
      </c>
      <c r="T870" s="304">
        <f t="shared" ca="1" si="378"/>
        <v>101.21957999999975</v>
      </c>
      <c r="U870" s="311">
        <f t="shared" ca="1" si="379"/>
        <v>0</v>
      </c>
      <c r="V870" s="306">
        <f t="shared" ca="1" si="380"/>
        <v>1.1325427282171627</v>
      </c>
      <c r="W870" s="304">
        <f t="shared" ca="1" si="381"/>
        <v>63.886127867761502</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3.5380752225552632</v>
      </c>
      <c r="AH870" s="304">
        <f t="shared" ca="1" si="405"/>
        <v>-6.1529967165958892</v>
      </c>
    </row>
    <row r="871" spans="1:34" x14ac:dyDescent="0.2">
      <c r="A871" s="347">
        <f t="shared" ca="1" si="383"/>
        <v>0.1</v>
      </c>
      <c r="B871" s="304">
        <f t="shared" ca="1" si="384"/>
        <v>41.700000000000259</v>
      </c>
      <c r="D871" s="306">
        <f t="shared" ca="1" si="385"/>
        <v>-0.95486265694601902</v>
      </c>
      <c r="E871" s="307">
        <f t="shared" ca="1" si="386"/>
        <v>-3.692354460486694</v>
      </c>
      <c r="F871" s="304">
        <f t="shared" ca="1" si="387"/>
        <v>3.813822774527678</v>
      </c>
      <c r="G871" s="306">
        <f t="shared" ca="1" si="388"/>
        <v>22.576581691230011</v>
      </c>
      <c r="H871" s="307">
        <f t="shared" ca="1" si="389"/>
        <v>-145.62538762591495</v>
      </c>
      <c r="I871" s="304">
        <f t="shared" ca="1" si="390"/>
        <v>147.36504185884374</v>
      </c>
      <c r="J871" s="306">
        <f t="shared" ca="1" si="391"/>
        <v>1526.7640040512715</v>
      </c>
      <c r="K871" s="307">
        <f t="shared" ca="1" si="392"/>
        <v>769.80880600289356</v>
      </c>
      <c r="L871" s="304">
        <f t="shared" ca="1" si="377"/>
        <v>1709.8578659836821</v>
      </c>
      <c r="M871" s="306">
        <f t="shared" ca="1" si="393"/>
        <v>-1.4169888674682882</v>
      </c>
      <c r="N871" s="304">
        <f t="shared" ca="1" si="394"/>
        <v>-81.187481722955269</v>
      </c>
      <c r="P871" s="310">
        <f t="shared" ca="1" si="395"/>
        <v>23</v>
      </c>
      <c r="Q871" s="304">
        <f t="shared" ca="1" si="396"/>
        <v>0</v>
      </c>
      <c r="R871" s="306">
        <f t="shared" ca="1" si="397"/>
        <v>0</v>
      </c>
      <c r="S871" s="307">
        <f t="shared" ca="1" si="398"/>
        <v>10.317999999999975</v>
      </c>
      <c r="T871" s="304">
        <f t="shared" ca="1" si="378"/>
        <v>101.21957999999975</v>
      </c>
      <c r="U871" s="311">
        <f t="shared" ca="1" si="379"/>
        <v>0</v>
      </c>
      <c r="V871" s="306">
        <f t="shared" ca="1" si="380"/>
        <v>1.1341935995981829</v>
      </c>
      <c r="W871" s="304">
        <f t="shared" ca="1" si="381"/>
        <v>64.284396267635501</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3.5009280726488212</v>
      </c>
      <c r="AH871" s="304">
        <f t="shared" ca="1" si="405"/>
        <v>-6.1917162112581563</v>
      </c>
    </row>
    <row r="872" spans="1:34" x14ac:dyDescent="0.2">
      <c r="A872" s="347">
        <f t="shared" ca="1" si="383"/>
        <v>0.1</v>
      </c>
      <c r="B872" s="304">
        <f t="shared" ca="1" si="384"/>
        <v>41.80000000000026</v>
      </c>
      <c r="D872" s="306">
        <f t="shared" ca="1" si="385"/>
        <v>-0.95449522578378532</v>
      </c>
      <c r="E872" s="307">
        <f t="shared" ca="1" si="386"/>
        <v>-3.6532337037168201</v>
      </c>
      <c r="F872" s="304">
        <f t="shared" ca="1" si="387"/>
        <v>3.7758677982705584</v>
      </c>
      <c r="G872" s="306">
        <f t="shared" ca="1" si="388"/>
        <v>22.481132168651634</v>
      </c>
      <c r="H872" s="307">
        <f t="shared" ca="1" si="389"/>
        <v>-145.99071099628662</v>
      </c>
      <c r="I872" s="304">
        <f t="shared" ca="1" si="390"/>
        <v>147.71150598645207</v>
      </c>
      <c r="J872" s="306">
        <f t="shared" ca="1" si="391"/>
        <v>1529.0168897442657</v>
      </c>
      <c r="K872" s="307">
        <f t="shared" ca="1" si="392"/>
        <v>755.22800107178352</v>
      </c>
      <c r="L872" s="304">
        <f t="shared" ca="1" si="377"/>
        <v>1705.3627129517374</v>
      </c>
      <c r="M872" s="306">
        <f t="shared" ca="1" si="393"/>
        <v>-1.4180063301067882</v>
      </c>
      <c r="N872" s="304">
        <f t="shared" ca="1" si="394"/>
        <v>-81.245778037953571</v>
      </c>
      <c r="P872" s="310">
        <f t="shared" ca="1" si="395"/>
        <v>23</v>
      </c>
      <c r="Q872" s="304">
        <f t="shared" ca="1" si="396"/>
        <v>0</v>
      </c>
      <c r="R872" s="306">
        <f t="shared" ca="1" si="397"/>
        <v>0</v>
      </c>
      <c r="S872" s="307">
        <f t="shared" ca="1" si="398"/>
        <v>10.317999999999975</v>
      </c>
      <c r="T872" s="304">
        <f t="shared" ca="1" si="378"/>
        <v>101.21957999999975</v>
      </c>
      <c r="U872" s="311">
        <f t="shared" ca="1" si="379"/>
        <v>0</v>
      </c>
      <c r="V872" s="306">
        <f t="shared" ca="1" si="380"/>
        <v>1.1358509623440263</v>
      </c>
      <c r="W872" s="304">
        <f t="shared" ca="1" si="381"/>
        <v>64.681403669497541</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3.4638766990747367</v>
      </c>
      <c r="AH872" s="304">
        <f t="shared" ca="1" si="405"/>
        <v>-6.2303155909706973</v>
      </c>
    </row>
    <row r="873" spans="1:34" x14ac:dyDescent="0.2">
      <c r="A873" s="347">
        <f t="shared" ca="1" si="383"/>
        <v>0.1</v>
      </c>
      <c r="B873" s="304">
        <f t="shared" ca="1" si="384"/>
        <v>41.900000000000261</v>
      </c>
      <c r="D873" s="306">
        <f t="shared" ca="1" si="385"/>
        <v>-0.9540865322094001</v>
      </c>
      <c r="E873" s="307">
        <f t="shared" ca="1" si="386"/>
        <v>-3.6142368087022367</v>
      </c>
      <c r="F873" s="304">
        <f t="shared" ca="1" si="387"/>
        <v>3.738046123353949</v>
      </c>
      <c r="G873" s="306">
        <f t="shared" ca="1" si="388"/>
        <v>22.385723515430694</v>
      </c>
      <c r="H873" s="307">
        <f t="shared" ca="1" si="389"/>
        <v>-146.35213467715684</v>
      </c>
      <c r="I873" s="304">
        <f t="shared" ca="1" si="390"/>
        <v>148.05427363595405</v>
      </c>
      <c r="J873" s="306">
        <f t="shared" ca="1" si="391"/>
        <v>1531.2602325284697</v>
      </c>
      <c r="K873" s="307">
        <f t="shared" ca="1" si="392"/>
        <v>740.61085878811139</v>
      </c>
      <c r="L873" s="304">
        <f t="shared" ca="1" si="377"/>
        <v>1700.959242274196</v>
      </c>
      <c r="M873" s="306">
        <f t="shared" ca="1" si="393"/>
        <v>-1.4190147745701398</v>
      </c>
      <c r="N873" s="304">
        <f t="shared" ca="1" si="394"/>
        <v>-81.303557649576945</v>
      </c>
      <c r="P873" s="310">
        <f t="shared" ca="1" si="395"/>
        <v>23</v>
      </c>
      <c r="Q873" s="304">
        <f t="shared" ca="1" si="396"/>
        <v>0</v>
      </c>
      <c r="R873" s="306">
        <f t="shared" ca="1" si="397"/>
        <v>0</v>
      </c>
      <c r="S873" s="307">
        <f t="shared" ca="1" si="398"/>
        <v>10.317999999999975</v>
      </c>
      <c r="T873" s="304">
        <f t="shared" ca="1" si="378"/>
        <v>101.21957999999975</v>
      </c>
      <c r="U873" s="311">
        <f t="shared" ca="1" si="379"/>
        <v>0</v>
      </c>
      <c r="V873" s="306">
        <f t="shared" ca="1" si="380"/>
        <v>1.1375147944588124</v>
      </c>
      <c r="W873" s="304">
        <f t="shared" ca="1" si="381"/>
        <v>65.077128776107827</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3.4269236685386382</v>
      </c>
      <c r="AH873" s="304">
        <f t="shared" ca="1" si="405"/>
        <v>-6.2687927572686277</v>
      </c>
    </row>
    <row r="874" spans="1:34" x14ac:dyDescent="0.2">
      <c r="A874" s="347">
        <f t="shared" ca="1" si="383"/>
        <v>0.1</v>
      </c>
      <c r="B874" s="304">
        <f t="shared" ca="1" si="384"/>
        <v>42.000000000000263</v>
      </c>
      <c r="D874" s="306">
        <f t="shared" ca="1" si="385"/>
        <v>-0.95363690042174332</v>
      </c>
      <c r="E874" s="307">
        <f t="shared" ca="1" si="386"/>
        <v>-3.5753658597442879</v>
      </c>
      <c r="F874" s="304">
        <f t="shared" ca="1" si="387"/>
        <v>3.700360032330773</v>
      </c>
      <c r="G874" s="306">
        <f t="shared" ca="1" si="388"/>
        <v>22.290359825388521</v>
      </c>
      <c r="H874" s="307">
        <f t="shared" ca="1" si="389"/>
        <v>-146.70967126313127</v>
      </c>
      <c r="I874" s="304">
        <f t="shared" ca="1" si="390"/>
        <v>148.39335491618667</v>
      </c>
      <c r="J874" s="306">
        <f t="shared" ca="1" si="391"/>
        <v>1533.4940366955107</v>
      </c>
      <c r="K874" s="307">
        <f t="shared" ca="1" si="392"/>
        <v>725.957768491097</v>
      </c>
      <c r="L874" s="304">
        <f t="shared" ca="1" si="377"/>
        <v>1696.6492395935188</v>
      </c>
      <c r="M874" s="306">
        <f t="shared" ca="1" si="393"/>
        <v>-1.4200143252379771</v>
      </c>
      <c r="N874" s="304">
        <f t="shared" ca="1" si="394"/>
        <v>-81.360827684253508</v>
      </c>
      <c r="P874" s="310">
        <f t="shared" ca="1" si="395"/>
        <v>23</v>
      </c>
      <c r="Q874" s="304">
        <f t="shared" ca="1" si="396"/>
        <v>0</v>
      </c>
      <c r="R874" s="306">
        <f t="shared" ca="1" si="397"/>
        <v>0</v>
      </c>
      <c r="S874" s="307">
        <f t="shared" ca="1" si="398"/>
        <v>10.317999999999975</v>
      </c>
      <c r="T874" s="304">
        <f t="shared" ca="1" si="378"/>
        <v>101.21957999999975</v>
      </c>
      <c r="U874" s="311">
        <f t="shared" ca="1" si="379"/>
        <v>0</v>
      </c>
      <c r="V874" s="306">
        <f t="shared" ca="1" si="380"/>
        <v>1.1391850739700375</v>
      </c>
      <c r="W874" s="304">
        <f t="shared" ca="1" si="381"/>
        <v>65.471550645202854</v>
      </c>
      <c r="Y874" s="314" t="str">
        <f t="shared" ca="1" si="399"/>
        <v/>
      </c>
      <c r="Z874" s="315" t="str">
        <f t="shared" ca="1" si="400"/>
        <v/>
      </c>
      <c r="AA874" s="316" t="str">
        <f t="shared" ca="1" si="401"/>
        <v/>
      </c>
      <c r="AC874" s="310">
        <f t="shared" ca="1" si="402"/>
        <v>42.000000000000263</v>
      </c>
      <c r="AD874" s="323">
        <f t="shared" ca="1" si="403"/>
        <v>1533.4940366955107</v>
      </c>
      <c r="AE874" s="324" t="e">
        <f t="shared" ca="1" si="382"/>
        <v>#N/A</v>
      </c>
      <c r="AG874" s="306">
        <f t="shared" ca="1" si="404"/>
        <v>3.390071502242435</v>
      </c>
      <c r="AH874" s="304">
        <f t="shared" ca="1" si="405"/>
        <v>-6.3071456460659032</v>
      </c>
    </row>
    <row r="875" spans="1:34" x14ac:dyDescent="0.2">
      <c r="A875" s="347">
        <f t="shared" ca="1" si="383"/>
        <v>0.1</v>
      </c>
      <c r="B875" s="304">
        <f t="shared" ca="1" si="384"/>
        <v>42.100000000000264</v>
      </c>
      <c r="D875" s="306">
        <f t="shared" ca="1" si="385"/>
        <v>-0.95314665714581637</v>
      </c>
      <c r="E875" s="307">
        <f t="shared" ca="1" si="386"/>
        <v>-3.5366229064573727</v>
      </c>
      <c r="F875" s="304">
        <f t="shared" ca="1" si="387"/>
        <v>3.6628117795632416</v>
      </c>
      <c r="G875" s="306">
        <f t="shared" ca="1" si="388"/>
        <v>22.195045159673938</v>
      </c>
      <c r="H875" s="307">
        <f t="shared" ca="1" si="389"/>
        <v>-147.063333553777</v>
      </c>
      <c r="I875" s="304">
        <f t="shared" ca="1" si="390"/>
        <v>148.72876018305752</v>
      </c>
      <c r="J875" s="306">
        <f t="shared" ca="1" si="391"/>
        <v>1535.7183069447638</v>
      </c>
      <c r="K875" s="307">
        <f t="shared" ca="1" si="392"/>
        <v>711.26911825025161</v>
      </c>
      <c r="L875" s="304">
        <f t="shared" ca="1" si="377"/>
        <v>1692.4344822951882</v>
      </c>
      <c r="M875" s="306">
        <f t="shared" ca="1" si="393"/>
        <v>-1.4210051041318141</v>
      </c>
      <c r="N875" s="304">
        <f t="shared" ca="1" si="394"/>
        <v>-81.417595133301006</v>
      </c>
      <c r="P875" s="310">
        <f t="shared" ca="1" si="395"/>
        <v>23</v>
      </c>
      <c r="Q875" s="304">
        <f t="shared" ca="1" si="396"/>
        <v>0</v>
      </c>
      <c r="R875" s="306">
        <f t="shared" ca="1" si="397"/>
        <v>0</v>
      </c>
      <c r="S875" s="307">
        <f t="shared" ca="1" si="398"/>
        <v>10.317999999999975</v>
      </c>
      <c r="T875" s="304">
        <f t="shared" ca="1" si="378"/>
        <v>101.21957999999975</v>
      </c>
      <c r="U875" s="311">
        <f t="shared" ca="1" si="379"/>
        <v>0</v>
      </c>
      <c r="V875" s="306">
        <f t="shared" ca="1" si="380"/>
        <v>1.1408617789299269</v>
      </c>
      <c r="W875" s="304">
        <f t="shared" ca="1" si="381"/>
        <v>65.864648689665728</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3.3533226761732529</v>
      </c>
      <c r="AH875" s="304">
        <f t="shared" ca="1" si="405"/>
        <v>-6.345372227680075</v>
      </c>
    </row>
    <row r="876" spans="1:34" x14ac:dyDescent="0.2">
      <c r="A876" s="347">
        <f t="shared" ca="1" si="383"/>
        <v>0.1</v>
      </c>
      <c r="B876" s="304">
        <f t="shared" ca="1" si="384"/>
        <v>42.200000000000266</v>
      </c>
      <c r="D876" s="306">
        <f t="shared" ca="1" si="385"/>
        <v>-0.95261613154424385</v>
      </c>
      <c r="E876" s="307">
        <f t="shared" ca="1" si="386"/>
        <v>-3.4980099637491406</v>
      </c>
      <c r="F876" s="304">
        <f t="shared" ca="1" si="387"/>
        <v>3.6254035914042158</v>
      </c>
      <c r="G876" s="306">
        <f t="shared" ca="1" si="388"/>
        <v>22.099783546519514</v>
      </c>
      <c r="H876" s="307">
        <f t="shared" ca="1" si="389"/>
        <v>-147.41313455015191</v>
      </c>
      <c r="I876" s="304">
        <f t="shared" ca="1" si="390"/>
        <v>149.06050003506698</v>
      </c>
      <c r="J876" s="306">
        <f t="shared" ca="1" si="391"/>
        <v>1537.9330483800734</v>
      </c>
      <c r="K876" s="307">
        <f t="shared" ca="1" si="392"/>
        <v>696.5452948450552</v>
      </c>
      <c r="L876" s="304">
        <f t="shared" ca="1" si="377"/>
        <v>1688.3167383729897</v>
      </c>
      <c r="M876" s="306">
        <f t="shared" ca="1" si="393"/>
        <v>-1.4219872309695616</v>
      </c>
      <c r="N876" s="304">
        <f t="shared" ca="1" si="394"/>
        <v>-81.473866856050464</v>
      </c>
      <c r="P876" s="310">
        <f t="shared" ca="1" si="395"/>
        <v>23</v>
      </c>
      <c r="Q876" s="304">
        <f t="shared" ca="1" si="396"/>
        <v>0</v>
      </c>
      <c r="R876" s="306">
        <f t="shared" ca="1" si="397"/>
        <v>0</v>
      </c>
      <c r="S876" s="307">
        <f t="shared" ca="1" si="398"/>
        <v>10.317999999999975</v>
      </c>
      <c r="T876" s="304">
        <f t="shared" ca="1" si="378"/>
        <v>101.21957999999975</v>
      </c>
      <c r="U876" s="311">
        <f t="shared" ca="1" si="379"/>
        <v>0</v>
      </c>
      <c r="V876" s="306">
        <f t="shared" ca="1" si="380"/>
        <v>1.1425448874167694</v>
      </c>
      <c r="W876" s="304">
        <f t="shared" ca="1" si="381"/>
        <v>66.256402677610879</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3.3166796213904677</v>
      </c>
      <c r="AH876" s="304">
        <f t="shared" ca="1" si="405"/>
        <v>-6.3834705068487976</v>
      </c>
    </row>
    <row r="877" spans="1:34" x14ac:dyDescent="0.2">
      <c r="A877" s="347">
        <f t="shared" ca="1" si="383"/>
        <v>0.1</v>
      </c>
      <c r="B877" s="304">
        <f t="shared" ca="1" si="384"/>
        <v>42.300000000000267</v>
      </c>
      <c r="D877" s="306">
        <f t="shared" ca="1" si="385"/>
        <v>-0.95204565512934125</v>
      </c>
      <c r="E877" s="307">
        <f t="shared" ca="1" si="386"/>
        <v>-3.4595290118091739</v>
      </c>
      <c r="F877" s="304">
        <f t="shared" ca="1" si="387"/>
        <v>3.5881376663946458</v>
      </c>
      <c r="G877" s="306">
        <f t="shared" ca="1" si="388"/>
        <v>22.004578981006581</v>
      </c>
      <c r="H877" s="307">
        <f t="shared" ca="1" si="389"/>
        <v>-147.75908745133282</v>
      </c>
      <c r="I877" s="304">
        <f t="shared" ca="1" si="390"/>
        <v>149.3885853088581</v>
      </c>
      <c r="J877" s="306">
        <f t="shared" ca="1" si="391"/>
        <v>1540.1382665064498</v>
      </c>
      <c r="K877" s="307">
        <f t="shared" ca="1" si="392"/>
        <v>681.78668374498091</v>
      </c>
      <c r="L877" s="304">
        <f t="shared" ca="1" si="377"/>
        <v>1684.2977652687991</v>
      </c>
      <c r="M877" s="306">
        <f t="shared" ca="1" si="393"/>
        <v>-1.4229608232185615</v>
      </c>
      <c r="N877" s="304">
        <f t="shared" ca="1" si="394"/>
        <v>-81.529649582884815</v>
      </c>
      <c r="P877" s="310">
        <f t="shared" ca="1" si="395"/>
        <v>23</v>
      </c>
      <c r="Q877" s="304">
        <f t="shared" ca="1" si="396"/>
        <v>0</v>
      </c>
      <c r="R877" s="306">
        <f t="shared" ca="1" si="397"/>
        <v>0</v>
      </c>
      <c r="S877" s="307">
        <f t="shared" ca="1" si="398"/>
        <v>10.317999999999975</v>
      </c>
      <c r="T877" s="304">
        <f t="shared" ca="1" si="378"/>
        <v>101.21957999999975</v>
      </c>
      <c r="U877" s="311">
        <f t="shared" ca="1" si="379"/>
        <v>0</v>
      </c>
      <c r="V877" s="306">
        <f t="shared" ca="1" si="380"/>
        <v>1.144234377536248</v>
      </c>
      <c r="W877" s="304">
        <f t="shared" ca="1" si="381"/>
        <v>66.646792732384625</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3.2801447243112172</v>
      </c>
      <c r="AH877" s="304">
        <f t="shared" ca="1" si="405"/>
        <v>-6.4214385227380344</v>
      </c>
    </row>
    <row r="878" spans="1:34" x14ac:dyDescent="0.2">
      <c r="A878" s="347">
        <f t="shared" ca="1" si="383"/>
        <v>0.1</v>
      </c>
      <c r="B878" s="304">
        <f t="shared" ca="1" si="384"/>
        <v>42.400000000000269</v>
      </c>
      <c r="D878" s="306">
        <f t="shared" ca="1" si="385"/>
        <v>-0.95143556167580112</v>
      </c>
      <c r="E878" s="307">
        <f t="shared" ca="1" si="386"/>
        <v>-3.4211819961059868</v>
      </c>
      <c r="F878" s="304">
        <f t="shared" ca="1" si="387"/>
        <v>3.5510161754772525</v>
      </c>
      <c r="G878" s="306">
        <f t="shared" ca="1" si="388"/>
        <v>21.909435424839</v>
      </c>
      <c r="H878" s="307">
        <f t="shared" ca="1" si="389"/>
        <v>-148.10120565094343</v>
      </c>
      <c r="I878" s="304">
        <f t="shared" ca="1" si="390"/>
        <v>149.71302707479475</v>
      </c>
      <c r="J878" s="306">
        <f t="shared" ca="1" si="391"/>
        <v>1542.3339672267421</v>
      </c>
      <c r="K878" s="307">
        <f t="shared" ca="1" si="392"/>
        <v>666.99366908986713</v>
      </c>
      <c r="L878" s="304">
        <f t="shared" ca="1" si="377"/>
        <v>1680.3793086881735</v>
      </c>
      <c r="M878" s="306">
        <f t="shared" ca="1" si="393"/>
        <v>-1.4239259961471913</v>
      </c>
      <c r="N878" s="304">
        <f t="shared" ca="1" si="394"/>
        <v>-81.584949918195576</v>
      </c>
      <c r="P878" s="310">
        <f t="shared" ca="1" si="395"/>
        <v>23</v>
      </c>
      <c r="Q878" s="304">
        <f t="shared" ca="1" si="396"/>
        <v>0</v>
      </c>
      <c r="R878" s="306">
        <f t="shared" ca="1" si="397"/>
        <v>0</v>
      </c>
      <c r="S878" s="307">
        <f t="shared" ca="1" si="398"/>
        <v>10.317999999999975</v>
      </c>
      <c r="T878" s="304">
        <f t="shared" ca="1" si="378"/>
        <v>101.21957999999975</v>
      </c>
      <c r="U878" s="311">
        <f t="shared" ca="1" si="379"/>
        <v>0</v>
      </c>
      <c r="V878" s="306">
        <f t="shared" ca="1" si="380"/>
        <v>1.145930227422761</v>
      </c>
      <c r="W878" s="304">
        <f t="shared" ca="1" si="381"/>
        <v>67.035799332482853</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3.2437203269946435</v>
      </c>
      <c r="AH878" s="304">
        <f t="shared" ca="1" si="405"/>
        <v>-6.4592743489421194</v>
      </c>
    </row>
    <row r="879" spans="1:34" x14ac:dyDescent="0.2">
      <c r="A879" s="347">
        <f t="shared" ca="1" si="383"/>
        <v>0.1</v>
      </c>
      <c r="B879" s="304">
        <f t="shared" ca="1" si="384"/>
        <v>42.50000000000027</v>
      </c>
      <c r="D879" s="306">
        <f t="shared" ca="1" si="385"/>
        <v>-0.95078618713397778</v>
      </c>
      <c r="E879" s="307">
        <f t="shared" ca="1" si="386"/>
        <v>-3.3829708273922598</v>
      </c>
      <c r="F879" s="304">
        <f t="shared" ca="1" si="387"/>
        <v>3.5140412622267028</v>
      </c>
      <c r="G879" s="306">
        <f t="shared" ca="1" si="388"/>
        <v>21.814356806125602</v>
      </c>
      <c r="H879" s="307">
        <f t="shared" ca="1" si="389"/>
        <v>-148.43950273368264</v>
      </c>
      <c r="I879" s="304">
        <f t="shared" ca="1" si="390"/>
        <v>150.03383663256744</v>
      </c>
      <c r="J879" s="306">
        <f t="shared" ca="1" si="391"/>
        <v>1544.5201568382904</v>
      </c>
      <c r="K879" s="307">
        <f t="shared" ca="1" si="392"/>
        <v>652.16663367063586</v>
      </c>
      <c r="L879" s="304">
        <f t="shared" ca="1" si="377"/>
        <v>1676.5631013931645</v>
      </c>
      <c r="M879" s="306">
        <f t="shared" ca="1" si="393"/>
        <v>-1.4248828628750745</v>
      </c>
      <c r="N879" s="304">
        <f t="shared" ca="1" si="394"/>
        <v>-81.639774343259788</v>
      </c>
      <c r="P879" s="310">
        <f t="shared" ca="1" si="395"/>
        <v>23</v>
      </c>
      <c r="Q879" s="304">
        <f t="shared" ca="1" si="396"/>
        <v>0</v>
      </c>
      <c r="R879" s="306">
        <f t="shared" ca="1" si="397"/>
        <v>0</v>
      </c>
      <c r="S879" s="307">
        <f t="shared" ca="1" si="398"/>
        <v>10.317999999999975</v>
      </c>
      <c r="T879" s="304">
        <f t="shared" ca="1" si="378"/>
        <v>101.21957999999975</v>
      </c>
      <c r="U879" s="311">
        <f t="shared" ca="1" si="379"/>
        <v>0</v>
      </c>
      <c r="V879" s="306">
        <f t="shared" ca="1" si="380"/>
        <v>1.1476324152407311</v>
      </c>
      <c r="W879" s="304">
        <f t="shared" ca="1" si="381"/>
        <v>67.423403311385897</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3.2074087274250713</v>
      </c>
      <c r="AH879" s="304">
        <f t="shared" ca="1" si="405"/>
        <v>-6.4969760934757721</v>
      </c>
    </row>
    <row r="880" spans="1:34" x14ac:dyDescent="0.2">
      <c r="A880" s="347">
        <f t="shared" ca="1" si="383"/>
        <v>0.1</v>
      </c>
      <c r="B880" s="304">
        <f t="shared" ca="1" si="384"/>
        <v>42.600000000000271</v>
      </c>
      <c r="D880" s="306">
        <f t="shared" ca="1" si="385"/>
        <v>-0.95009786954381148</v>
      </c>
      <c r="E880" s="307">
        <f t="shared" ca="1" si="386"/>
        <v>-3.344897381718261</v>
      </c>
      <c r="F880" s="304">
        <f t="shared" ca="1" si="387"/>
        <v>3.4772150430966109</v>
      </c>
      <c r="G880" s="306">
        <f t="shared" ca="1" si="388"/>
        <v>21.71934701917122</v>
      </c>
      <c r="H880" s="307">
        <f t="shared" ca="1" si="389"/>
        <v>-148.77399247185448</v>
      </c>
      <c r="I880" s="304">
        <f t="shared" ca="1" si="390"/>
        <v>150.35102550682717</v>
      </c>
      <c r="J880" s="306">
        <f t="shared" ca="1" si="391"/>
        <v>1546.6968420295552</v>
      </c>
      <c r="K880" s="307">
        <f t="shared" ca="1" si="392"/>
        <v>637.30595891035898</v>
      </c>
      <c r="L880" s="304">
        <f t="shared" ca="1" si="377"/>
        <v>1672.8508619739093</v>
      </c>
      <c r="M880" s="306">
        <f t="shared" ca="1" si="393"/>
        <v>-1.425831534421949</v>
      </c>
      <c r="N880" s="304">
        <f t="shared" ca="1" si="394"/>
        <v>-81.694129219039837</v>
      </c>
      <c r="P880" s="310">
        <f t="shared" ca="1" si="395"/>
        <v>23</v>
      </c>
      <c r="Q880" s="304">
        <f t="shared" ca="1" si="396"/>
        <v>0</v>
      </c>
      <c r="R880" s="306">
        <f t="shared" ca="1" si="397"/>
        <v>0</v>
      </c>
      <c r="S880" s="307">
        <f t="shared" ca="1" si="398"/>
        <v>10.317999999999975</v>
      </c>
      <c r="T880" s="304">
        <f t="shared" ca="1" si="378"/>
        <v>101.21957999999975</v>
      </c>
      <c r="U880" s="311">
        <f t="shared" ca="1" si="379"/>
        <v>0</v>
      </c>
      <c r="V880" s="306">
        <f t="shared" ca="1" si="380"/>
        <v>1.1493409191859063</v>
      </c>
      <c r="W880" s="304">
        <f t="shared" ca="1" si="381"/>
        <v>67.809585857312484</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3.1712121797944404</v>
      </c>
      <c r="AH880" s="304">
        <f t="shared" ca="1" si="405"/>
        <v>-6.534541898758099</v>
      </c>
    </row>
    <row r="881" spans="1:34" x14ac:dyDescent="0.2">
      <c r="A881" s="347">
        <f t="shared" ca="1" si="383"/>
        <v>0.1</v>
      </c>
      <c r="B881" s="304">
        <f t="shared" ca="1" si="384"/>
        <v>42.700000000000273</v>
      </c>
      <c r="D881" s="306">
        <f t="shared" ca="1" si="385"/>
        <v>-0.94937094894937635</v>
      </c>
      <c r="E881" s="307">
        <f t="shared" ca="1" si="386"/>
        <v>-3.3069635004532767</v>
      </c>
      <c r="F881" s="304">
        <f t="shared" ca="1" si="387"/>
        <v>3.4405396076835428</v>
      </c>
      <c r="G881" s="306">
        <f t="shared" ca="1" si="388"/>
        <v>21.624409924276282</v>
      </c>
      <c r="H881" s="307">
        <f t="shared" ca="1" si="389"/>
        <v>-149.1046888218998</v>
      </c>
      <c r="I881" s="304">
        <f t="shared" ca="1" si="390"/>
        <v>150.66460544284683</v>
      </c>
      <c r="J881" s="306">
        <f t="shared" ca="1" si="391"/>
        <v>1548.8640298767275</v>
      </c>
      <c r="K881" s="307">
        <f t="shared" ca="1" si="392"/>
        <v>622.41202484567123</v>
      </c>
      <c r="L881" s="304">
        <f t="shared" ca="1" si="377"/>
        <v>1669.2442936006896</v>
      </c>
      <c r="M881" s="306">
        <f t="shared" ca="1" si="393"/>
        <v>-1.4267721197552281</v>
      </c>
      <c r="N881" s="304">
        <f t="shared" ca="1" si="394"/>
        <v>-81.748020788908633</v>
      </c>
      <c r="P881" s="310">
        <f t="shared" ca="1" si="395"/>
        <v>23</v>
      </c>
      <c r="Q881" s="304">
        <f t="shared" ca="1" si="396"/>
        <v>0</v>
      </c>
      <c r="R881" s="306">
        <f t="shared" ca="1" si="397"/>
        <v>0</v>
      </c>
      <c r="S881" s="307">
        <f t="shared" ca="1" si="398"/>
        <v>10.317999999999975</v>
      </c>
      <c r="T881" s="304">
        <f t="shared" ca="1" si="378"/>
        <v>101.21957999999975</v>
      </c>
      <c r="U881" s="311">
        <f t="shared" ca="1" si="379"/>
        <v>0</v>
      </c>
      <c r="V881" s="306">
        <f t="shared" ca="1" si="380"/>
        <v>1.1510557174866503</v>
      </c>
      <c r="W881" s="304">
        <f t="shared" ca="1" si="381"/>
        <v>68.19432851289298</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3.1351328947841308</v>
      </c>
      <c r="AH881" s="304">
        <f t="shared" ca="1" si="405"/>
        <v>-6.5719699415887431</v>
      </c>
    </row>
    <row r="882" spans="1:34" x14ac:dyDescent="0.2">
      <c r="A882" s="347">
        <f t="shared" ca="1" si="383"/>
        <v>0.1</v>
      </c>
      <c r="B882" s="304">
        <f t="shared" ca="1" si="384"/>
        <v>42.800000000000274</v>
      </c>
      <c r="D882" s="306">
        <f t="shared" ca="1" si="385"/>
        <v>-0.94860576731408142</v>
      </c>
      <c r="E882" s="307">
        <f t="shared" ca="1" si="386"/>
        <v>-3.2691709903150414</v>
      </c>
      <c r="F882" s="304">
        <f t="shared" ca="1" si="387"/>
        <v>3.4040170190084194</v>
      </c>
      <c r="G882" s="306">
        <f t="shared" ca="1" si="388"/>
        <v>21.529549347544872</v>
      </c>
      <c r="H882" s="307">
        <f t="shared" ca="1" si="389"/>
        <v>-149.4316059209313</v>
      </c>
      <c r="I882" s="304">
        <f t="shared" ca="1" si="390"/>
        <v>150.97458840221051</v>
      </c>
      <c r="J882" s="306">
        <f t="shared" ca="1" si="391"/>
        <v>1551.0217278403186</v>
      </c>
      <c r="K882" s="307">
        <f t="shared" ca="1" si="392"/>
        <v>607.48521010852971</v>
      </c>
      <c r="L882" s="304">
        <f t="shared" ca="1" si="377"/>
        <v>1665.7450827582747</v>
      </c>
      <c r="M882" s="306">
        <f t="shared" ca="1" si="393"/>
        <v>-1.427704725836296</v>
      </c>
      <c r="N882" s="304">
        <f t="shared" ca="1" si="394"/>
        <v>-81.80145518130206</v>
      </c>
      <c r="P882" s="310">
        <f t="shared" ca="1" si="395"/>
        <v>23</v>
      </c>
      <c r="Q882" s="304">
        <f t="shared" ca="1" si="396"/>
        <v>0</v>
      </c>
      <c r="R882" s="306">
        <f t="shared" ca="1" si="397"/>
        <v>0</v>
      </c>
      <c r="S882" s="307">
        <f t="shared" ca="1" si="398"/>
        <v>10.317999999999975</v>
      </c>
      <c r="T882" s="304">
        <f t="shared" ca="1" si="378"/>
        <v>101.21957999999975</v>
      </c>
      <c r="U882" s="311">
        <f t="shared" ca="1" si="379"/>
        <v>0</v>
      </c>
      <c r="V882" s="306">
        <f t="shared" ca="1" si="380"/>
        <v>1.1527767884052234</v>
      </c>
      <c r="W882" s="304">
        <f t="shared" ca="1" si="381"/>
        <v>68.577613174763371</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3.0991730398464519</v>
      </c>
      <c r="AH882" s="304">
        <f t="shared" ca="1" si="405"/>
        <v>-6.609258433116219</v>
      </c>
    </row>
    <row r="883" spans="1:34" x14ac:dyDescent="0.2">
      <c r="A883" s="347">
        <f t="shared" ca="1" si="383"/>
        <v>0.1</v>
      </c>
      <c r="B883" s="304">
        <f t="shared" ca="1" si="384"/>
        <v>42.900000000000276</v>
      </c>
      <c r="D883" s="306">
        <f t="shared" ca="1" si="385"/>
        <v>-0.94780266843653849</v>
      </c>
      <c r="E883" s="307">
        <f t="shared" ca="1" si="386"/>
        <v>-3.2315216234070032</v>
      </c>
      <c r="F883" s="304">
        <f t="shared" ca="1" si="387"/>
        <v>3.3676493138155665</v>
      </c>
      <c r="G883" s="306">
        <f t="shared" ca="1" si="388"/>
        <v>21.434769080701219</v>
      </c>
      <c r="H883" s="307">
        <f t="shared" ca="1" si="389"/>
        <v>-149.75475808327201</v>
      </c>
      <c r="I883" s="304">
        <f t="shared" ca="1" si="390"/>
        <v>151.28098655853057</v>
      </c>
      <c r="J883" s="306">
        <f t="shared" ca="1" si="391"/>
        <v>1553.1699437617308</v>
      </c>
      <c r="K883" s="307">
        <f t="shared" ca="1" si="392"/>
        <v>592.52589190831952</v>
      </c>
      <c r="L883" s="304">
        <f t="shared" ca="1" si="377"/>
        <v>1662.3548979645013</v>
      </c>
      <c r="M883" s="306">
        <f t="shared" ca="1" si="393"/>
        <v>-1.4286294576655798</v>
      </c>
      <c r="N883" s="304">
        <f t="shared" ca="1" si="394"/>
        <v>-81.854438412301434</v>
      </c>
      <c r="P883" s="310">
        <f t="shared" ca="1" si="395"/>
        <v>23</v>
      </c>
      <c r="Q883" s="304">
        <f t="shared" ca="1" si="396"/>
        <v>0</v>
      </c>
      <c r="R883" s="306">
        <f t="shared" ca="1" si="397"/>
        <v>0</v>
      </c>
      <c r="S883" s="307">
        <f t="shared" ca="1" si="398"/>
        <v>10.317999999999975</v>
      </c>
      <c r="T883" s="304">
        <f t="shared" ca="1" si="378"/>
        <v>101.21957999999975</v>
      </c>
      <c r="U883" s="311">
        <f t="shared" ca="1" si="379"/>
        <v>0</v>
      </c>
      <c r="V883" s="306">
        <f t="shared" ca="1" si="380"/>
        <v>1.1545041102390545</v>
      </c>
      <c r="W883" s="304">
        <f t="shared" ca="1" si="381"/>
        <v>68.959422093081116</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3.06333473948595</v>
      </c>
      <c r="AH883" s="304">
        <f t="shared" ca="1" si="405"/>
        <v>-6.6464056187985596</v>
      </c>
    </row>
    <row r="884" spans="1:34" x14ac:dyDescent="0.2">
      <c r="A884" s="347">
        <f t="shared" ca="1" si="383"/>
        <v>0.1</v>
      </c>
      <c r="B884" s="304">
        <f t="shared" ca="1" si="384"/>
        <v>43.000000000000277</v>
      </c>
      <c r="D884" s="306">
        <f t="shared" ca="1" si="385"/>
        <v>-0.94696199786708635</v>
      </c>
      <c r="E884" s="307">
        <f t="shared" ca="1" si="386"/>
        <v>-3.1940171372633186</v>
      </c>
      <c r="F884" s="304">
        <f t="shared" ca="1" si="387"/>
        <v>3.3314385028897333</v>
      </c>
      <c r="G884" s="306">
        <f t="shared" ca="1" si="388"/>
        <v>21.340072880914512</v>
      </c>
      <c r="H884" s="307">
        <f t="shared" ca="1" si="389"/>
        <v>-150.07415979699834</v>
      </c>
      <c r="I884" s="304">
        <f t="shared" ca="1" si="390"/>
        <v>151.58381229319224</v>
      </c>
      <c r="J884" s="306">
        <f t="shared" ca="1" si="391"/>
        <v>1555.3086858598115</v>
      </c>
      <c r="K884" s="307">
        <f t="shared" ca="1" si="392"/>
        <v>577.53444601430601</v>
      </c>
      <c r="L884" s="304">
        <f t="shared" ca="1" si="377"/>
        <v>1659.0753884751666</v>
      </c>
      <c r="M884" s="306">
        <f t="shared" ca="1" si="393"/>
        <v>-1.4295464183264288</v>
      </c>
      <c r="N884" s="304">
        <f t="shared" ca="1" si="394"/>
        <v>-81.906976388147612</v>
      </c>
      <c r="P884" s="310">
        <f t="shared" ca="1" si="395"/>
        <v>23</v>
      </c>
      <c r="Q884" s="304">
        <f t="shared" ca="1" si="396"/>
        <v>0</v>
      </c>
      <c r="R884" s="306">
        <f t="shared" ca="1" si="397"/>
        <v>0</v>
      </c>
      <c r="S884" s="307">
        <f t="shared" ca="1" si="398"/>
        <v>10.317999999999975</v>
      </c>
      <c r="T884" s="304">
        <f t="shared" ca="1" si="378"/>
        <v>101.21957999999975</v>
      </c>
      <c r="U884" s="311">
        <f t="shared" ca="1" si="379"/>
        <v>0</v>
      </c>
      <c r="V884" s="306">
        <f t="shared" ca="1" si="380"/>
        <v>1.156237661322</v>
      </c>
      <c r="W884" s="304">
        <f t="shared" ca="1" si="381"/>
        <v>69.339737870963106</v>
      </c>
      <c r="Y884" s="314" t="str">
        <f t="shared" ca="1" si="399"/>
        <v/>
      </c>
      <c r="Z884" s="315" t="str">
        <f t="shared" ca="1" si="400"/>
        <v/>
      </c>
      <c r="AA884" s="316" t="str">
        <f t="shared" ca="1" si="401"/>
        <v/>
      </c>
      <c r="AC884" s="310">
        <f t="shared" ca="1" si="402"/>
        <v>43.000000000000277</v>
      </c>
      <c r="AD884" s="323">
        <f t="shared" ca="1" si="403"/>
        <v>1555.3086858598115</v>
      </c>
      <c r="AE884" s="324" t="e">
        <f t="shared" ca="1" si="382"/>
        <v>#N/A</v>
      </c>
      <c r="AG884" s="306">
        <f t="shared" ca="1" si="404"/>
        <v>3.0276200755407192</v>
      </c>
      <c r="AH884" s="304">
        <f t="shared" ca="1" si="405"/>
        <v>-6.6834097783563955</v>
      </c>
    </row>
    <row r="885" spans="1:34" x14ac:dyDescent="0.2">
      <c r="A885" s="347">
        <f t="shared" ca="1" si="383"/>
        <v>0.1</v>
      </c>
      <c r="B885" s="304">
        <f t="shared" ca="1" si="384"/>
        <v>43.100000000000279</v>
      </c>
      <c r="D885" s="306">
        <f t="shared" ca="1" si="385"/>
        <v>-0.9460841028250091</v>
      </c>
      <c r="E885" s="307">
        <f t="shared" ca="1" si="386"/>
        <v>-3.1566592349015634</v>
      </c>
      <c r="F885" s="304">
        <f t="shared" ca="1" si="387"/>
        <v>3.2953865713915151</v>
      </c>
      <c r="G885" s="306">
        <f t="shared" ca="1" si="388"/>
        <v>21.245464470632012</v>
      </c>
      <c r="H885" s="307">
        <f t="shared" ca="1" si="389"/>
        <v>-150.38982572048849</v>
      </c>
      <c r="I885" s="304">
        <f t="shared" ca="1" si="390"/>
        <v>151.88307819112632</v>
      </c>
      <c r="J885" s="306">
        <f t="shared" ca="1" si="391"/>
        <v>1557.4379627273888</v>
      </c>
      <c r="K885" s="307">
        <f t="shared" ca="1" si="392"/>
        <v>562.51124673843162</v>
      </c>
      <c r="L885" s="304">
        <f t="shared" ca="1" si="377"/>
        <v>1655.9081829774452</v>
      </c>
      <c r="M885" s="306">
        <f t="shared" ca="1" si="393"/>
        <v>-1.4304557090278438</v>
      </c>
      <c r="N885" s="304">
        <f t="shared" ca="1" si="394"/>
        <v>-81.959074907689185</v>
      </c>
      <c r="P885" s="310">
        <f t="shared" ca="1" si="395"/>
        <v>23</v>
      </c>
      <c r="Q885" s="304">
        <f t="shared" ca="1" si="396"/>
        <v>0</v>
      </c>
      <c r="R885" s="306">
        <f t="shared" ca="1" si="397"/>
        <v>0</v>
      </c>
      <c r="S885" s="307">
        <f t="shared" ca="1" si="398"/>
        <v>10.317999999999975</v>
      </c>
      <c r="T885" s="304">
        <f t="shared" ca="1" si="378"/>
        <v>101.21957999999975</v>
      </c>
      <c r="U885" s="311">
        <f t="shared" ca="1" si="379"/>
        <v>0</v>
      </c>
      <c r="V885" s="306">
        <f t="shared" ca="1" si="380"/>
        <v>1.1579774200255937</v>
      </c>
      <c r="W885" s="304">
        <f t="shared" ca="1" si="381"/>
        <v>69.718543463847894</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2.9920310874639258</v>
      </c>
      <c r="AH885" s="304">
        <f t="shared" ca="1" si="405"/>
        <v>-6.7202692257184795</v>
      </c>
    </row>
    <row r="886" spans="1:34" x14ac:dyDescent="0.2">
      <c r="A886" s="347">
        <f t="shared" ca="1" si="383"/>
        <v>0.1</v>
      </c>
      <c r="B886" s="304">
        <f t="shared" ca="1" si="384"/>
        <v>43.20000000000028</v>
      </c>
      <c r="D886" s="306">
        <f t="shared" ca="1" si="385"/>
        <v>-0.94516933211644261</v>
      </c>
      <c r="E886" s="307">
        <f t="shared" ca="1" si="386"/>
        <v>-3.1194495848829167</v>
      </c>
      <c r="F886" s="304">
        <f t="shared" ca="1" si="387"/>
        <v>3.2594954792114135</v>
      </c>
      <c r="G886" s="306">
        <f t="shared" ca="1" si="388"/>
        <v>21.150947537420368</v>
      </c>
      <c r="H886" s="307">
        <f t="shared" ca="1" si="389"/>
        <v>-150.70177067897677</v>
      </c>
      <c r="I886" s="304">
        <f t="shared" ca="1" si="390"/>
        <v>152.17879703660958</v>
      </c>
      <c r="J886" s="306">
        <f t="shared" ca="1" si="391"/>
        <v>1559.5577833277914</v>
      </c>
      <c r="K886" s="307">
        <f t="shared" ca="1" si="392"/>
        <v>547.45666691845838</v>
      </c>
      <c r="L886" s="304">
        <f t="shared" ca="1" si="377"/>
        <v>1652.8548882741529</v>
      </c>
      <c r="M886" s="306">
        <f t="shared" ca="1" si="393"/>
        <v>-1.4313574291460864</v>
      </c>
      <c r="N886" s="304">
        <f t="shared" ca="1" si="394"/>
        <v>-82.010739664766518</v>
      </c>
      <c r="P886" s="310">
        <f t="shared" ca="1" si="395"/>
        <v>23</v>
      </c>
      <c r="Q886" s="304">
        <f t="shared" ca="1" si="396"/>
        <v>0</v>
      </c>
      <c r="R886" s="306">
        <f t="shared" ca="1" si="397"/>
        <v>0</v>
      </c>
      <c r="S886" s="307">
        <f t="shared" ca="1" si="398"/>
        <v>10.317999999999975</v>
      </c>
      <c r="T886" s="304">
        <f t="shared" ca="1" si="378"/>
        <v>101.21957999999975</v>
      </c>
      <c r="U886" s="311">
        <f t="shared" ca="1" si="379"/>
        <v>0</v>
      </c>
      <c r="V886" s="306">
        <f t="shared" ca="1" si="380"/>
        <v>1.1597233647602885</v>
      </c>
      <c r="W886" s="304">
        <f t="shared" ca="1" si="381"/>
        <v>70.095822178782498</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2.9565697726056293</v>
      </c>
      <c r="AH886" s="304">
        <f t="shared" ca="1" si="405"/>
        <v>-6.7569823089598824</v>
      </c>
    </row>
    <row r="887" spans="1:34" x14ac:dyDescent="0.2">
      <c r="A887" s="347">
        <f t="shared" ca="1" si="383"/>
        <v>0.1</v>
      </c>
      <c r="B887" s="304">
        <f t="shared" ca="1" si="384"/>
        <v>43.300000000000281</v>
      </c>
      <c r="D887" s="306">
        <f t="shared" ca="1" si="385"/>
        <v>-0.94421803605298504</v>
      </c>
      <c r="E887" s="307">
        <f t="shared" ca="1" si="386"/>
        <v>-3.0823898213798193</v>
      </c>
      <c r="F887" s="304">
        <f t="shared" ca="1" si="387"/>
        <v>3.2237671613430257</v>
      </c>
      <c r="G887" s="306">
        <f t="shared" ca="1" si="388"/>
        <v>21.056525733815068</v>
      </c>
      <c r="H887" s="307">
        <f t="shared" ca="1" si="389"/>
        <v>-151.01000966111476</v>
      </c>
      <c r="I887" s="304">
        <f t="shared" ca="1" si="390"/>
        <v>152.47098180909308</v>
      </c>
      <c r="J887" s="306">
        <f t="shared" ca="1" si="391"/>
        <v>1561.6681569913533</v>
      </c>
      <c r="K887" s="307">
        <f t="shared" ca="1" si="392"/>
        <v>532.37107790145376</v>
      </c>
      <c r="L887" s="304">
        <f t="shared" ca="1" si="377"/>
        <v>1649.9170879613089</v>
      </c>
      <c r="M887" s="306">
        <f t="shared" ca="1" si="393"/>
        <v>-1.4322516762652047</v>
      </c>
      <c r="N887" s="304">
        <f t="shared" ca="1" si="394"/>
        <v>-82.061976250533732</v>
      </c>
      <c r="P887" s="310">
        <f t="shared" ca="1" si="395"/>
        <v>23</v>
      </c>
      <c r="Q887" s="304">
        <f t="shared" ca="1" si="396"/>
        <v>0</v>
      </c>
      <c r="R887" s="306">
        <f t="shared" ca="1" si="397"/>
        <v>0</v>
      </c>
      <c r="S887" s="307">
        <f t="shared" ca="1" si="398"/>
        <v>10.317999999999975</v>
      </c>
      <c r="T887" s="304">
        <f t="shared" ca="1" si="378"/>
        <v>101.21957999999975</v>
      </c>
      <c r="U887" s="311">
        <f t="shared" ca="1" si="379"/>
        <v>0</v>
      </c>
      <c r="V887" s="306">
        <f t="shared" ca="1" si="380"/>
        <v>1.1614754739766826</v>
      </c>
      <c r="W887" s="304">
        <f t="shared" ca="1" si="381"/>
        <v>70.471557673634962</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2.9212380864950953</v>
      </c>
      <c r="AH887" s="304">
        <f t="shared" ca="1" si="405"/>
        <v>-6.7935474102328621</v>
      </c>
    </row>
    <row r="888" spans="1:34" x14ac:dyDescent="0.2">
      <c r="A888" s="347">
        <f t="shared" ca="1" si="383"/>
        <v>0.1</v>
      </c>
      <c r="B888" s="304">
        <f t="shared" ca="1" si="384"/>
        <v>43.400000000000283</v>
      </c>
      <c r="D888" s="306">
        <f t="shared" ca="1" si="385"/>
        <v>-0.94323056637102121</v>
      </c>
      <c r="E888" s="307">
        <f t="shared" ca="1" si="386"/>
        <v>-3.0454815442509595</v>
      </c>
      <c r="F888" s="304">
        <f t="shared" ca="1" si="387"/>
        <v>3.1882035282757291</v>
      </c>
      <c r="G888" s="306">
        <f t="shared" ca="1" si="388"/>
        <v>20.962202677177967</v>
      </c>
      <c r="H888" s="307">
        <f t="shared" ca="1" si="389"/>
        <v>-151.31455781553987</v>
      </c>
      <c r="I888" s="304">
        <f t="shared" ca="1" si="390"/>
        <v>152.75964567905834</v>
      </c>
      <c r="J888" s="306">
        <f t="shared" ca="1" si="391"/>
        <v>1563.769093411903</v>
      </c>
      <c r="K888" s="307">
        <f t="shared" ca="1" si="392"/>
        <v>517.25484952762099</v>
      </c>
      <c r="L888" s="304">
        <f t="shared" ca="1" si="377"/>
        <v>1647.0963411015541</v>
      </c>
      <c r="M888" s="306">
        <f t="shared" ca="1" si="393"/>
        <v>-1.4331385462165058</v>
      </c>
      <c r="N888" s="304">
        <f t="shared" ca="1" si="394"/>
        <v>-82.112790155720262</v>
      </c>
      <c r="P888" s="310">
        <f t="shared" ca="1" si="395"/>
        <v>23</v>
      </c>
      <c r="Q888" s="304">
        <f t="shared" ca="1" si="396"/>
        <v>0</v>
      </c>
      <c r="R888" s="306">
        <f t="shared" ca="1" si="397"/>
        <v>0</v>
      </c>
      <c r="S888" s="307">
        <f t="shared" ca="1" si="398"/>
        <v>10.317999999999975</v>
      </c>
      <c r="T888" s="304">
        <f t="shared" ca="1" si="378"/>
        <v>101.21957999999975</v>
      </c>
      <c r="U888" s="311">
        <f t="shared" ca="1" si="379"/>
        <v>0</v>
      </c>
      <c r="V888" s="306">
        <f t="shared" ca="1" si="380"/>
        <v>1.1632337261667418</v>
      </c>
      <c r="W888" s="304">
        <f t="shared" ca="1" si="381"/>
        <v>70.845733956234227</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2.8860379431237373</v>
      </c>
      <c r="AH888" s="304">
        <f t="shared" ca="1" si="405"/>
        <v>-6.8299629456905535</v>
      </c>
    </row>
    <row r="889" spans="1:34" x14ac:dyDescent="0.2">
      <c r="A889" s="347">
        <f t="shared" ca="1" si="383"/>
        <v>0.1</v>
      </c>
      <c r="B889" s="304">
        <f t="shared" ca="1" si="384"/>
        <v>43.500000000000284</v>
      </c>
      <c r="D889" s="306">
        <f t="shared" ca="1" si="385"/>
        <v>-0.94220727615177646</v>
      </c>
      <c r="E889" s="307">
        <f t="shared" ca="1" si="386"/>
        <v>-3.0087263191234559</v>
      </c>
      <c r="F889" s="304">
        <f t="shared" ca="1" si="387"/>
        <v>3.1528064664072755</v>
      </c>
      <c r="G889" s="306">
        <f t="shared" ca="1" si="388"/>
        <v>20.86798194956279</v>
      </c>
      <c r="H889" s="307">
        <f t="shared" ca="1" si="389"/>
        <v>-151.61543044745221</v>
      </c>
      <c r="I889" s="304">
        <f t="shared" ca="1" si="390"/>
        <v>153.04480200390179</v>
      </c>
      <c r="J889" s="306">
        <f t="shared" ca="1" si="391"/>
        <v>1565.8606026432401</v>
      </c>
      <c r="K889" s="307">
        <f t="shared" ca="1" si="392"/>
        <v>502.10835011447136</v>
      </c>
      <c r="L889" s="304">
        <f t="shared" ca="1" si="377"/>
        <v>1644.3941808960915</v>
      </c>
      <c r="M889" s="306">
        <f t="shared" ca="1" si="393"/>
        <v>-1.4340181331170088</v>
      </c>
      <c r="N889" s="304">
        <f t="shared" ca="1" si="394"/>
        <v>-82.163186772834067</v>
      </c>
      <c r="P889" s="310">
        <f t="shared" ca="1" si="395"/>
        <v>23</v>
      </c>
      <c r="Q889" s="304">
        <f t="shared" ca="1" si="396"/>
        <v>0</v>
      </c>
      <c r="R889" s="306">
        <f t="shared" ca="1" si="397"/>
        <v>0</v>
      </c>
      <c r="S889" s="307">
        <f t="shared" ca="1" si="398"/>
        <v>10.317999999999975</v>
      </c>
      <c r="T889" s="304">
        <f t="shared" ca="1" si="378"/>
        <v>101.21957999999975</v>
      </c>
      <c r="U889" s="311">
        <f t="shared" ca="1" si="379"/>
        <v>0</v>
      </c>
      <c r="V889" s="306">
        <f t="shared" ca="1" si="380"/>
        <v>1.1649980998650031</v>
      </c>
      <c r="W889" s="304">
        <f t="shared" ca="1" si="381"/>
        <v>71.218335383437733</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2.8509712152287436</v>
      </c>
      <c r="AH889" s="304">
        <f t="shared" ca="1" si="405"/>
        <v>-6.8662273654036055</v>
      </c>
    </row>
    <row r="890" spans="1:34" x14ac:dyDescent="0.2">
      <c r="A890" s="347">
        <f t="shared" ca="1" si="383"/>
        <v>0.1</v>
      </c>
      <c r="B890" s="304">
        <f t="shared" ca="1" si="384"/>
        <v>43.600000000000286</v>
      </c>
      <c r="D890" s="306">
        <f t="shared" ca="1" si="385"/>
        <v>-0.94114851974210034</v>
      </c>
      <c r="E890" s="307">
        <f t="shared" ca="1" si="386"/>
        <v>-2.9721256774821709</v>
      </c>
      <c r="F890" s="304">
        <f t="shared" ca="1" si="387"/>
        <v>3.1175778384767878</v>
      </c>
      <c r="G890" s="306">
        <f t="shared" ca="1" si="388"/>
        <v>20.773867097588578</v>
      </c>
      <c r="H890" s="307">
        <f t="shared" ca="1" si="389"/>
        <v>-151.91264301520042</v>
      </c>
      <c r="I890" s="304">
        <f t="shared" ca="1" si="390"/>
        <v>153.3264643238472</v>
      </c>
      <c r="J890" s="306">
        <f t="shared" ca="1" si="391"/>
        <v>1567.9426950955976</v>
      </c>
      <c r="K890" s="307">
        <f t="shared" ca="1" si="392"/>
        <v>486.93194644133871</v>
      </c>
      <c r="L890" s="304">
        <f t="shared" ca="1" si="377"/>
        <v>1641.8121133579193</v>
      </c>
      <c r="M890" s="306">
        <f t="shared" ca="1" si="393"/>
        <v>-1.4348905294069068</v>
      </c>
      <c r="N890" s="304">
        <f t="shared" ca="1" si="394"/>
        <v>-82.213171398308091</v>
      </c>
      <c r="P890" s="310">
        <f t="shared" ca="1" si="395"/>
        <v>23</v>
      </c>
      <c r="Q890" s="304">
        <f t="shared" ca="1" si="396"/>
        <v>0</v>
      </c>
      <c r="R890" s="306">
        <f t="shared" ca="1" si="397"/>
        <v>0</v>
      </c>
      <c r="S890" s="307">
        <f t="shared" ca="1" si="398"/>
        <v>10.317999999999975</v>
      </c>
      <c r="T890" s="304">
        <f t="shared" ca="1" si="378"/>
        <v>101.21957999999975</v>
      </c>
      <c r="U890" s="311">
        <f t="shared" ca="1" si="379"/>
        <v>0</v>
      </c>
      <c r="V890" s="306">
        <f t="shared" ca="1" si="380"/>
        <v>1.1667685736497746</v>
      </c>
      <c r="W890" s="304">
        <f t="shared" ca="1" si="381"/>
        <v>71.589346660128427</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2.8160397345776005</v>
      </c>
      <c r="AH890" s="304">
        <f t="shared" ca="1" si="405"/>
        <v>-6.9023391532698106</v>
      </c>
    </row>
    <row r="891" spans="1:34" x14ac:dyDescent="0.2">
      <c r="A891" s="347">
        <f t="shared" ca="1" si="383"/>
        <v>0.1</v>
      </c>
      <c r="B891" s="304">
        <f t="shared" ca="1" si="384"/>
        <v>43.700000000000287</v>
      </c>
      <c r="D891" s="306">
        <f t="shared" ca="1" si="385"/>
        <v>-0.94005465267599309</v>
      </c>
      <c r="E891" s="307">
        <f t="shared" ca="1" si="386"/>
        <v>-2.9356811167660126</v>
      </c>
      <c r="F891" s="304">
        <f t="shared" ca="1" si="387"/>
        <v>3.0825194840186048</v>
      </c>
      <c r="G891" s="306">
        <f t="shared" ca="1" si="388"/>
        <v>20.679861632320979</v>
      </c>
      <c r="H891" s="307">
        <f t="shared" ca="1" si="389"/>
        <v>-152.20621112687701</v>
      </c>
      <c r="I891" s="304">
        <f t="shared" ca="1" si="390"/>
        <v>153.60464635788657</v>
      </c>
      <c r="J891" s="306">
        <f t="shared" ca="1" si="391"/>
        <v>1570.0153815320932</v>
      </c>
      <c r="K891" s="307">
        <f t="shared" ca="1" si="392"/>
        <v>471.72600373423484</v>
      </c>
      <c r="L891" s="304">
        <f t="shared" ca="1" si="377"/>
        <v>1639.3516159892104</v>
      </c>
      <c r="M891" s="306">
        <f t="shared" ca="1" si="393"/>
        <v>-1.4357558258860672</v>
      </c>
      <c r="N891" s="304">
        <f t="shared" ca="1" si="394"/>
        <v>-82.262749234591524</v>
      </c>
      <c r="P891" s="310">
        <f t="shared" ca="1" si="395"/>
        <v>23</v>
      </c>
      <c r="Q891" s="304">
        <f t="shared" ca="1" si="396"/>
        <v>0</v>
      </c>
      <c r="R891" s="306">
        <f t="shared" ca="1" si="397"/>
        <v>0</v>
      </c>
      <c r="S891" s="307">
        <f t="shared" ca="1" si="398"/>
        <v>10.317999999999975</v>
      </c>
      <c r="T891" s="304">
        <f t="shared" ca="1" si="378"/>
        <v>101.21957999999975</v>
      </c>
      <c r="U891" s="311">
        <f t="shared" ca="1" si="379"/>
        <v>0</v>
      </c>
      <c r="V891" s="306">
        <f t="shared" ca="1" si="380"/>
        <v>1.1685451261443194</v>
      </c>
      <c r="W891" s="304">
        <f t="shared" ca="1" si="381"/>
        <v>71.958752838142445</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2.7812452922535327</v>
      </c>
      <c r="AH891" s="304">
        <f t="shared" ca="1" si="405"/>
        <v>-6.9382968269169032</v>
      </c>
    </row>
    <row r="892" spans="1:34" x14ac:dyDescent="0.2">
      <c r="A892" s="347">
        <f t="shared" ca="1" si="383"/>
        <v>0.1</v>
      </c>
      <c r="B892" s="304">
        <f t="shared" ca="1" si="384"/>
        <v>43.800000000000288</v>
      </c>
      <c r="D892" s="306">
        <f t="shared" ca="1" si="385"/>
        <v>-0.93892603159690413</v>
      </c>
      <c r="E892" s="307">
        <f t="shared" ca="1" si="386"/>
        <v>-2.8993941004710759</v>
      </c>
      <c r="F892" s="304">
        <f t="shared" ca="1" si="387"/>
        <v>3.0476332198374512</v>
      </c>
      <c r="G892" s="306">
        <f t="shared" ca="1" si="388"/>
        <v>20.585969029161287</v>
      </c>
      <c r="H892" s="307">
        <f t="shared" ca="1" si="389"/>
        <v>-152.49615053692412</v>
      </c>
      <c r="I892" s="304">
        <f t="shared" ca="1" si="390"/>
        <v>153.87936199974905</v>
      </c>
      <c r="J892" s="306">
        <f t="shared" ca="1" si="391"/>
        <v>1572.0786730651673</v>
      </c>
      <c r="K892" s="307">
        <f t="shared" ca="1" si="392"/>
        <v>456.49088565104478</v>
      </c>
      <c r="L892" s="304">
        <f t="shared" ca="1" si="377"/>
        <v>1637.0141364657829</v>
      </c>
      <c r="M892" s="306">
        <f t="shared" ca="1" si="393"/>
        <v>-1.4366141117496012</v>
      </c>
      <c r="N892" s="304">
        <f t="shared" ca="1" si="394"/>
        <v>-82.31192539218776</v>
      </c>
      <c r="P892" s="310">
        <f t="shared" ca="1" si="395"/>
        <v>23</v>
      </c>
      <c r="Q892" s="304">
        <f t="shared" ca="1" si="396"/>
        <v>0</v>
      </c>
      <c r="R892" s="306">
        <f t="shared" ca="1" si="397"/>
        <v>0</v>
      </c>
      <c r="S892" s="307">
        <f t="shared" ca="1" si="398"/>
        <v>10.317999999999975</v>
      </c>
      <c r="T892" s="304">
        <f t="shared" ca="1" si="378"/>
        <v>101.21957999999975</v>
      </c>
      <c r="U892" s="311">
        <f t="shared" ca="1" si="379"/>
        <v>0</v>
      </c>
      <c r="V892" s="306">
        <f t="shared" ca="1" si="380"/>
        <v>1.1703277360180311</v>
      </c>
      <c r="W892" s="304">
        <f t="shared" ca="1" si="381"/>
        <v>72.326539315127576</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2.746589638941952</v>
      </c>
      <c r="AH892" s="304">
        <f t="shared" ca="1" si="405"/>
        <v>-6.974098937598626</v>
      </c>
    </row>
    <row r="893" spans="1:34" x14ac:dyDescent="0.2">
      <c r="A893" s="347">
        <f t="shared" ca="1" si="383"/>
        <v>0.1</v>
      </c>
      <c r="B893" s="304">
        <f t="shared" ca="1" si="384"/>
        <v>43.90000000000029</v>
      </c>
      <c r="D893" s="306">
        <f t="shared" ca="1" si="385"/>
        <v>-0.9377630141807678</v>
      </c>
      <c r="E893" s="307">
        <f t="shared" ca="1" si="386"/>
        <v>-2.8632660582606295</v>
      </c>
      <c r="F893" s="304">
        <f t="shared" ca="1" si="387"/>
        <v>3.012920840505565</v>
      </c>
      <c r="G893" s="306">
        <f t="shared" ca="1" si="388"/>
        <v>20.492192727743209</v>
      </c>
      <c r="H893" s="307">
        <f t="shared" ca="1" si="389"/>
        <v>-152.7824771427502</v>
      </c>
      <c r="I893" s="304">
        <f t="shared" ca="1" si="390"/>
        <v>154.15062531389862</v>
      </c>
      <c r="J893" s="306">
        <f t="shared" ca="1" si="391"/>
        <v>1574.1325811530126</v>
      </c>
      <c r="K893" s="307">
        <f t="shared" ca="1" si="392"/>
        <v>441.22695426706105</v>
      </c>
      <c r="L893" s="304">
        <f t="shared" ca="1" si="377"/>
        <v>1634.8010913316741</v>
      </c>
      <c r="M893" s="306">
        <f t="shared" ca="1" si="393"/>
        <v>-1.4374654746225253</v>
      </c>
      <c r="N893" s="304">
        <f t="shared" ca="1" si="394"/>
        <v>-82.360704891640438</v>
      </c>
      <c r="P893" s="310">
        <f t="shared" ca="1" si="395"/>
        <v>23</v>
      </c>
      <c r="Q893" s="304">
        <f t="shared" ca="1" si="396"/>
        <v>0</v>
      </c>
      <c r="R893" s="306">
        <f t="shared" ca="1" si="397"/>
        <v>0</v>
      </c>
      <c r="S893" s="307">
        <f t="shared" ca="1" si="398"/>
        <v>10.317999999999975</v>
      </c>
      <c r="T893" s="304">
        <f t="shared" ca="1" si="378"/>
        <v>101.21957999999975</v>
      </c>
      <c r="U893" s="311">
        <f t="shared" ca="1" si="379"/>
        <v>0</v>
      </c>
      <c r="V893" s="306">
        <f t="shared" ca="1" si="380"/>
        <v>1.1721163819875968</v>
      </c>
      <c r="W893" s="304">
        <f t="shared" ca="1" si="381"/>
        <v>72.692691833335104</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2.712074485218106</v>
      </c>
      <c r="AH893" s="304">
        <f t="shared" ca="1" si="405"/>
        <v>-7.0097440700841007</v>
      </c>
    </row>
    <row r="894" spans="1:34" x14ac:dyDescent="0.2">
      <c r="A894" s="347">
        <f t="shared" ca="1" si="383"/>
        <v>0.1</v>
      </c>
      <c r="B894" s="304">
        <f t="shared" ca="1" si="384"/>
        <v>44.000000000000291</v>
      </c>
      <c r="D894" s="306">
        <f t="shared" ca="1" si="385"/>
        <v>-0.93656595905983953</v>
      </c>
      <c r="E894" s="307">
        <f t="shared" ca="1" si="386"/>
        <v>-2.8272983860816794</v>
      </c>
      <c r="F894" s="304">
        <f t="shared" ca="1" si="387"/>
        <v>2.9783841188822078</v>
      </c>
      <c r="G894" s="306">
        <f t="shared" ca="1" si="388"/>
        <v>20.398536131837226</v>
      </c>
      <c r="H894" s="307">
        <f t="shared" ca="1" si="389"/>
        <v>-153.06520698135836</v>
      </c>
      <c r="I894" s="304">
        <f t="shared" ca="1" si="390"/>
        <v>154.41845053156032</v>
      </c>
      <c r="J894" s="306">
        <f t="shared" ca="1" si="391"/>
        <v>1576.1771175959916</v>
      </c>
      <c r="K894" s="307">
        <f t="shared" ca="1" si="392"/>
        <v>425.93457006085561</v>
      </c>
      <c r="L894" s="304">
        <f t="shared" ca="1" si="377"/>
        <v>1632.7138647068978</v>
      </c>
      <c r="M894" s="306">
        <f t="shared" ca="1" si="393"/>
        <v>-1.4383100005935472</v>
      </c>
      <c r="N894" s="304">
        <f t="shared" ca="1" si="394"/>
        <v>-82.409092665469188</v>
      </c>
      <c r="P894" s="310">
        <f t="shared" ca="1" si="395"/>
        <v>23</v>
      </c>
      <c r="Q894" s="304">
        <f t="shared" ca="1" si="396"/>
        <v>0</v>
      </c>
      <c r="R894" s="306">
        <f t="shared" ca="1" si="397"/>
        <v>0</v>
      </c>
      <c r="S894" s="307">
        <f t="shared" ca="1" si="398"/>
        <v>10.317999999999975</v>
      </c>
      <c r="T894" s="304">
        <f t="shared" ca="1" si="378"/>
        <v>101.21957999999975</v>
      </c>
      <c r="U894" s="311">
        <f t="shared" ca="1" si="379"/>
        <v>0</v>
      </c>
      <c r="V894" s="306">
        <f t="shared" ca="1" si="380"/>
        <v>1.1739110428181505</v>
      </c>
      <c r="W894" s="304">
        <f t="shared" ca="1" si="381"/>
        <v>73.057196478345347</v>
      </c>
      <c r="Y894" s="314" t="str">
        <f t="shared" ca="1" si="399"/>
        <v/>
      </c>
      <c r="Z894" s="315" t="str">
        <f t="shared" ca="1" si="400"/>
        <v/>
      </c>
      <c r="AA894" s="316" t="str">
        <f t="shared" ca="1" si="401"/>
        <v/>
      </c>
      <c r="AC894" s="310">
        <f t="shared" ca="1" si="402"/>
        <v>44.000000000000291</v>
      </c>
      <c r="AD894" s="323">
        <f t="shared" ca="1" si="403"/>
        <v>1576.1771175959916</v>
      </c>
      <c r="AE894" s="324" t="e">
        <f t="shared" ca="1" si="382"/>
        <v>#N/A</v>
      </c>
      <c r="AG894" s="306">
        <f t="shared" ca="1" si="404"/>
        <v>2.6777015018358439</v>
      </c>
      <c r="AH894" s="304">
        <f t="shared" ca="1" si="405"/>
        <v>-7.0452308425407333</v>
      </c>
    </row>
    <row r="895" spans="1:34" x14ac:dyDescent="0.2">
      <c r="A895" s="347">
        <f t="shared" ca="1" si="383"/>
        <v>0.1</v>
      </c>
      <c r="B895" s="304">
        <f t="shared" ca="1" si="384"/>
        <v>44.100000000000293</v>
      </c>
      <c r="D895" s="306">
        <f t="shared" ca="1" si="385"/>
        <v>-0.935335225747293</v>
      </c>
      <c r="E895" s="307">
        <f t="shared" ca="1" si="386"/>
        <v>-2.7914924462880837</v>
      </c>
      <c r="F895" s="304">
        <f t="shared" ca="1" si="387"/>
        <v>2.9440248066562158</v>
      </c>
      <c r="G895" s="306">
        <f t="shared" ca="1" si="388"/>
        <v>20.305002609262495</v>
      </c>
      <c r="H895" s="307">
        <f t="shared" ca="1" si="389"/>
        <v>-153.34435622598716</v>
      </c>
      <c r="I895" s="304">
        <f t="shared" ca="1" si="390"/>
        <v>154.68285204677537</v>
      </c>
      <c r="J895" s="306">
        <f t="shared" ca="1" si="391"/>
        <v>1578.2122945330466</v>
      </c>
      <c r="K895" s="307">
        <f t="shared" ca="1" si="392"/>
        <v>410.61409190048835</v>
      </c>
      <c r="L895" s="304">
        <f t="shared" ca="1" si="377"/>
        <v>1630.7538070115079</v>
      </c>
      <c r="M895" s="306">
        <f t="shared" ca="1" si="393"/>
        <v>-1.439147774247995</v>
      </c>
      <c r="N895" s="304">
        <f t="shared" ca="1" si="394"/>
        <v>-82.457093560056293</v>
      </c>
      <c r="P895" s="310">
        <f t="shared" ca="1" si="395"/>
        <v>23</v>
      </c>
      <c r="Q895" s="304">
        <f t="shared" ca="1" si="396"/>
        <v>0</v>
      </c>
      <c r="R895" s="306">
        <f t="shared" ca="1" si="397"/>
        <v>0</v>
      </c>
      <c r="S895" s="307">
        <f t="shared" ca="1" si="398"/>
        <v>10.317999999999975</v>
      </c>
      <c r="T895" s="304">
        <f t="shared" ca="1" si="378"/>
        <v>101.21957999999975</v>
      </c>
      <c r="U895" s="311">
        <f t="shared" ca="1" si="379"/>
        <v>0</v>
      </c>
      <c r="V895" s="306">
        <f t="shared" ca="1" si="380"/>
        <v>1.1757116973244126</v>
      </c>
      <c r="W895" s="304">
        <f t="shared" ca="1" si="381"/>
        <v>73.420039677728198</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2.6434723200176702</v>
      </c>
      <c r="AH895" s="304">
        <f t="shared" ca="1" si="405"/>
        <v>-7.0805579064106929</v>
      </c>
    </row>
    <row r="896" spans="1:34" x14ac:dyDescent="0.2">
      <c r="A896" s="347">
        <f t="shared" ca="1" si="383"/>
        <v>0.1</v>
      </c>
      <c r="B896" s="304">
        <f t="shared" ca="1" si="384"/>
        <v>44.200000000000294</v>
      </c>
      <c r="D896" s="306">
        <f t="shared" ca="1" si="385"/>
        <v>-0.93407117456263244</v>
      </c>
      <c r="E896" s="307">
        <f t="shared" ca="1" si="386"/>
        <v>-2.75584956777009</v>
      </c>
      <c r="F896" s="304">
        <f t="shared" ca="1" si="387"/>
        <v>2.9098446349122162</v>
      </c>
      <c r="G896" s="306">
        <f t="shared" ca="1" si="388"/>
        <v>20.211595491806232</v>
      </c>
      <c r="H896" s="307">
        <f t="shared" ca="1" si="389"/>
        <v>-153.61994118276417</v>
      </c>
      <c r="I896" s="304">
        <f t="shared" ca="1" si="390"/>
        <v>154.94384441248488</v>
      </c>
      <c r="J896" s="306">
        <f t="shared" ca="1" si="391"/>
        <v>1580.2381244380999</v>
      </c>
      <c r="K896" s="307">
        <f t="shared" ca="1" si="392"/>
        <v>395.26587703005077</v>
      </c>
      <c r="L896" s="304">
        <f t="shared" ca="1" si="377"/>
        <v>1628.9222337091414</v>
      </c>
      <c r="M896" s="306">
        <f t="shared" ca="1" si="393"/>
        <v>-1.4399788786999217</v>
      </c>
      <c r="N896" s="304">
        <f t="shared" ca="1" si="394"/>
        <v>-82.504712337486225</v>
      </c>
      <c r="P896" s="310">
        <f t="shared" ca="1" si="395"/>
        <v>23</v>
      </c>
      <c r="Q896" s="304">
        <f t="shared" ca="1" si="396"/>
        <v>0</v>
      </c>
      <c r="R896" s="306">
        <f t="shared" ca="1" si="397"/>
        <v>0</v>
      </c>
      <c r="S896" s="307">
        <f t="shared" ca="1" si="398"/>
        <v>10.317999999999975</v>
      </c>
      <c r="T896" s="304">
        <f t="shared" ca="1" si="378"/>
        <v>101.21957999999975</v>
      </c>
      <c r="U896" s="311">
        <f t="shared" ca="1" si="379"/>
        <v>0</v>
      </c>
      <c r="V896" s="306">
        <f t="shared" ca="1" si="380"/>
        <v>1.1775183243718201</v>
      </c>
      <c r="W896" s="304">
        <f t="shared" ca="1" si="381"/>
        <v>73.781208199639934</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2.6093885317461236</v>
      </c>
      <c r="AH896" s="304">
        <f t="shared" ca="1" si="405"/>
        <v>-7.1157239462810988</v>
      </c>
    </row>
    <row r="897" spans="1:34" x14ac:dyDescent="0.2">
      <c r="A897" s="347">
        <f t="shared" ca="1" si="383"/>
        <v>0.1</v>
      </c>
      <c r="B897" s="304">
        <f t="shared" ca="1" si="384"/>
        <v>44.300000000000296</v>
      </c>
      <c r="D897" s="306">
        <f t="shared" ca="1" si="385"/>
        <v>-0.93277416655787915</v>
      </c>
      <c r="E897" s="307">
        <f t="shared" ca="1" si="386"/>
        <v>-2.7203710460901549</v>
      </c>
      <c r="F897" s="304">
        <f t="shared" ca="1" si="387"/>
        <v>2.8758453147211149</v>
      </c>
      <c r="G897" s="306">
        <f t="shared" ca="1" si="388"/>
        <v>20.118318075150444</v>
      </c>
      <c r="H897" s="307">
        <f t="shared" ca="1" si="389"/>
        <v>-153.89197828737318</v>
      </c>
      <c r="I897" s="304">
        <f t="shared" ca="1" si="390"/>
        <v>155.2014423366428</v>
      </c>
      <c r="J897" s="306">
        <f t="shared" ca="1" si="391"/>
        <v>1582.2546201164478</v>
      </c>
      <c r="K897" s="307">
        <f t="shared" ca="1" si="392"/>
        <v>379.89028105654393</v>
      </c>
      <c r="L897" s="304">
        <f t="shared" ca="1" si="377"/>
        <v>1627.2204240732306</v>
      </c>
      <c r="M897" s="306">
        <f t="shared" ca="1" si="393"/>
        <v>-1.4408033956234023</v>
      </c>
      <c r="N897" s="304">
        <f t="shared" ca="1" si="394"/>
        <v>-82.551953677338773</v>
      </c>
      <c r="P897" s="310">
        <f t="shared" ca="1" si="395"/>
        <v>23</v>
      </c>
      <c r="Q897" s="304">
        <f t="shared" ca="1" si="396"/>
        <v>0</v>
      </c>
      <c r="R897" s="306">
        <f t="shared" ca="1" si="397"/>
        <v>0</v>
      </c>
      <c r="S897" s="307">
        <f t="shared" ca="1" si="398"/>
        <v>10.317999999999975</v>
      </c>
      <c r="T897" s="304">
        <f t="shared" ca="1" si="378"/>
        <v>101.21957999999975</v>
      </c>
      <c r="U897" s="311">
        <f t="shared" ca="1" si="379"/>
        <v>0</v>
      </c>
      <c r="V897" s="306">
        <f t="shared" ca="1" si="380"/>
        <v>1.179330902877644</v>
      </c>
      <c r="W897" s="304">
        <f t="shared" ca="1" si="381"/>
        <v>74.140689151357506</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2.5754516900565259</v>
      </c>
      <c r="AH897" s="304">
        <f t="shared" ca="1" si="405"/>
        <v>-7.1507276797480239</v>
      </c>
    </row>
    <row r="898" spans="1:34" x14ac:dyDescent="0.2">
      <c r="A898" s="347">
        <f t="shared" ca="1" si="383"/>
        <v>0.1</v>
      </c>
      <c r="B898" s="304">
        <f t="shared" ca="1" si="384"/>
        <v>44.400000000000297</v>
      </c>
      <c r="D898" s="306">
        <f t="shared" ca="1" si="385"/>
        <v>-0.93144456344458615</v>
      </c>
      <c r="E898" s="307">
        <f t="shared" ca="1" si="386"/>
        <v>-2.6850581436249517</v>
      </c>
      <c r="F898" s="304">
        <f t="shared" ca="1" si="387"/>
        <v>2.8420285377555845</v>
      </c>
      <c r="G898" s="306">
        <f t="shared" ca="1" si="388"/>
        <v>20.025173618805987</v>
      </c>
      <c r="H898" s="307">
        <f t="shared" ca="1" si="389"/>
        <v>-154.16048410173568</v>
      </c>
      <c r="I898" s="304">
        <f t="shared" ca="1" si="390"/>
        <v>155.45566067835813</v>
      </c>
      <c r="J898" s="306">
        <f t="shared" ca="1" si="391"/>
        <v>1584.2617947011456</v>
      </c>
      <c r="K898" s="307">
        <f t="shared" ca="1" si="392"/>
        <v>364.4876579370885</v>
      </c>
      <c r="L898" s="304">
        <f t="shared" ca="1" si="377"/>
        <v>1625.6496199790897</v>
      </c>
      <c r="M898" s="306">
        <f t="shared" ca="1" si="393"/>
        <v>-1.4416214052830509</v>
      </c>
      <c r="N898" s="304">
        <f t="shared" ca="1" si="394"/>
        <v>-82.598822178437572</v>
      </c>
      <c r="P898" s="310">
        <f t="shared" ca="1" si="395"/>
        <v>23</v>
      </c>
      <c r="Q898" s="304">
        <f t="shared" ca="1" si="396"/>
        <v>0</v>
      </c>
      <c r="R898" s="306">
        <f t="shared" ca="1" si="397"/>
        <v>0</v>
      </c>
      <c r="S898" s="307">
        <f t="shared" ca="1" si="398"/>
        <v>10.317999999999975</v>
      </c>
      <c r="T898" s="304">
        <f t="shared" ca="1" si="378"/>
        <v>101.21957999999975</v>
      </c>
      <c r="U898" s="311">
        <f t="shared" ca="1" si="379"/>
        <v>0</v>
      </c>
      <c r="V898" s="306">
        <f t="shared" ca="1" si="380"/>
        <v>1.1811494118120951</v>
      </c>
      <c r="W898" s="304">
        <f t="shared" ca="1" si="381"/>
        <v>74.498469977751611</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2.5416633093311409</v>
      </c>
      <c r="AH898" s="304">
        <f t="shared" ca="1" si="405"/>
        <v>-7.1855678572744415</v>
      </c>
    </row>
    <row r="899" spans="1:34" x14ac:dyDescent="0.2">
      <c r="A899" s="347">
        <f t="shared" ca="1" si="383"/>
        <v>0.1</v>
      </c>
      <c r="B899" s="304">
        <f t="shared" ca="1" si="384"/>
        <v>44.500000000000298</v>
      </c>
      <c r="D899" s="306">
        <f t="shared" ca="1" si="385"/>
        <v>-0.93008272752166599</v>
      </c>
      <c r="E899" s="307">
        <f t="shared" ca="1" si="386"/>
        <v>-2.6499120897134123</v>
      </c>
      <c r="F899" s="304">
        <f t="shared" ca="1" si="387"/>
        <v>2.8083959769312172</v>
      </c>
      <c r="G899" s="306">
        <f t="shared" ca="1" si="388"/>
        <v>19.932165346053822</v>
      </c>
      <c r="H899" s="307">
        <f t="shared" ca="1" si="389"/>
        <v>-154.42547531070701</v>
      </c>
      <c r="I899" s="304">
        <f t="shared" ca="1" si="390"/>
        <v>155.70651444406624</v>
      </c>
      <c r="J899" s="306">
        <f t="shared" ca="1" si="391"/>
        <v>1586.2596616493886</v>
      </c>
      <c r="K899" s="307">
        <f t="shared" ca="1" si="392"/>
        <v>349.05835996646636</v>
      </c>
      <c r="L899" s="304">
        <f t="shared" ca="1" si="377"/>
        <v>1624.2110247250853</v>
      </c>
      <c r="M899" s="306">
        <f t="shared" ca="1" si="393"/>
        <v>-1.4424329865637804</v>
      </c>
      <c r="N899" s="304">
        <f t="shared" ca="1" si="394"/>
        <v>-82.645322360555198</v>
      </c>
      <c r="P899" s="310">
        <f t="shared" ca="1" si="395"/>
        <v>23</v>
      </c>
      <c r="Q899" s="304">
        <f t="shared" ca="1" si="396"/>
        <v>0</v>
      </c>
      <c r="R899" s="306">
        <f t="shared" ca="1" si="397"/>
        <v>0</v>
      </c>
      <c r="S899" s="307">
        <f t="shared" ca="1" si="398"/>
        <v>10.317999999999975</v>
      </c>
      <c r="T899" s="304">
        <f t="shared" ca="1" si="378"/>
        <v>101.21957999999975</v>
      </c>
      <c r="U899" s="311">
        <f t="shared" ca="1" si="379"/>
        <v>0</v>
      </c>
      <c r="V899" s="306">
        <f t="shared" ca="1" si="380"/>
        <v>1.182973830199421</v>
      </c>
      <c r="W899" s="304">
        <f t="shared" ca="1" si="381"/>
        <v>74.854538459699683</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2.508024865594785</v>
      </c>
      <c r="AH899" s="304">
        <f t="shared" ca="1" si="405"/>
        <v>-7.2202432620422359</v>
      </c>
    </row>
    <row r="900" spans="1:34" x14ac:dyDescent="0.2">
      <c r="A900" s="347">
        <f t="shared" ca="1" si="383"/>
        <v>0.1</v>
      </c>
      <c r="B900" s="304">
        <f t="shared" ca="1" si="384"/>
        <v>44.6000000000003</v>
      </c>
      <c r="D900" s="306">
        <f t="shared" ca="1" si="385"/>
        <v>-0.92868902160403055</v>
      </c>
      <c r="E900" s="307">
        <f t="shared" ca="1" si="386"/>
        <v>-2.614934080810702</v>
      </c>
      <c r="F900" s="304">
        <f t="shared" ca="1" si="387"/>
        <v>2.774949287074119</v>
      </c>
      <c r="G900" s="306">
        <f t="shared" ca="1" si="388"/>
        <v>19.839296443893417</v>
      </c>
      <c r="H900" s="307">
        <f t="shared" ca="1" si="389"/>
        <v>-154.68696871878808</v>
      </c>
      <c r="I900" s="304">
        <f t="shared" ca="1" si="390"/>
        <v>155.95401878372996</v>
      </c>
      <c r="J900" s="306">
        <f t="shared" ca="1" si="391"/>
        <v>1588.2482347388859</v>
      </c>
      <c r="K900" s="307">
        <f t="shared" ca="1" si="392"/>
        <v>333.60273776499162</v>
      </c>
      <c r="L900" s="304">
        <f t="shared" ref="L900:L963" ca="1" si="406">SQRT(pos_x^2+pos_z^2)</f>
        <v>1622.9058018860753</v>
      </c>
      <c r="M900" s="306">
        <f t="shared" ca="1" si="393"/>
        <v>-1.4432382169998221</v>
      </c>
      <c r="N900" s="304">
        <f t="shared" ca="1" si="394"/>
        <v>-82.691458666075874</v>
      </c>
      <c r="P900" s="310">
        <f t="shared" ca="1" si="395"/>
        <v>23</v>
      </c>
      <c r="Q900" s="304">
        <f t="shared" ca="1" si="396"/>
        <v>0</v>
      </c>
      <c r="R900" s="306">
        <f t="shared" ca="1" si="397"/>
        <v>0</v>
      </c>
      <c r="S900" s="307">
        <f t="shared" ca="1" si="398"/>
        <v>10.317999999999975</v>
      </c>
      <c r="T900" s="304">
        <f t="shared" ref="T900:T963" ca="1" si="407">m*g</f>
        <v>101.21957999999975</v>
      </c>
      <c r="U900" s="311">
        <f t="shared" ref="U900:U963" ca="1" si="408">IF(pos_xz&lt;L_rampe,Poids*COS(Beta),0)</f>
        <v>0</v>
      </c>
      <c r="V900" s="306">
        <f t="shared" ref="V900:V963" ca="1" si="409">Rho_moyen*(20000-Alt_rampe-pos_z)/(20000+Alt_rampe+pos_z)</f>
        <v>1.1848041371189852</v>
      </c>
      <c r="W900" s="304">
        <f t="shared" ref="W900:W963" ca="1" si="410">1/2*Rho*Sref*Cx*vit_xz^2</f>
        <v>75.208882712439888</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2.4745377968119193</v>
      </c>
      <c r="AH900" s="304">
        <f t="shared" ca="1" si="405"/>
        <v>-7.2547527097983977</v>
      </c>
    </row>
    <row r="901" spans="1:34" x14ac:dyDescent="0.2">
      <c r="A901" s="347">
        <f t="shared" ref="A901:A964" ca="1" si="412">IF(B900+0.01&lt;=T_ini+ROUNDUP(Temps_fin_propu,0), 0.01, IF(K900&gt;0, 0.1, 0.0001))</f>
        <v>0.1</v>
      </c>
      <c r="B901" s="304">
        <f t="shared" ref="B901:B964" ca="1" si="413">B900+pas</f>
        <v>44.700000000000301</v>
      </c>
      <c r="D901" s="306">
        <f t="shared" ref="D901:D964" ca="1" si="414">IF(AND(L900&lt;L_rampe,Poussee&lt;Poids*SIN(M900)),0,(-W900+Poussee)/m*COS(M900)-U900/m*SIN(M900))</f>
        <v>-0.92726380895207983</v>
      </c>
      <c r="E901" s="307">
        <f t="shared" ref="E901:E964" ca="1" si="415">IF(AND(L900&lt;L_rampe,Poussee&lt;Poids*SIN(M900)),0,(-W900+Poussee)/m*SIN(M900)+U900/m*COS(M900)-Poids/m)</f>
        <v>-2.5801252806480255</v>
      </c>
      <c r="F901" s="304">
        <f t="shared" ref="F901:F964" ca="1" si="416">SQRT(acc_x^2+acc_z^2)</f>
        <v>2.7416901056157625</v>
      </c>
      <c r="G901" s="306">
        <f t="shared" ref="G901:G964" ca="1" si="417">G900+acc_x*pas</f>
        <v>19.746570062998209</v>
      </c>
      <c r="H901" s="307">
        <f t="shared" ref="H901:H964" ca="1" si="418">H900+acc_z*pas</f>
        <v>-154.94498124685288</v>
      </c>
      <c r="I901" s="304">
        <f t="shared" ref="I901:I964" ca="1" si="419">SQRT(vit_x^2+vit_z^2)</f>
        <v>156.19818898707015</v>
      </c>
      <c r="J901" s="306">
        <f t="shared" ref="J901:J964" ca="1" si="420">J900+0.5*(vit_x+G900)*pas*(K900&gt;=0)</f>
        <v>1590.2275280642305</v>
      </c>
      <c r="K901" s="307">
        <f t="shared" ref="K901:K964" ca="1" si="421">K900+0.5*(vit_z+H900)*pas</f>
        <v>318.12114026670957</v>
      </c>
      <c r="L901" s="304">
        <f t="shared" ca="1" si="406"/>
        <v>1621.7350742022768</v>
      </c>
      <c r="M901" s="306">
        <f t="shared" ref="M901:M964" ca="1" si="422">IF(AND(L900&gt;L_rampe,G901&gt;0),ATAN2(G901,H901),$M$4)</f>
        <v>-1.4440371728030328</v>
      </c>
      <c r="N901" s="304">
        <f t="shared" ref="N901:N964" ca="1" si="423">DEGREES(Beta)</f>
        <v>-82.737235461617331</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10.317999999999975</v>
      </c>
      <c r="T901" s="304">
        <f t="shared" ca="1" si="407"/>
        <v>101.21957999999975</v>
      </c>
      <c r="U901" s="311">
        <f t="shared" ca="1" si="408"/>
        <v>0</v>
      </c>
      <c r="V901" s="306">
        <f t="shared" ca="1" si="409"/>
        <v>1.1866403117063407</v>
      </c>
      <c r="W901" s="304">
        <f t="shared" ca="1" si="410"/>
        <v>75.561491183867787</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2.4412035031852577</v>
      </c>
      <c r="AH901" s="304">
        <f t="shared" ref="AH901:AH964" ca="1" si="434">IF(AND(L900&lt;L_rampe,Poussee&lt;Poids*SIN(M900)), g*SIN(M900), (-W900+Poussee)/m)</f>
        <v>-7.2890950486954909</v>
      </c>
    </row>
    <row r="902" spans="1:34" x14ac:dyDescent="0.2">
      <c r="A902" s="347">
        <f t="shared" ca="1" si="412"/>
        <v>0.1</v>
      </c>
      <c r="B902" s="304">
        <f t="shared" ca="1" si="413"/>
        <v>44.800000000000303</v>
      </c>
      <c r="D902" s="306">
        <f t="shared" ca="1" si="414"/>
        <v>-0.92580745320201741</v>
      </c>
      <c r="E902" s="307">
        <f t="shared" ca="1" si="415"/>
        <v>-2.5454868203980796</v>
      </c>
      <c r="F902" s="304">
        <f t="shared" ca="1" si="416"/>
        <v>2.7086200533158449</v>
      </c>
      <c r="G902" s="306">
        <f t="shared" ca="1" si="417"/>
        <v>19.653989317678008</v>
      </c>
      <c r="H902" s="307">
        <f t="shared" ca="1" si="418"/>
        <v>-155.19952992889267</v>
      </c>
      <c r="I902" s="304">
        <f t="shared" ca="1" si="419"/>
        <v>156.43904047982605</v>
      </c>
      <c r="J902" s="306">
        <f t="shared" ca="1" si="420"/>
        <v>1592.1975560332642</v>
      </c>
      <c r="K902" s="307">
        <f t="shared" ca="1" si="421"/>
        <v>302.61391470792228</v>
      </c>
      <c r="L902" s="304">
        <f t="shared" ca="1" si="406"/>
        <v>1620.6999225066784</v>
      </c>
      <c r="M902" s="306">
        <f t="shared" ca="1" si="422"/>
        <v>-1.4448299288905029</v>
      </c>
      <c r="N902" s="304">
        <f t="shared" ca="1" si="423"/>
        <v>-82.782657039612658</v>
      </c>
      <c r="P902" s="310">
        <f t="shared" ca="1" si="424"/>
        <v>23</v>
      </c>
      <c r="Q902" s="304">
        <f t="shared" ca="1" si="425"/>
        <v>0</v>
      </c>
      <c r="R902" s="306">
        <f t="shared" ca="1" si="426"/>
        <v>0</v>
      </c>
      <c r="S902" s="307">
        <f t="shared" ca="1" si="427"/>
        <v>10.317999999999975</v>
      </c>
      <c r="T902" s="304">
        <f t="shared" ca="1" si="407"/>
        <v>101.21957999999975</v>
      </c>
      <c r="U902" s="311">
        <f t="shared" ca="1" si="408"/>
        <v>0</v>
      </c>
      <c r="V902" s="306">
        <f t="shared" ca="1" si="409"/>
        <v>1.1884823331542886</v>
      </c>
      <c r="W902" s="304">
        <f t="shared" ca="1" si="410"/>
        <v>75.912352652776377</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2.4080233474558872</v>
      </c>
      <c r="AH902" s="304">
        <f t="shared" ca="1" si="434"/>
        <v>-7.3232691591265722</v>
      </c>
    </row>
    <row r="903" spans="1:34" x14ac:dyDescent="0.2">
      <c r="A903" s="347">
        <f t="shared" ca="1" si="412"/>
        <v>0.1</v>
      </c>
      <c r="B903" s="304">
        <f t="shared" ca="1" si="413"/>
        <v>44.900000000000304</v>
      </c>
      <c r="D903" s="306">
        <f t="shared" ca="1" si="414"/>
        <v>-0.92432031829701933</v>
      </c>
      <c r="E903" s="307">
        <f t="shared" ca="1" si="415"/>
        <v>-2.5110197988461076</v>
      </c>
      <c r="F903" s="304">
        <f t="shared" ca="1" si="416"/>
        <v>2.6757407350141098</v>
      </c>
      <c r="G903" s="306">
        <f t="shared" ca="1" si="417"/>
        <v>19.561557285848306</v>
      </c>
      <c r="H903" s="307">
        <f t="shared" ca="1" si="418"/>
        <v>-155.4506319087773</v>
      </c>
      <c r="I903" s="304">
        <f t="shared" ca="1" si="419"/>
        <v>156.67658882004579</v>
      </c>
      <c r="J903" s="306">
        <f t="shared" ca="1" si="420"/>
        <v>1594.1583333634405</v>
      </c>
      <c r="K903" s="307">
        <f t="shared" ca="1" si="421"/>
        <v>287.08140661603875</v>
      </c>
      <c r="L903" s="304">
        <f t="shared" ca="1" si="406"/>
        <v>1619.8013846940451</v>
      </c>
      <c r="M903" s="306">
        <f t="shared" ca="1" si="422"/>
        <v>-1.4456165589114915</v>
      </c>
      <c r="N903" s="304">
        <f t="shared" ca="1" si="423"/>
        <v>-82.827727619853604</v>
      </c>
      <c r="P903" s="310">
        <f t="shared" ca="1" si="424"/>
        <v>23</v>
      </c>
      <c r="Q903" s="304">
        <f t="shared" ca="1" si="425"/>
        <v>0</v>
      </c>
      <c r="R903" s="306">
        <f t="shared" ca="1" si="426"/>
        <v>0</v>
      </c>
      <c r="S903" s="307">
        <f t="shared" ca="1" si="427"/>
        <v>10.317999999999975</v>
      </c>
      <c r="T903" s="304">
        <f t="shared" ca="1" si="407"/>
        <v>101.21957999999975</v>
      </c>
      <c r="U903" s="311">
        <f t="shared" ca="1" si="408"/>
        <v>0</v>
      </c>
      <c r="V903" s="306">
        <f t="shared" ca="1" si="409"/>
        <v>1.1903301807139239</v>
      </c>
      <c r="W903" s="304">
        <f t="shared" ca="1" si="410"/>
        <v>76.261456227041066</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2.3749986552049283</v>
      </c>
      <c r="AH903" s="304">
        <f t="shared" ca="1" si="434"/>
        <v>-7.3572739535546194</v>
      </c>
    </row>
    <row r="904" spans="1:34" x14ac:dyDescent="0.2">
      <c r="A904" s="347">
        <f t="shared" ca="1" si="412"/>
        <v>0.1</v>
      </c>
      <c r="B904" s="304">
        <f t="shared" ca="1" si="413"/>
        <v>45.000000000000306</v>
      </c>
      <c r="D904" s="306">
        <f t="shared" ca="1" si="414"/>
        <v>-0.92280276841924591</v>
      </c>
      <c r="E904" s="307">
        <f t="shared" ca="1" si="415"/>
        <v>-2.476725282566381</v>
      </c>
      <c r="F904" s="304">
        <f t="shared" ca="1" si="416"/>
        <v>2.6430537404119776</v>
      </c>
      <c r="G904" s="306">
        <f t="shared" ca="1" si="417"/>
        <v>19.46927700900638</v>
      </c>
      <c r="H904" s="307">
        <f t="shared" ca="1" si="418"/>
        <v>-155.69830443703393</v>
      </c>
      <c r="I904" s="304">
        <f t="shared" ca="1" si="419"/>
        <v>156.91084969440681</v>
      </c>
      <c r="J904" s="306">
        <f t="shared" ca="1" si="420"/>
        <v>1596.1098750781832</v>
      </c>
      <c r="K904" s="307">
        <f t="shared" ca="1" si="421"/>
        <v>271.52395979874819</v>
      </c>
      <c r="L904" s="304">
        <f t="shared" ca="1" si="406"/>
        <v>1619.0404547344967</v>
      </c>
      <c r="M904" s="306">
        <f t="shared" ca="1" si="422"/>
        <v>-1.4463971352737031</v>
      </c>
      <c r="N904" s="304">
        <f t="shared" ca="1" si="423"/>
        <v>-82.872451350996002</v>
      </c>
      <c r="P904" s="310">
        <f t="shared" ca="1" si="424"/>
        <v>23</v>
      </c>
      <c r="Q904" s="304">
        <f t="shared" ca="1" si="425"/>
        <v>0</v>
      </c>
      <c r="R904" s="306">
        <f t="shared" ca="1" si="426"/>
        <v>0</v>
      </c>
      <c r="S904" s="307">
        <f t="shared" ca="1" si="427"/>
        <v>10.317999999999975</v>
      </c>
      <c r="T904" s="304">
        <f t="shared" ca="1" si="407"/>
        <v>101.21957999999975</v>
      </c>
      <c r="U904" s="311">
        <f t="shared" ca="1" si="408"/>
        <v>0</v>
      </c>
      <c r="V904" s="306">
        <f t="shared" ca="1" si="409"/>
        <v>1.1921838336956716</v>
      </c>
      <c r="W904" s="304">
        <f t="shared" ca="1" si="410"/>
        <v>76.608791341750944</v>
      </c>
      <c r="Y904" s="314" t="str">
        <f t="shared" ca="1" si="428"/>
        <v/>
      </c>
      <c r="Z904" s="315" t="str">
        <f t="shared" ca="1" si="429"/>
        <v/>
      </c>
      <c r="AA904" s="316" t="str">
        <f t="shared" ca="1" si="430"/>
        <v/>
      </c>
      <c r="AC904" s="310">
        <f t="shared" ca="1" si="431"/>
        <v>45.000000000000306</v>
      </c>
      <c r="AD904" s="323">
        <f t="shared" ca="1" si="432"/>
        <v>1596.1098750781832</v>
      </c>
      <c r="AE904" s="324" t="e">
        <f t="shared" ca="1" si="411"/>
        <v>#N/A</v>
      </c>
      <c r="AG904" s="306">
        <f t="shared" ca="1" si="433"/>
        <v>2.3421307151567659</v>
      </c>
      <c r="AH904" s="304">
        <f t="shared" ca="1" si="434"/>
        <v>-7.3911083763366205</v>
      </c>
    </row>
    <row r="905" spans="1:34" x14ac:dyDescent="0.2">
      <c r="A905" s="347">
        <f t="shared" ca="1" si="412"/>
        <v>0.1</v>
      </c>
      <c r="B905" s="304">
        <f t="shared" ca="1" si="413"/>
        <v>45.100000000000307</v>
      </c>
      <c r="D905" s="306">
        <f t="shared" ca="1" si="414"/>
        <v>-0.92125516792271989</v>
      </c>
      <c r="E905" s="307">
        <f t="shared" ca="1" si="415"/>
        <v>-2.4426043061039815</v>
      </c>
      <c r="F905" s="304">
        <f t="shared" ca="1" si="416"/>
        <v>2.6105606448849321</v>
      </c>
      <c r="G905" s="306">
        <f t="shared" ca="1" si="417"/>
        <v>19.377151492214107</v>
      </c>
      <c r="H905" s="307">
        <f t="shared" ca="1" si="418"/>
        <v>-155.94256486764434</v>
      </c>
      <c r="I905" s="304">
        <f t="shared" ca="1" si="419"/>
        <v>157.14183891456685</v>
      </c>
      <c r="J905" s="306">
        <f t="shared" ca="1" si="420"/>
        <v>1598.0521965032442</v>
      </c>
      <c r="K905" s="307">
        <f t="shared" ca="1" si="421"/>
        <v>255.94191633351429</v>
      </c>
      <c r="L905" s="304">
        <f t="shared" ca="1" si="406"/>
        <v>1618.4180817345421</v>
      </c>
      <c r="M905" s="306">
        <f t="shared" ca="1" si="422"/>
        <v>-1.4471717291689252</v>
      </c>
      <c r="N905" s="304">
        <f t="shared" ca="1" si="423"/>
        <v>-82.916832312028831</v>
      </c>
      <c r="P905" s="310">
        <f t="shared" ca="1" si="424"/>
        <v>23</v>
      </c>
      <c r="Q905" s="304">
        <f t="shared" ca="1" si="425"/>
        <v>0</v>
      </c>
      <c r="R905" s="306">
        <f t="shared" ca="1" si="426"/>
        <v>0</v>
      </c>
      <c r="S905" s="307">
        <f t="shared" ca="1" si="427"/>
        <v>10.317999999999975</v>
      </c>
      <c r="T905" s="304">
        <f t="shared" ca="1" si="407"/>
        <v>101.21957999999975</v>
      </c>
      <c r="U905" s="311">
        <f t="shared" ca="1" si="408"/>
        <v>0</v>
      </c>
      <c r="V905" s="306">
        <f t="shared" ca="1" si="409"/>
        <v>1.1940432714703098</v>
      </c>
      <c r="W905" s="304">
        <f t="shared" ca="1" si="410"/>
        <v>76.954347757287422</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2.3094207794837942</v>
      </c>
      <c r="AH905" s="304">
        <f t="shared" ca="1" si="434"/>
        <v>-7.4247714035424632</v>
      </c>
    </row>
    <row r="906" spans="1:34" x14ac:dyDescent="0.2">
      <c r="A906" s="347">
        <f t="shared" ca="1" si="412"/>
        <v>0.1</v>
      </c>
      <c r="B906" s="304">
        <f t="shared" ca="1" si="413"/>
        <v>45.200000000000308</v>
      </c>
      <c r="D906" s="306">
        <f t="shared" ca="1" si="414"/>
        <v>-0.91967788126706829</v>
      </c>
      <c r="E906" s="307">
        <f t="shared" ca="1" si="415"/>
        <v>-2.4086578721617871</v>
      </c>
      <c r="F906" s="304">
        <f t="shared" ca="1" si="416"/>
        <v>2.5782630103266873</v>
      </c>
      <c r="G906" s="306">
        <f t="shared" ca="1" si="417"/>
        <v>19.285183704087402</v>
      </c>
      <c r="H906" s="307">
        <f t="shared" ca="1" si="418"/>
        <v>-156.1834306548605</v>
      </c>
      <c r="I906" s="304">
        <f t="shared" ca="1" si="419"/>
        <v>157.36957241354511</v>
      </c>
      <c r="J906" s="306">
        <f t="shared" ca="1" si="420"/>
        <v>1599.9853132630592</v>
      </c>
      <c r="K906" s="307">
        <f t="shared" ca="1" si="421"/>
        <v>240.33561655738905</v>
      </c>
      <c r="L906" s="304">
        <f t="shared" ca="1" si="406"/>
        <v>1617.9351690483493</v>
      </c>
      <c r="M906" s="306">
        <f t="shared" ca="1" si="422"/>
        <v>-1.4479404105980476</v>
      </c>
      <c r="N906" s="304">
        <f t="shared" ca="1" si="423"/>
        <v>-82.960874513707623</v>
      </c>
      <c r="P906" s="310">
        <f t="shared" ca="1" si="424"/>
        <v>23</v>
      </c>
      <c r="Q906" s="304">
        <f t="shared" ca="1" si="425"/>
        <v>0</v>
      </c>
      <c r="R906" s="306">
        <f t="shared" ca="1" si="426"/>
        <v>0</v>
      </c>
      <c r="S906" s="307">
        <f t="shared" ca="1" si="427"/>
        <v>10.317999999999975</v>
      </c>
      <c r="T906" s="304">
        <f t="shared" ca="1" si="407"/>
        <v>101.21957999999975</v>
      </c>
      <c r="U906" s="311">
        <f t="shared" ca="1" si="408"/>
        <v>0</v>
      </c>
      <c r="V906" s="306">
        <f t="shared" ca="1" si="409"/>
        <v>1.1959084734699794</v>
      </c>
      <c r="W906" s="304">
        <f t="shared" ca="1" si="410"/>
        <v>77.298115557351323</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2.2768700641127229</v>
      </c>
      <c r="AH906" s="304">
        <f t="shared" ca="1" si="434"/>
        <v>-7.4582620427687161</v>
      </c>
    </row>
    <row r="907" spans="1:34" x14ac:dyDescent="0.2">
      <c r="A907" s="347">
        <f t="shared" ca="1" si="412"/>
        <v>0.1</v>
      </c>
      <c r="B907" s="304">
        <f t="shared" ca="1" si="413"/>
        <v>45.30000000000031</v>
      </c>
      <c r="D907" s="306">
        <f t="shared" ca="1" si="414"/>
        <v>-0.91807127295212843</v>
      </c>
      <c r="E907" s="307">
        <f t="shared" ca="1" si="415"/>
        <v>-2.3748869517925275</v>
      </c>
      <c r="F907" s="304">
        <f t="shared" ca="1" si="416"/>
        <v>2.5461623860261438</v>
      </c>
      <c r="G907" s="306">
        <f t="shared" ca="1" si="417"/>
        <v>19.19337657679219</v>
      </c>
      <c r="H907" s="307">
        <f t="shared" ca="1" si="418"/>
        <v>-156.42091935003975</v>
      </c>
      <c r="I907" s="304">
        <f t="shared" ca="1" si="419"/>
        <v>157.59406624213423</v>
      </c>
      <c r="J907" s="306">
        <f t="shared" ca="1" si="420"/>
        <v>1601.9092412771031</v>
      </c>
      <c r="K907" s="307">
        <f t="shared" ca="1" si="421"/>
        <v>224.70539905714404</v>
      </c>
      <c r="L907" s="304">
        <f t="shared" ca="1" si="406"/>
        <v>1617.5925734419079</v>
      </c>
      <c r="M907" s="306">
        <f t="shared" ca="1" si="422"/>
        <v>-1.4487032483954752</v>
      </c>
      <c r="N907" s="304">
        <f t="shared" ca="1" si="423"/>
        <v>-83.00458189995328</v>
      </c>
      <c r="P907" s="310">
        <f t="shared" ca="1" si="424"/>
        <v>23</v>
      </c>
      <c r="Q907" s="304">
        <f t="shared" ca="1" si="425"/>
        <v>0</v>
      </c>
      <c r="R907" s="306">
        <f t="shared" ca="1" si="426"/>
        <v>0</v>
      </c>
      <c r="S907" s="307">
        <f t="shared" ca="1" si="427"/>
        <v>10.317999999999975</v>
      </c>
      <c r="T907" s="304">
        <f t="shared" ca="1" si="407"/>
        <v>101.21957999999975</v>
      </c>
      <c r="U907" s="311">
        <f t="shared" ca="1" si="408"/>
        <v>0</v>
      </c>
      <c r="V907" s="306">
        <f t="shared" ca="1" si="409"/>
        <v>1.1977794191891831</v>
      </c>
      <c r="W907" s="304">
        <f t="shared" ca="1" si="410"/>
        <v>77.640085146940066</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2.2444797490324282</v>
      </c>
      <c r="AH907" s="304">
        <f t="shared" ca="1" si="434"/>
        <v>-7.4915793329474232</v>
      </c>
    </row>
    <row r="908" spans="1:34" x14ac:dyDescent="0.2">
      <c r="A908" s="347">
        <f t="shared" ca="1" si="412"/>
        <v>0.1</v>
      </c>
      <c r="B908" s="304">
        <f t="shared" ca="1" si="413"/>
        <v>45.400000000000311</v>
      </c>
      <c r="D908" s="306">
        <f t="shared" ca="1" si="414"/>
        <v>-0.91643570745343983</v>
      </c>
      <c r="E908" s="307">
        <f t="shared" ca="1" si="415"/>
        <v>-2.3412924845957859</v>
      </c>
      <c r="F908" s="304">
        <f t="shared" ca="1" si="416"/>
        <v>2.5142603095782254</v>
      </c>
      <c r="G908" s="306">
        <f t="shared" ca="1" si="417"/>
        <v>19.101733006046846</v>
      </c>
      <c r="H908" s="307">
        <f t="shared" ca="1" si="418"/>
        <v>-156.65504859849932</v>
      </c>
      <c r="I908" s="304">
        <f t="shared" ca="1" si="419"/>
        <v>157.81533656534299</v>
      </c>
      <c r="J908" s="306">
        <f t="shared" ca="1" si="420"/>
        <v>1603.8239967562452</v>
      </c>
      <c r="K908" s="307">
        <f t="shared" ca="1" si="421"/>
        <v>209.05160065971708</v>
      </c>
      <c r="L908" s="304">
        <f t="shared" ca="1" si="406"/>
        <v>1617.3911043126107</v>
      </c>
      <c r="M908" s="306">
        <f t="shared" ca="1" si="422"/>
        <v>-1.4494603102529586</v>
      </c>
      <c r="N908" s="304">
        <f t="shared" ca="1" si="423"/>
        <v>-83.04795834921741</v>
      </c>
      <c r="P908" s="310">
        <f t="shared" ca="1" si="424"/>
        <v>23</v>
      </c>
      <c r="Q908" s="304">
        <f t="shared" ca="1" si="425"/>
        <v>0</v>
      </c>
      <c r="R908" s="306">
        <f t="shared" ca="1" si="426"/>
        <v>0</v>
      </c>
      <c r="S908" s="307">
        <f t="shared" ca="1" si="427"/>
        <v>10.317999999999975</v>
      </c>
      <c r="T908" s="304">
        <f t="shared" ca="1" si="407"/>
        <v>101.21957999999975</v>
      </c>
      <c r="U908" s="311">
        <f t="shared" ca="1" si="408"/>
        <v>0</v>
      </c>
      <c r="V908" s="306">
        <f t="shared" ca="1" si="409"/>
        <v>1.1996560881857719</v>
      </c>
      <c r="W908" s="304">
        <f t="shared" ca="1" si="410"/>
        <v>77.980247250276108</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2.2122509786033246</v>
      </c>
      <c r="AH908" s="304">
        <f t="shared" ca="1" si="434"/>
        <v>-7.5247223441500539</v>
      </c>
    </row>
    <row r="909" spans="1:34" x14ac:dyDescent="0.2">
      <c r="A909" s="347">
        <f t="shared" ca="1" si="412"/>
        <v>0.1</v>
      </c>
      <c r="B909" s="304">
        <f t="shared" ca="1" si="413"/>
        <v>45.500000000000313</v>
      </c>
      <c r="D909" s="306">
        <f t="shared" ca="1" si="414"/>
        <v>-0.91477154915859704</v>
      </c>
      <c r="E909" s="307">
        <f t="shared" ca="1" si="415"/>
        <v>-2.3078753789197908</v>
      </c>
      <c r="F909" s="304">
        <f t="shared" ca="1" si="416"/>
        <v>2.4825583078296845</v>
      </c>
      <c r="G909" s="306">
        <f t="shared" ca="1" si="417"/>
        <v>19.010255851130985</v>
      </c>
      <c r="H909" s="307">
        <f t="shared" ca="1" si="418"/>
        <v>-156.8858361363913</v>
      </c>
      <c r="I909" s="304">
        <f t="shared" ca="1" si="419"/>
        <v>158.03339965886985</v>
      </c>
      <c r="J909" s="306">
        <f t="shared" ca="1" si="420"/>
        <v>1605.729596199104</v>
      </c>
      <c r="K909" s="307">
        <f t="shared" ca="1" si="421"/>
        <v>193.37455642297255</v>
      </c>
      <c r="L909" s="304">
        <f t="shared" ca="1" si="406"/>
        <v>1617.3315229666177</v>
      </c>
      <c r="M909" s="306">
        <f t="shared" ca="1" si="422"/>
        <v>-1.4502116627428501</v>
      </c>
      <c r="N909" s="304">
        <f t="shared" ca="1" si="423"/>
        <v>-83.091007675814836</v>
      </c>
      <c r="P909" s="310">
        <f t="shared" ca="1" si="424"/>
        <v>23</v>
      </c>
      <c r="Q909" s="304">
        <f t="shared" ca="1" si="425"/>
        <v>0</v>
      </c>
      <c r="R909" s="306">
        <f t="shared" ca="1" si="426"/>
        <v>0</v>
      </c>
      <c r="S909" s="307">
        <f t="shared" ca="1" si="427"/>
        <v>10.317999999999975</v>
      </c>
      <c r="T909" s="304">
        <f t="shared" ca="1" si="407"/>
        <v>101.21957999999975</v>
      </c>
      <c r="U909" s="311">
        <f t="shared" ca="1" si="408"/>
        <v>0</v>
      </c>
      <c r="V909" s="306">
        <f t="shared" ca="1" si="409"/>
        <v>1.201538460081919</v>
      </c>
      <c r="W909" s="304">
        <f t="shared" ca="1" si="410"/>
        <v>78.318592908687677</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2.1801848618682556</v>
      </c>
      <c r="AH909" s="304">
        <f t="shared" ca="1" si="434"/>
        <v>-7.557690177386732</v>
      </c>
    </row>
    <row r="910" spans="1:34" x14ac:dyDescent="0.2">
      <c r="A910" s="347">
        <f t="shared" ca="1" si="412"/>
        <v>0.1</v>
      </c>
      <c r="B910" s="304">
        <f t="shared" ca="1" si="413"/>
        <v>45.600000000000314</v>
      </c>
      <c r="D910" s="306">
        <f t="shared" ca="1" si="414"/>
        <v>-0.91307916230451436</v>
      </c>
      <c r="E910" s="307">
        <f t="shared" ca="1" si="415"/>
        <v>-2.2746365120679339</v>
      </c>
      <c r="F910" s="304">
        <f t="shared" ca="1" si="416"/>
        <v>2.4510578978611033</v>
      </c>
      <c r="G910" s="306">
        <f t="shared" ca="1" si="417"/>
        <v>18.918947934900533</v>
      </c>
      <c r="H910" s="307">
        <f t="shared" ca="1" si="418"/>
        <v>-157.11329978759809</v>
      </c>
      <c r="I910" s="304">
        <f t="shared" ca="1" si="419"/>
        <v>158.24827190560771</v>
      </c>
      <c r="J910" s="306">
        <f t="shared" ca="1" si="420"/>
        <v>1607.6260563884055</v>
      </c>
      <c r="K910" s="307">
        <f t="shared" ca="1" si="421"/>
        <v>177.67459962677307</v>
      </c>
      <c r="L910" s="304">
        <f t="shared" ca="1" si="406"/>
        <v>1617.4145419562267</v>
      </c>
      <c r="M910" s="306">
        <f t="shared" ca="1" si="422"/>
        <v>-1.4509573713408082</v>
      </c>
      <c r="N910" s="304">
        <f t="shared" ca="1" si="423"/>
        <v>-83.133733631224459</v>
      </c>
      <c r="P910" s="310">
        <f t="shared" ca="1" si="424"/>
        <v>23</v>
      </c>
      <c r="Q910" s="304">
        <f t="shared" ca="1" si="425"/>
        <v>0</v>
      </c>
      <c r="R910" s="306">
        <f t="shared" ca="1" si="426"/>
        <v>0</v>
      </c>
      <c r="S910" s="307">
        <f t="shared" ca="1" si="427"/>
        <v>10.317999999999975</v>
      </c>
      <c r="T910" s="304">
        <f t="shared" ca="1" si="407"/>
        <v>101.21957999999975</v>
      </c>
      <c r="U910" s="311">
        <f t="shared" ca="1" si="408"/>
        <v>0</v>
      </c>
      <c r="V910" s="306">
        <f t="shared" ca="1" si="409"/>
        <v>1.2034265145650804</v>
      </c>
      <c r="W910" s="304">
        <f t="shared" ca="1" si="410"/>
        <v>78.65511347844317</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2.1482824728648566</v>
      </c>
      <c r="AH910" s="304">
        <f t="shared" ca="1" si="434"/>
        <v>-7.5904819644008406</v>
      </c>
    </row>
    <row r="911" spans="1:34" x14ac:dyDescent="0.2">
      <c r="A911" s="347">
        <f t="shared" ca="1" si="412"/>
        <v>0.1</v>
      </c>
      <c r="B911" s="304">
        <f t="shared" ca="1" si="413"/>
        <v>45.700000000000315</v>
      </c>
      <c r="D911" s="306">
        <f t="shared" ca="1" si="414"/>
        <v>-0.91135891091555132</v>
      </c>
      <c r="E911" s="307">
        <f t="shared" ca="1" si="415"/>
        <v>-2.2415767305098413</v>
      </c>
      <c r="F911" s="304">
        <f t="shared" ca="1" si="416"/>
        <v>2.4197605880062532</v>
      </c>
      <c r="G911" s="306">
        <f t="shared" ca="1" si="417"/>
        <v>18.827812043808979</v>
      </c>
      <c r="H911" s="307">
        <f t="shared" ca="1" si="418"/>
        <v>-157.33745746064909</v>
      </c>
      <c r="I911" s="304">
        <f t="shared" ca="1" si="419"/>
        <v>158.45996979217989</v>
      </c>
      <c r="J911" s="306">
        <f t="shared" ca="1" si="420"/>
        <v>1609.5133943873409</v>
      </c>
      <c r="K911" s="307">
        <f t="shared" ca="1" si="421"/>
        <v>161.95206176436071</v>
      </c>
      <c r="L911" s="304">
        <f t="shared" ca="1" si="406"/>
        <v>1617.6408244792747</v>
      </c>
      <c r="M911" s="306">
        <f t="shared" ca="1" si="422"/>
        <v>-1.4516975004479609</v>
      </c>
      <c r="N911" s="304">
        <f t="shared" ca="1" si="423"/>
        <v>-83.176139905359094</v>
      </c>
      <c r="P911" s="310">
        <f t="shared" ca="1" si="424"/>
        <v>23</v>
      </c>
      <c r="Q911" s="304">
        <f t="shared" ca="1" si="425"/>
        <v>0</v>
      </c>
      <c r="R911" s="306">
        <f t="shared" ca="1" si="426"/>
        <v>0</v>
      </c>
      <c r="S911" s="307">
        <f t="shared" ca="1" si="427"/>
        <v>10.317999999999975</v>
      </c>
      <c r="T911" s="304">
        <f t="shared" ca="1" si="407"/>
        <v>101.21957999999975</v>
      </c>
      <c r="U911" s="311">
        <f t="shared" ca="1" si="408"/>
        <v>0</v>
      </c>
      <c r="V911" s="306">
        <f t="shared" ca="1" si="409"/>
        <v>1.2053202313889462</v>
      </c>
      <c r="W911" s="304">
        <f t="shared" ca="1" si="410"/>
        <v>78.989800628540863</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2.1165448509394338</v>
      </c>
      <c r="AH911" s="304">
        <f t="shared" ca="1" si="434"/>
        <v>-7.623096867459136</v>
      </c>
    </row>
    <row r="912" spans="1:34" x14ac:dyDescent="0.2">
      <c r="A912" s="347">
        <f t="shared" ca="1" si="412"/>
        <v>0.1</v>
      </c>
      <c r="B912" s="304">
        <f t="shared" ca="1" si="413"/>
        <v>45.800000000000317</v>
      </c>
      <c r="D912" s="306">
        <f t="shared" ca="1" si="414"/>
        <v>-0.90961115874255971</v>
      </c>
      <c r="E912" s="307">
        <f t="shared" ca="1" si="415"/>
        <v>-2.2086968500968753</v>
      </c>
      <c r="F912" s="304">
        <f t="shared" ca="1" si="416"/>
        <v>2.3886678789100926</v>
      </c>
      <c r="G912" s="306">
        <f t="shared" ca="1" si="417"/>
        <v>18.736850927934725</v>
      </c>
      <c r="H912" s="307">
        <f t="shared" ca="1" si="418"/>
        <v>-157.55832714565878</v>
      </c>
      <c r="I912" s="304">
        <f t="shared" ca="1" si="419"/>
        <v>158.66850990550734</v>
      </c>
      <c r="J912" s="306">
        <f t="shared" ca="1" si="420"/>
        <v>1611.3916275359281</v>
      </c>
      <c r="K912" s="307">
        <f t="shared" ca="1" si="421"/>
        <v>146.2072725340453</v>
      </c>
      <c r="L912" s="304">
        <f t="shared" ca="1" si="406"/>
        <v>1618.010983842425</v>
      </c>
      <c r="M912" s="306">
        <f t="shared" ca="1" si="422"/>
        <v>-1.4524321134125469</v>
      </c>
      <c r="N912" s="304">
        <f t="shared" ca="1" si="423"/>
        <v>-83.218230127805469</v>
      </c>
      <c r="P912" s="310">
        <f t="shared" ca="1" si="424"/>
        <v>23</v>
      </c>
      <c r="Q912" s="304">
        <f t="shared" ca="1" si="425"/>
        <v>0</v>
      </c>
      <c r="R912" s="306">
        <f t="shared" ca="1" si="426"/>
        <v>0</v>
      </c>
      <c r="S912" s="307">
        <f t="shared" ca="1" si="427"/>
        <v>10.317999999999975</v>
      </c>
      <c r="T912" s="304">
        <f t="shared" ca="1" si="407"/>
        <v>101.21957999999975</v>
      </c>
      <c r="U912" s="311">
        <f t="shared" ca="1" si="408"/>
        <v>0</v>
      </c>
      <c r="V912" s="306">
        <f t="shared" ca="1" si="409"/>
        <v>1.2072195903743748</v>
      </c>
      <c r="W912" s="304">
        <f t="shared" ca="1" si="410"/>
        <v>79.322646338454376</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2.0849730010622229</v>
      </c>
      <c r="AH912" s="304">
        <f t="shared" ca="1" si="434"/>
        <v>-7.6555340791375324</v>
      </c>
    </row>
    <row r="913" spans="1:34" x14ac:dyDescent="0.2">
      <c r="A913" s="347">
        <f t="shared" ca="1" si="412"/>
        <v>0.1</v>
      </c>
      <c r="B913" s="304">
        <f t="shared" ca="1" si="413"/>
        <v>45.900000000000318</v>
      </c>
      <c r="D913" s="306">
        <f t="shared" ca="1" si="414"/>
        <v>-0.90783626920279703</v>
      </c>
      <c r="E913" s="307">
        <f t="shared" ca="1" si="415"/>
        <v>-2.1759976562819867</v>
      </c>
      <c r="F913" s="304">
        <f t="shared" ca="1" si="416"/>
        <v>2.3577812646267153</v>
      </c>
      <c r="G913" s="306">
        <f t="shared" ca="1" si="417"/>
        <v>18.646067301014444</v>
      </c>
      <c r="H913" s="307">
        <f t="shared" ca="1" si="418"/>
        <v>-157.77592691128697</v>
      </c>
      <c r="I913" s="304">
        <f t="shared" ca="1" si="419"/>
        <v>158.87390892940769</v>
      </c>
      <c r="J913" s="306">
        <f t="shared" ca="1" si="420"/>
        <v>1613.2607734473756</v>
      </c>
      <c r="K913" s="307">
        <f t="shared" ca="1" si="421"/>
        <v>130.44055983119802</v>
      </c>
      <c r="L913" s="304">
        <f t="shared" ca="1" si="406"/>
        <v>1618.5255829899943</v>
      </c>
      <c r="M913" s="306">
        <f t="shared" ca="1" si="422"/>
        <v>-1.4531612725510434</v>
      </c>
      <c r="N913" s="304">
        <f t="shared" ca="1" si="423"/>
        <v>-83.260007869034709</v>
      </c>
      <c r="P913" s="310">
        <f t="shared" ca="1" si="424"/>
        <v>23</v>
      </c>
      <c r="Q913" s="304">
        <f t="shared" ca="1" si="425"/>
        <v>0</v>
      </c>
      <c r="R913" s="306">
        <f t="shared" ca="1" si="426"/>
        <v>0</v>
      </c>
      <c r="S913" s="307">
        <f t="shared" ca="1" si="427"/>
        <v>10.317999999999975</v>
      </c>
      <c r="T913" s="304">
        <f t="shared" ca="1" si="407"/>
        <v>101.21957999999975</v>
      </c>
      <c r="U913" s="311">
        <f t="shared" ca="1" si="408"/>
        <v>0</v>
      </c>
      <c r="V913" s="306">
        <f t="shared" ca="1" si="409"/>
        <v>1.2091245714103185</v>
      </c>
      <c r="W913" s="304">
        <f t="shared" ca="1" si="410"/>
        <v>79.653642895836185</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2.0535678941441224</v>
      </c>
      <c r="AH913" s="304">
        <f t="shared" ca="1" si="434"/>
        <v>-7.6877928221025948</v>
      </c>
    </row>
    <row r="914" spans="1:34" x14ac:dyDescent="0.2">
      <c r="A914" s="347">
        <f t="shared" ca="1" si="412"/>
        <v>0.1</v>
      </c>
      <c r="B914" s="304">
        <f t="shared" ca="1" si="413"/>
        <v>46.00000000000032</v>
      </c>
      <c r="D914" s="306">
        <f t="shared" ca="1" si="414"/>
        <v>-0.90603460532077174</v>
      </c>
      <c r="E914" s="307">
        <f t="shared" ca="1" si="415"/>
        <v>-2.1434799043437112</v>
      </c>
      <c r="F914" s="304">
        <f t="shared" ca="1" si="416"/>
        <v>2.3271022337585627</v>
      </c>
      <c r="G914" s="306">
        <f t="shared" ca="1" si="417"/>
        <v>18.555463840482368</v>
      </c>
      <c r="H914" s="307">
        <f t="shared" ca="1" si="418"/>
        <v>-157.99027490172134</v>
      </c>
      <c r="I914" s="304">
        <f t="shared" ca="1" si="419"/>
        <v>159.07618364122558</v>
      </c>
      <c r="J914" s="306">
        <f t="shared" ca="1" si="420"/>
        <v>1615.1208500044504</v>
      </c>
      <c r="K914" s="307">
        <f t="shared" ca="1" si="421"/>
        <v>114.6522497405476</v>
      </c>
      <c r="L914" s="304">
        <f t="shared" ca="1" si="406"/>
        <v>1619.185134099763</v>
      </c>
      <c r="M914" s="306">
        <f t="shared" ca="1" si="422"/>
        <v>-1.453885039168801</v>
      </c>
      <c r="N914" s="304">
        <f t="shared" ca="1" si="423"/>
        <v>-83.301476641584671</v>
      </c>
      <c r="P914" s="310">
        <f t="shared" ca="1" si="424"/>
        <v>23</v>
      </c>
      <c r="Q914" s="304">
        <f t="shared" ca="1" si="425"/>
        <v>0</v>
      </c>
      <c r="R914" s="306">
        <f t="shared" ca="1" si="426"/>
        <v>0</v>
      </c>
      <c r="S914" s="307">
        <f t="shared" ca="1" si="427"/>
        <v>10.317999999999975</v>
      </c>
      <c r="T914" s="304">
        <f t="shared" ca="1" si="407"/>
        <v>101.21957999999975</v>
      </c>
      <c r="U914" s="311">
        <f t="shared" ca="1" si="408"/>
        <v>0</v>
      </c>
      <c r="V914" s="306">
        <f t="shared" ca="1" si="409"/>
        <v>1.2110351544547355</v>
      </c>
      <c r="W914" s="304">
        <f t="shared" ca="1" si="410"/>
        <v>79.982782894179323</v>
      </c>
      <c r="Y914" s="314" t="str">
        <f t="shared" ca="1" si="428"/>
        <v/>
      </c>
      <c r="Z914" s="315" t="str">
        <f t="shared" ca="1" si="429"/>
        <v/>
      </c>
      <c r="AA914" s="316" t="str">
        <f t="shared" ca="1" si="430"/>
        <v/>
      </c>
      <c r="AC914" s="310">
        <f t="shared" ca="1" si="431"/>
        <v>46.00000000000032</v>
      </c>
      <c r="AD914" s="323">
        <f t="shared" ca="1" si="432"/>
        <v>1615.1208500044504</v>
      </c>
      <c r="AE914" s="324" t="e">
        <f t="shared" ca="1" si="411"/>
        <v>#N/A</v>
      </c>
      <c r="AG914" s="306">
        <f t="shared" ca="1" si="433"/>
        <v>2.0223304673547586</v>
      </c>
      <c r="AH914" s="304">
        <f t="shared" ca="1" si="434"/>
        <v>-7.7198723488889689</v>
      </c>
    </row>
    <row r="915" spans="1:34" x14ac:dyDescent="0.2">
      <c r="A915" s="347">
        <f t="shared" ca="1" si="412"/>
        <v>0.1</v>
      </c>
      <c r="B915" s="304">
        <f t="shared" ca="1" si="413"/>
        <v>46.100000000000321</v>
      </c>
      <c r="D915" s="306">
        <f t="shared" ca="1" si="414"/>
        <v>-0.90420652966996462</v>
      </c>
      <c r="E915" s="307">
        <f t="shared" ca="1" si="415"/>
        <v>-2.1111443196142954</v>
      </c>
      <c r="F915" s="304">
        <f t="shared" ca="1" si="416"/>
        <v>2.2966322706383595</v>
      </c>
      <c r="G915" s="306">
        <f t="shared" ca="1" si="417"/>
        <v>18.46504318751537</v>
      </c>
      <c r="H915" s="307">
        <f t="shared" ca="1" si="418"/>
        <v>-158.20138933368276</v>
      </c>
      <c r="I915" s="304">
        <f t="shared" ca="1" si="419"/>
        <v>159.2753509084952</v>
      </c>
      <c r="J915" s="306">
        <f t="shared" ca="1" si="420"/>
        <v>1616.9718753558502</v>
      </c>
      <c r="K915" s="307">
        <f t="shared" ca="1" si="421"/>
        <v>98.8426665287774</v>
      </c>
      <c r="L915" s="304">
        <f t="shared" ca="1" si="406"/>
        <v>1619.9900982470031</v>
      </c>
      <c r="M915" s="306">
        <f t="shared" ca="1" si="422"/>
        <v>-1.4546034735801925</v>
      </c>
      <c r="N915" s="304">
        <f t="shared" ca="1" si="423"/>
        <v>-83.342639901214383</v>
      </c>
      <c r="P915" s="310">
        <f t="shared" ca="1" si="424"/>
        <v>23</v>
      </c>
      <c r="Q915" s="304">
        <f t="shared" ca="1" si="425"/>
        <v>0</v>
      </c>
      <c r="R915" s="306">
        <f t="shared" ca="1" si="426"/>
        <v>0</v>
      </c>
      <c r="S915" s="307">
        <f t="shared" ca="1" si="427"/>
        <v>10.317999999999975</v>
      </c>
      <c r="T915" s="304">
        <f t="shared" ca="1" si="407"/>
        <v>101.21957999999975</v>
      </c>
      <c r="U915" s="311">
        <f t="shared" ca="1" si="408"/>
        <v>0</v>
      </c>
      <c r="V915" s="306">
        <f t="shared" ca="1" si="409"/>
        <v>1.2129513195354882</v>
      </c>
      <c r="W915" s="304">
        <f t="shared" ca="1" si="410"/>
        <v>80.310059230439705</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1.991261624441937</v>
      </c>
      <c r="AH915" s="304">
        <f t="shared" ca="1" si="434"/>
        <v>-7.7517719416727582</v>
      </c>
    </row>
    <row r="916" spans="1:34" x14ac:dyDescent="0.2">
      <c r="A916" s="347">
        <f t="shared" ca="1" si="412"/>
        <v>0.1</v>
      </c>
      <c r="B916" s="304">
        <f t="shared" ca="1" si="413"/>
        <v>46.200000000000323</v>
      </c>
      <c r="D916" s="306">
        <f t="shared" ca="1" si="414"/>
        <v>-0.90235240431547814</v>
      </c>
      <c r="E916" s="307">
        <f t="shared" ca="1" si="415"/>
        <v>-2.0789915977117044</v>
      </c>
      <c r="F916" s="304">
        <f t="shared" ca="1" si="416"/>
        <v>2.2663728565551144</v>
      </c>
      <c r="G916" s="306">
        <f t="shared" ca="1" si="417"/>
        <v>18.374807947083823</v>
      </c>
      <c r="H916" s="307">
        <f t="shared" ca="1" si="418"/>
        <v>-158.40928849345391</v>
      </c>
      <c r="I916" s="304">
        <f t="shared" ca="1" si="419"/>
        <v>159.47142768563441</v>
      </c>
      <c r="J916" s="306">
        <f t="shared" ca="1" si="420"/>
        <v>1618.8138679125802</v>
      </c>
      <c r="K916" s="307">
        <f t="shared" ca="1" si="421"/>
        <v>83.012132637420564</v>
      </c>
      <c r="L916" s="304">
        <f t="shared" ca="1" si="406"/>
        <v>1620.9408851377343</v>
      </c>
      <c r="M916" s="306">
        <f t="shared" ca="1" si="422"/>
        <v>-1.4553166351282951</v>
      </c>
      <c r="N916" s="304">
        <f t="shared" ca="1" si="423"/>
        <v>-83.383501048031675</v>
      </c>
      <c r="P916" s="310">
        <f t="shared" ca="1" si="424"/>
        <v>23</v>
      </c>
      <c r="Q916" s="304">
        <f t="shared" ca="1" si="425"/>
        <v>0</v>
      </c>
      <c r="R916" s="306">
        <f t="shared" ca="1" si="426"/>
        <v>0</v>
      </c>
      <c r="S916" s="307">
        <f t="shared" ca="1" si="427"/>
        <v>10.317999999999975</v>
      </c>
      <c r="T916" s="304">
        <f t="shared" ca="1" si="407"/>
        <v>101.21957999999975</v>
      </c>
      <c r="U916" s="311">
        <f t="shared" ca="1" si="408"/>
        <v>0</v>
      </c>
      <c r="V916" s="306">
        <f t="shared" ca="1" si="409"/>
        <v>1.214873046751231</v>
      </c>
      <c r="W916" s="304">
        <f t="shared" ca="1" si="410"/>
        <v>80.635465102619165</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1.9603622360523554</v>
      </c>
      <c r="AH916" s="304">
        <f t="shared" ca="1" si="434"/>
        <v>-7.783490912041084</v>
      </c>
    </row>
    <row r="917" spans="1:34" x14ac:dyDescent="0.2">
      <c r="A917" s="347">
        <f t="shared" ca="1" si="412"/>
        <v>0.1</v>
      </c>
      <c r="B917" s="304">
        <f t="shared" ca="1" si="413"/>
        <v>46.300000000000324</v>
      </c>
      <c r="D917" s="306">
        <f t="shared" ca="1" si="414"/>
        <v>-0.90047259075757502</v>
      </c>
      <c r="E917" s="307">
        <f t="shared" ca="1" si="415"/>
        <v>-2.0470224047755146</v>
      </c>
      <c r="F917" s="304">
        <f t="shared" ca="1" si="416"/>
        <v>2.2363254710257605</v>
      </c>
      <c r="G917" s="306">
        <f t="shared" ca="1" si="417"/>
        <v>18.284760688008067</v>
      </c>
      <c r="H917" s="307">
        <f t="shared" ca="1" si="418"/>
        <v>-158.61399073393147</v>
      </c>
      <c r="I917" s="304">
        <f t="shared" ca="1" si="419"/>
        <v>159.66443101067134</v>
      </c>
      <c r="J917" s="306">
        <f t="shared" ca="1" si="420"/>
        <v>1620.6468463443348</v>
      </c>
      <c r="K917" s="307">
        <f t="shared" ca="1" si="421"/>
        <v>67.160968676051297</v>
      </c>
      <c r="L917" s="304">
        <f t="shared" ca="1" si="406"/>
        <v>1622.0378529119914</v>
      </c>
      <c r="M917" s="306">
        <f t="shared" ca="1" si="422"/>
        <v>-1.4560245822041125</v>
      </c>
      <c r="N917" s="304">
        <f t="shared" ca="1" si="423"/>
        <v>-83.424063427594632</v>
      </c>
      <c r="P917" s="310">
        <f t="shared" ca="1" si="424"/>
        <v>23</v>
      </c>
      <c r="Q917" s="304">
        <f t="shared" ca="1" si="425"/>
        <v>0</v>
      </c>
      <c r="R917" s="306">
        <f t="shared" ca="1" si="426"/>
        <v>0</v>
      </c>
      <c r="S917" s="307">
        <f t="shared" ca="1" si="427"/>
        <v>10.317999999999975</v>
      </c>
      <c r="T917" s="304">
        <f t="shared" ca="1" si="407"/>
        <v>101.21957999999975</v>
      </c>
      <c r="U917" s="311">
        <f t="shared" ca="1" si="408"/>
        <v>0</v>
      </c>
      <c r="V917" s="306">
        <f t="shared" ca="1" si="409"/>
        <v>1.2168003162722831</v>
      </c>
      <c r="W917" s="304">
        <f t="shared" ca="1" si="410"/>
        <v>80.958994007311517</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1.929633140053622</v>
      </c>
      <c r="AH917" s="304">
        <f t="shared" ca="1" si="434"/>
        <v>-7.8150286007578371</v>
      </c>
    </row>
    <row r="918" spans="1:34" x14ac:dyDescent="0.2">
      <c r="A918" s="347">
        <f t="shared" ca="1" si="412"/>
        <v>0.1</v>
      </c>
      <c r="B918" s="304">
        <f t="shared" ca="1" si="413"/>
        <v>46.400000000000325</v>
      </c>
      <c r="D918" s="306">
        <f t="shared" ca="1" si="414"/>
        <v>-0.89856744987614889</v>
      </c>
      <c r="E918" s="307">
        <f t="shared" ca="1" si="415"/>
        <v>-2.0152373777064403</v>
      </c>
      <c r="F918" s="304">
        <f t="shared" ca="1" si="416"/>
        <v>2.2064915931138409</v>
      </c>
      <c r="G918" s="306">
        <f t="shared" ca="1" si="417"/>
        <v>18.194903943020453</v>
      </c>
      <c r="H918" s="307">
        <f t="shared" ca="1" si="418"/>
        <v>-158.81551447170213</v>
      </c>
      <c r="I918" s="304">
        <f t="shared" ca="1" si="419"/>
        <v>159.8543780020027</v>
      </c>
      <c r="J918" s="306">
        <f t="shared" ca="1" si="420"/>
        <v>1622.4708295758862</v>
      </c>
      <c r="K918" s="307">
        <f t="shared" ca="1" si="421"/>
        <v>51.289493415769613</v>
      </c>
      <c r="L918" s="304">
        <f t="shared" ca="1" si="406"/>
        <v>1623.2813080176556</v>
      </c>
      <c r="M918" s="306">
        <f t="shared" ca="1" si="422"/>
        <v>-1.4567273722653535</v>
      </c>
      <c r="N918" s="304">
        <f t="shared" ca="1" si="423"/>
        <v>-83.464330331987483</v>
      </c>
      <c r="P918" s="310">
        <f t="shared" ca="1" si="424"/>
        <v>23</v>
      </c>
      <c r="Q918" s="304">
        <f t="shared" ca="1" si="425"/>
        <v>0</v>
      </c>
      <c r="R918" s="306">
        <f t="shared" ca="1" si="426"/>
        <v>0</v>
      </c>
      <c r="S918" s="307">
        <f t="shared" ca="1" si="427"/>
        <v>10.317999999999975</v>
      </c>
      <c r="T918" s="304">
        <f t="shared" ca="1" si="407"/>
        <v>101.21957999999975</v>
      </c>
      <c r="U918" s="311">
        <f t="shared" ca="1" si="408"/>
        <v>0</v>
      </c>
      <c r="V918" s="306">
        <f t="shared" ca="1" si="409"/>
        <v>1.2187331083414912</v>
      </c>
      <c r="W918" s="304">
        <f t="shared" ca="1" si="410"/>
        <v>81.28063973721197</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1.8990751418574678</v>
      </c>
      <c r="AH918" s="304">
        <f t="shared" ca="1" si="434"/>
        <v>-7.8463843775258493</v>
      </c>
    </row>
    <row r="919" spans="1:34" x14ac:dyDescent="0.2">
      <c r="A919" s="347">
        <f t="shared" ca="1" si="412"/>
        <v>0.1</v>
      </c>
      <c r="B919" s="304">
        <f t="shared" ca="1" si="413"/>
        <v>46.500000000000327</v>
      </c>
      <c r="D919" s="306">
        <f t="shared" ca="1" si="414"/>
        <v>-0.89663734187609012</v>
      </c>
      <c r="E919" s="307">
        <f t="shared" ca="1" si="415"/>
        <v>-1.9836371244094924</v>
      </c>
      <c r="F919" s="304">
        <f t="shared" ca="1" si="416"/>
        <v>2.1768727027968771</v>
      </c>
      <c r="G919" s="306">
        <f t="shared" ca="1" si="417"/>
        <v>18.105240208832843</v>
      </c>
      <c r="H919" s="307">
        <f t="shared" ca="1" si="418"/>
        <v>-159.01387818414307</v>
      </c>
      <c r="I919" s="304">
        <f t="shared" ca="1" si="419"/>
        <v>160.04128585518495</v>
      </c>
      <c r="J919" s="306">
        <f t="shared" ca="1" si="420"/>
        <v>1624.285836783479</v>
      </c>
      <c r="K919" s="307">
        <f t="shared" ca="1" si="421"/>
        <v>35.398023782977354</v>
      </c>
      <c r="L919" s="304">
        <f t="shared" ca="1" si="406"/>
        <v>1624.6715051551644</v>
      </c>
      <c r="M919" s="306">
        <f t="shared" ca="1" si="422"/>
        <v>-1.4574250618547788</v>
      </c>
      <c r="N919" s="304">
        <f t="shared" ca="1" si="423"/>
        <v>-83.504305000871767</v>
      </c>
      <c r="P919" s="310">
        <f t="shared" ca="1" si="424"/>
        <v>23</v>
      </c>
      <c r="Q919" s="304">
        <f t="shared" ca="1" si="425"/>
        <v>0</v>
      </c>
      <c r="R919" s="306">
        <f t="shared" ca="1" si="426"/>
        <v>0</v>
      </c>
      <c r="S919" s="307">
        <f t="shared" ca="1" si="427"/>
        <v>10.317999999999975</v>
      </c>
      <c r="T919" s="304">
        <f t="shared" ca="1" si="407"/>
        <v>101.21957999999975</v>
      </c>
      <c r="U919" s="311">
        <f t="shared" ca="1" si="408"/>
        <v>0</v>
      </c>
      <c r="V919" s="306">
        <f t="shared" ca="1" si="409"/>
        <v>1.2206714032750761</v>
      </c>
      <c r="W919" s="304">
        <f t="shared" ca="1" si="410"/>
        <v>81.600396378591839</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1.8686890147441435</v>
      </c>
      <c r="AH919" s="304">
        <f t="shared" ca="1" si="434"/>
        <v>-7.8775576407455095</v>
      </c>
    </row>
    <row r="920" spans="1:34" x14ac:dyDescent="0.2">
      <c r="A920" s="347">
        <f t="shared" ca="1" si="412"/>
        <v>0.1</v>
      </c>
      <c r="B920" s="304">
        <f t="shared" ca="1" si="413"/>
        <v>46.600000000000328</v>
      </c>
      <c r="D920" s="306">
        <f t="shared" ca="1" si="414"/>
        <v>-0.89468262623356898</v>
      </c>
      <c r="E920" s="307">
        <f t="shared" ca="1" si="415"/>
        <v>-1.9522222240405558</v>
      </c>
      <c r="F920" s="304">
        <f t="shared" ca="1" si="416"/>
        <v>2.1474702823839147</v>
      </c>
      <c r="G920" s="306">
        <f t="shared" ca="1" si="417"/>
        <v>18.015771946209487</v>
      </c>
      <c r="H920" s="307">
        <f t="shared" ca="1" si="418"/>
        <v>-159.20910040654712</v>
      </c>
      <c r="I920" s="304">
        <f t="shared" ca="1" si="419"/>
        <v>160.22517183975754</v>
      </c>
      <c r="J920" s="306">
        <f t="shared" ca="1" si="420"/>
        <v>1626.091887391231</v>
      </c>
      <c r="K920" s="307">
        <f t="shared" ca="1" si="421"/>
        <v>19.486874853442842</v>
      </c>
      <c r="L920" s="304">
        <f t="shared" ca="1" si="406"/>
        <v>1626.2086472931849</v>
      </c>
      <c r="M920" s="306">
        <f t="shared" ca="1" si="422"/>
        <v>-1.4581177066181226</v>
      </c>
      <c r="N920" s="304">
        <f t="shared" ca="1" si="423"/>
        <v>-83.543990622513206</v>
      </c>
      <c r="P920" s="310">
        <f t="shared" ca="1" si="424"/>
        <v>23</v>
      </c>
      <c r="Q920" s="304">
        <f t="shared" ca="1" si="425"/>
        <v>0</v>
      </c>
      <c r="R920" s="306">
        <f t="shared" ca="1" si="426"/>
        <v>0</v>
      </c>
      <c r="S920" s="307">
        <f t="shared" ca="1" si="427"/>
        <v>10.317999999999975</v>
      </c>
      <c r="T920" s="304">
        <f t="shared" ca="1" si="407"/>
        <v>101.21957999999975</v>
      </c>
      <c r="U920" s="311">
        <f t="shared" ca="1" si="408"/>
        <v>0</v>
      </c>
      <c r="V920" s="306">
        <f t="shared" ca="1" si="409"/>
        <v>1.2226151814634718</v>
      </c>
      <c r="W920" s="304">
        <f t="shared" ca="1" si="410"/>
        <v>81.91825830873951</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1.8384755001879469</v>
      </c>
      <c r="AH920" s="304">
        <f t="shared" ca="1" si="434"/>
        <v>-7.9085478172700174</v>
      </c>
    </row>
    <row r="921" spans="1:34" x14ac:dyDescent="0.2">
      <c r="A921" s="347">
        <f t="shared" ca="1" si="412"/>
        <v>0.1</v>
      </c>
      <c r="B921" s="304">
        <f t="shared" ca="1" si="413"/>
        <v>46.70000000000033</v>
      </c>
      <c r="D921" s="306">
        <f t="shared" ca="1" si="414"/>
        <v>-0.89270366164325143</v>
      </c>
      <c r="E921" s="307">
        <f t="shared" ca="1" si="415"/>
        <v>-1.9209932272563019</v>
      </c>
      <c r="F921" s="304">
        <f t="shared" ca="1" si="416"/>
        <v>2.1182858179848751</v>
      </c>
      <c r="G921" s="306">
        <f t="shared" ca="1" si="417"/>
        <v>17.926501580045162</v>
      </c>
      <c r="H921" s="307">
        <f t="shared" ca="1" si="418"/>
        <v>-159.40119972927275</v>
      </c>
      <c r="I921" s="304">
        <f t="shared" ca="1" si="419"/>
        <v>160.40605329609872</v>
      </c>
      <c r="J921" s="306">
        <f t="shared" ca="1" si="420"/>
        <v>1627.8890010675436</v>
      </c>
      <c r="K921" s="307">
        <f t="shared" ca="1" si="421"/>
        <v>3.556359846651846</v>
      </c>
      <c r="L921" s="304">
        <f t="shared" ca="1" si="406"/>
        <v>1627.8928857550929</v>
      </c>
      <c r="M921" s="306">
        <f t="shared" ca="1" si="422"/>
        <v>-1.4588053613216085</v>
      </c>
      <c r="N921" s="304">
        <f t="shared" ca="1" si="423"/>
        <v>-83.583390334785278</v>
      </c>
      <c r="P921" s="310">
        <f t="shared" ca="1" si="424"/>
        <v>23</v>
      </c>
      <c r="Q921" s="304">
        <f t="shared" ca="1" si="425"/>
        <v>0</v>
      </c>
      <c r="R921" s="306">
        <f t="shared" ca="1" si="426"/>
        <v>0</v>
      </c>
      <c r="S921" s="307">
        <f t="shared" ca="1" si="427"/>
        <v>10.317999999999975</v>
      </c>
      <c r="T921" s="304">
        <f t="shared" ca="1" si="407"/>
        <v>101.21957999999975</v>
      </c>
      <c r="U921" s="311">
        <f t="shared" ca="1" si="408"/>
        <v>0</v>
      </c>
      <c r="V921" s="306">
        <f t="shared" ca="1" si="409"/>
        <v>1.2245644233721469</v>
      </c>
      <c r="W921" s="304">
        <f t="shared" ca="1" si="410"/>
        <v>82.234220193368643</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1.8084353081838014</v>
      </c>
      <c r="AH921" s="304">
        <f t="shared" ca="1" si="434"/>
        <v>-7.939354362157367</v>
      </c>
    </row>
    <row r="922" spans="1:34" x14ac:dyDescent="0.2">
      <c r="A922" s="347">
        <f t="shared" ca="1" si="412"/>
        <v>0.1</v>
      </c>
      <c r="B922" s="304">
        <f t="shared" ca="1" si="413"/>
        <v>46.800000000000331</v>
      </c>
      <c r="D922" s="306">
        <f t="shared" ca="1" si="414"/>
        <v>-0.89070080596639833</v>
      </c>
      <c r="E922" s="307">
        <f t="shared" ca="1" si="415"/>
        <v>-1.8899506564673283</v>
      </c>
      <c r="F922" s="304">
        <f t="shared" ca="1" si="416"/>
        <v>2.0893208010333111</v>
      </c>
      <c r="G922" s="306">
        <f t="shared" ca="1" si="417"/>
        <v>17.837431499448524</v>
      </c>
      <c r="H922" s="307">
        <f t="shared" ca="1" si="418"/>
        <v>-159.59019479491948</v>
      </c>
      <c r="I922" s="304">
        <f t="shared" ca="1" si="419"/>
        <v>160.58394763231431</v>
      </c>
      <c r="J922" s="306">
        <f t="shared" ca="1" si="420"/>
        <v>1629.6771977215183</v>
      </c>
      <c r="K922" s="307">
        <f t="shared" ca="1" si="421"/>
        <v>-12.393209879557766</v>
      </c>
      <c r="L922" s="304">
        <f t="shared" ca="1" si="406"/>
        <v>1629.7243203758665</v>
      </c>
      <c r="M922" s="306">
        <f t="shared" ca="1" si="422"/>
        <v>-1.4594880798690619</v>
      </c>
      <c r="N922" s="304">
        <f t="shared" ca="1" si="423"/>
        <v>-83.622507226149651</v>
      </c>
      <c r="P922" s="310">
        <f t="shared" ca="1" si="424"/>
        <v>23</v>
      </c>
      <c r="Q922" s="304">
        <f t="shared" ca="1" si="425"/>
        <v>0</v>
      </c>
      <c r="R922" s="306">
        <f t="shared" ca="1" si="426"/>
        <v>0</v>
      </c>
      <c r="S922" s="307">
        <f t="shared" ca="1" si="427"/>
        <v>10.317999999999975</v>
      </c>
      <c r="T922" s="304">
        <f t="shared" ca="1" si="407"/>
        <v>101.21957999999975</v>
      </c>
      <c r="U922" s="311">
        <f t="shared" ca="1" si="408"/>
        <v>0</v>
      </c>
      <c r="V922" s="306">
        <f t="shared" ca="1" si="409"/>
        <v>1.2265191095424155</v>
      </c>
      <c r="W922" s="304">
        <f t="shared" ca="1" si="410"/>
        <v>82.548276983995407</v>
      </c>
      <c r="Y922" s="314" t="str">
        <f t="shared" ca="1" si="428"/>
        <v>Impact balistique</v>
      </c>
      <c r="Z922" s="315" t="str">
        <f t="shared" ca="1" si="429"/>
        <v/>
      </c>
      <c r="AA922" s="316" t="str">
        <f t="shared" ca="1" si="430"/>
        <v/>
      </c>
      <c r="AC922" s="310" t="e">
        <f t="shared" ca="1" si="431"/>
        <v>#N/A</v>
      </c>
      <c r="AD922" s="323" t="e">
        <f t="shared" ca="1" si="432"/>
        <v>#N/A</v>
      </c>
      <c r="AE922" s="324" t="e">
        <f t="shared" ca="1" si="411"/>
        <v>#N/A</v>
      </c>
      <c r="AG922" s="306">
        <f t="shared" ca="1" si="433"/>
        <v>1.7785691175748992</v>
      </c>
      <c r="AH922" s="304">
        <f t="shared" ca="1" si="434"/>
        <v>-7.969976758419155</v>
      </c>
    </row>
    <row r="923" spans="1:34" x14ac:dyDescent="0.2">
      <c r="A923" s="347">
        <f t="shared" ca="1" si="412"/>
        <v>1E-4</v>
      </c>
      <c r="B923" s="304">
        <f t="shared" ca="1" si="413"/>
        <v>46.800100000000334</v>
      </c>
      <c r="D923" s="306">
        <f t="shared" ca="1" si="414"/>
        <v>-0.88867441617992138</v>
      </c>
      <c r="E923" s="307">
        <f t="shared" ca="1" si="415"/>
        <v>-1.8590950060943605</v>
      </c>
      <c r="F923" s="304">
        <f t="shared" ca="1" si="416"/>
        <v>2.0605767298641693</v>
      </c>
      <c r="G923" s="306">
        <f t="shared" ca="1" si="417"/>
        <v>17.837342632006905</v>
      </c>
      <c r="H923" s="307">
        <f t="shared" ca="1" si="418"/>
        <v>-159.59038070442008</v>
      </c>
      <c r="I923" s="304">
        <f t="shared" ca="1" si="419"/>
        <v>160.58412252010891</v>
      </c>
      <c r="J923" s="306">
        <f t="shared" ca="1" si="420"/>
        <v>1629.6771977215183</v>
      </c>
      <c r="K923" s="307">
        <f t="shared" ca="1" si="421"/>
        <v>-12.409168908332733</v>
      </c>
      <c r="L923" s="304">
        <f t="shared" ca="1" si="406"/>
        <v>1629.7244418141543</v>
      </c>
      <c r="M923" s="306">
        <f t="shared" ca="1" si="422"/>
        <v>-1.4594887584420893</v>
      </c>
      <c r="N923" s="304">
        <f t="shared" ca="1" si="423"/>
        <v>-83.622546105520215</v>
      </c>
      <c r="P923" s="310">
        <f t="shared" ca="1" si="424"/>
        <v>23</v>
      </c>
      <c r="Q923" s="304">
        <f t="shared" ca="1" si="425"/>
        <v>0</v>
      </c>
      <c r="R923" s="306">
        <f t="shared" ca="1" si="426"/>
        <v>0</v>
      </c>
      <c r="S923" s="307">
        <f t="shared" ca="1" si="427"/>
        <v>10.317999999999975</v>
      </c>
      <c r="T923" s="304">
        <f t="shared" ca="1" si="407"/>
        <v>101.21957999999975</v>
      </c>
      <c r="U923" s="311">
        <f t="shared" ca="1" si="408"/>
        <v>0</v>
      </c>
      <c r="V923" s="306">
        <f t="shared" ca="1" si="409"/>
        <v>1.2265210669501061</v>
      </c>
      <c r="W923" s="304">
        <f t="shared" ca="1" si="410"/>
        <v>82.54858852592541</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1.7488775763812718</v>
      </c>
      <c r="AH923" s="304">
        <f t="shared" ca="1" si="434"/>
        <v>-8.0004145167663889</v>
      </c>
    </row>
    <row r="924" spans="1:34" x14ac:dyDescent="0.2">
      <c r="A924" s="347">
        <f t="shared" ca="1" si="412"/>
        <v>1E-4</v>
      </c>
      <c r="B924" s="304">
        <f t="shared" ca="1" si="413"/>
        <v>46.800200000000338</v>
      </c>
      <c r="D924" s="306">
        <f t="shared" ca="1" si="414"/>
        <v>-0.88867237479787953</v>
      </c>
      <c r="E924" s="307">
        <f t="shared" ca="1" si="415"/>
        <v>-1.8590643958921351</v>
      </c>
      <c r="F924" s="304">
        <f t="shared" ca="1" si="416"/>
        <v>2.0605482323407749</v>
      </c>
      <c r="G924" s="306">
        <f t="shared" ca="1" si="417"/>
        <v>17.837253764769425</v>
      </c>
      <c r="H924" s="307">
        <f t="shared" ca="1" si="418"/>
        <v>-159.59056661085967</v>
      </c>
      <c r="I924" s="304">
        <f t="shared" ca="1" si="419"/>
        <v>160.58429740495805</v>
      </c>
      <c r="J924" s="306">
        <f t="shared" ca="1" si="420"/>
        <v>1629.6771977215183</v>
      </c>
      <c r="K924" s="307">
        <f t="shared" ca="1" si="421"/>
        <v>-12.425127955698496</v>
      </c>
      <c r="L924" s="304">
        <f t="shared" ca="1" si="406"/>
        <v>1629.7245634088529</v>
      </c>
      <c r="M924" s="306">
        <f t="shared" ca="1" si="422"/>
        <v>-1.4594894370102578</v>
      </c>
      <c r="N924" s="304">
        <f t="shared" ca="1" si="423"/>
        <v>-83.622584984612388</v>
      </c>
      <c r="P924" s="310">
        <f t="shared" ca="1" si="424"/>
        <v>23</v>
      </c>
      <c r="Q924" s="304">
        <f t="shared" ca="1" si="425"/>
        <v>0</v>
      </c>
      <c r="R924" s="306">
        <f t="shared" ca="1" si="426"/>
        <v>0</v>
      </c>
      <c r="S924" s="307">
        <f t="shared" ca="1" si="427"/>
        <v>10.317999999999975</v>
      </c>
      <c r="T924" s="304">
        <f t="shared" ca="1" si="407"/>
        <v>101.21957999999975</v>
      </c>
      <c r="U924" s="311">
        <f t="shared" ca="1" si="408"/>
        <v>0</v>
      </c>
      <c r="V924" s="306">
        <f t="shared" ca="1" si="409"/>
        <v>1.226523024363203</v>
      </c>
      <c r="W924" s="304">
        <f t="shared" ca="1" si="410"/>
        <v>82.548900065960751</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1.7488481217837837</v>
      </c>
      <c r="AH924" s="304">
        <f t="shared" ca="1" si="434"/>
        <v>-8.0004447107894574</v>
      </c>
    </row>
    <row r="925" spans="1:34" x14ac:dyDescent="0.2">
      <c r="A925" s="347">
        <f t="shared" ca="1" si="412"/>
        <v>1E-4</v>
      </c>
      <c r="B925" s="304">
        <f t="shared" ca="1" si="413"/>
        <v>46.800300000000341</v>
      </c>
      <c r="D925" s="306">
        <f t="shared" ca="1" si="414"/>
        <v>-0.88867033339293922</v>
      </c>
      <c r="E925" s="307">
        <f t="shared" ca="1" si="415"/>
        <v>-1.8590337858758303</v>
      </c>
      <c r="F925" s="304">
        <f t="shared" ca="1" si="416"/>
        <v>2.0605197350378717</v>
      </c>
      <c r="G925" s="306">
        <f t="shared" ca="1" si="417"/>
        <v>17.837164897736084</v>
      </c>
      <c r="H925" s="307">
        <f t="shared" ca="1" si="418"/>
        <v>-159.59075251423826</v>
      </c>
      <c r="I925" s="304">
        <f t="shared" ca="1" si="419"/>
        <v>160.58447228686177</v>
      </c>
      <c r="J925" s="306">
        <f t="shared" ca="1" si="420"/>
        <v>1629.6771977215183</v>
      </c>
      <c r="K925" s="307">
        <f t="shared" ca="1" si="421"/>
        <v>-12.44108702165475</v>
      </c>
      <c r="L925" s="304">
        <f t="shared" ca="1" si="406"/>
        <v>1629.7246851599632</v>
      </c>
      <c r="M925" s="306">
        <f t="shared" ca="1" si="422"/>
        <v>-1.4594901155735676</v>
      </c>
      <c r="N925" s="304">
        <f t="shared" ca="1" si="423"/>
        <v>-83.62262386342617</v>
      </c>
      <c r="P925" s="310">
        <f t="shared" ca="1" si="424"/>
        <v>23</v>
      </c>
      <c r="Q925" s="304">
        <f t="shared" ca="1" si="425"/>
        <v>0</v>
      </c>
      <c r="R925" s="306">
        <f t="shared" ca="1" si="426"/>
        <v>0</v>
      </c>
      <c r="S925" s="307">
        <f t="shared" ca="1" si="427"/>
        <v>10.317999999999975</v>
      </c>
      <c r="T925" s="304">
        <f t="shared" ca="1" si="407"/>
        <v>101.21957999999975</v>
      </c>
      <c r="U925" s="311">
        <f t="shared" ca="1" si="408"/>
        <v>0</v>
      </c>
      <c r="V925" s="306">
        <f t="shared" ca="1" si="409"/>
        <v>1.2265249817817057</v>
      </c>
      <c r="W925" s="304">
        <f t="shared" ca="1" si="410"/>
        <v>82.549211604101416</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1.7488186673601405</v>
      </c>
      <c r="AH925" s="304">
        <f t="shared" ca="1" si="434"/>
        <v>-8.0004749046288968</v>
      </c>
    </row>
    <row r="926" spans="1:34" x14ac:dyDescent="0.2">
      <c r="A926" s="347">
        <f t="shared" ca="1" si="412"/>
        <v>1E-4</v>
      </c>
      <c r="B926" s="304">
        <f t="shared" ca="1" si="413"/>
        <v>46.800400000000344</v>
      </c>
      <c r="D926" s="306">
        <f t="shared" ca="1" si="414"/>
        <v>-0.88866829196510178</v>
      </c>
      <c r="E926" s="307">
        <f t="shared" ca="1" si="415"/>
        <v>-1.8590031760454444</v>
      </c>
      <c r="F926" s="304">
        <f t="shared" ca="1" si="416"/>
        <v>2.0604912379554592</v>
      </c>
      <c r="G926" s="306">
        <f t="shared" ca="1" si="417"/>
        <v>17.837076030906889</v>
      </c>
      <c r="H926" s="307">
        <f t="shared" ca="1" si="418"/>
        <v>-159.59093841455586</v>
      </c>
      <c r="I926" s="304">
        <f t="shared" ca="1" si="419"/>
        <v>160.58464716582003</v>
      </c>
      <c r="J926" s="306">
        <f t="shared" ca="1" si="420"/>
        <v>1629.6771977215183</v>
      </c>
      <c r="K926" s="307">
        <f t="shared" ca="1" si="421"/>
        <v>-12.45704610620119</v>
      </c>
      <c r="L926" s="304">
        <f t="shared" ca="1" si="406"/>
        <v>1629.7248070674855</v>
      </c>
      <c r="M926" s="306">
        <f t="shared" ca="1" si="422"/>
        <v>-1.459490794132019</v>
      </c>
      <c r="N926" s="304">
        <f t="shared" ca="1" si="423"/>
        <v>-83.622662741961577</v>
      </c>
      <c r="P926" s="310">
        <f t="shared" ca="1" si="424"/>
        <v>23</v>
      </c>
      <c r="Q926" s="304">
        <f t="shared" ca="1" si="425"/>
        <v>0</v>
      </c>
      <c r="R926" s="306">
        <f t="shared" ca="1" si="426"/>
        <v>0</v>
      </c>
      <c r="S926" s="307">
        <f t="shared" ca="1" si="427"/>
        <v>10.317999999999975</v>
      </c>
      <c r="T926" s="304">
        <f t="shared" ca="1" si="407"/>
        <v>101.21957999999975</v>
      </c>
      <c r="U926" s="311">
        <f t="shared" ca="1" si="408"/>
        <v>0</v>
      </c>
      <c r="V926" s="306">
        <f t="shared" ca="1" si="409"/>
        <v>1.2265269392056137</v>
      </c>
      <c r="W926" s="304">
        <f t="shared" ca="1" si="410"/>
        <v>82.54952314034729</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1.7487892131103404</v>
      </c>
      <c r="AH926" s="304">
        <f t="shared" ca="1" si="434"/>
        <v>-8.0005050982847088</v>
      </c>
    </row>
    <row r="927" spans="1:34" x14ac:dyDescent="0.2">
      <c r="A927" s="347">
        <f t="shared" ca="1" si="412"/>
        <v>1E-4</v>
      </c>
      <c r="B927" s="304">
        <f t="shared" ca="1" si="413"/>
        <v>46.800500000000348</v>
      </c>
      <c r="D927" s="306">
        <f t="shared" ca="1" si="414"/>
        <v>-0.88866625051436277</v>
      </c>
      <c r="E927" s="307">
        <f t="shared" ca="1" si="415"/>
        <v>-1.8589725664009871</v>
      </c>
      <c r="F927" s="304">
        <f t="shared" ca="1" si="416"/>
        <v>2.0604627410935459</v>
      </c>
      <c r="G927" s="306">
        <f t="shared" ca="1" si="417"/>
        <v>17.836987164281837</v>
      </c>
      <c r="H927" s="307">
        <f t="shared" ca="1" si="418"/>
        <v>-159.59112431181251</v>
      </c>
      <c r="I927" s="304">
        <f t="shared" ca="1" si="419"/>
        <v>160.58482204183292</v>
      </c>
      <c r="J927" s="306">
        <f t="shared" ca="1" si="420"/>
        <v>1629.6771977215183</v>
      </c>
      <c r="K927" s="307">
        <f t="shared" ca="1" si="421"/>
        <v>-12.473005209337508</v>
      </c>
      <c r="L927" s="304">
        <f t="shared" ca="1" si="406"/>
        <v>1629.7249291314204</v>
      </c>
      <c r="M927" s="306">
        <f t="shared" ca="1" si="422"/>
        <v>-1.4594914726856116</v>
      </c>
      <c r="N927" s="304">
        <f t="shared" ca="1" si="423"/>
        <v>-83.622701620218621</v>
      </c>
      <c r="P927" s="310">
        <f t="shared" ca="1" si="424"/>
        <v>23</v>
      </c>
      <c r="Q927" s="304">
        <f t="shared" ca="1" si="425"/>
        <v>0</v>
      </c>
      <c r="R927" s="306">
        <f t="shared" ca="1" si="426"/>
        <v>0</v>
      </c>
      <c r="S927" s="307">
        <f t="shared" ca="1" si="427"/>
        <v>10.317999999999975</v>
      </c>
      <c r="T927" s="304">
        <f t="shared" ca="1" si="407"/>
        <v>101.21957999999975</v>
      </c>
      <c r="U927" s="311">
        <f t="shared" ca="1" si="408"/>
        <v>0</v>
      </c>
      <c r="V927" s="306">
        <f t="shared" ca="1" si="409"/>
        <v>1.2265288966349284</v>
      </c>
      <c r="W927" s="304">
        <f t="shared" ca="1" si="410"/>
        <v>82.549834674698545</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1.7487597590343977</v>
      </c>
      <c r="AH927" s="304">
        <f t="shared" ca="1" si="434"/>
        <v>-8.0005352917568811</v>
      </c>
    </row>
    <row r="928" spans="1:34" x14ac:dyDescent="0.2">
      <c r="A928" s="347">
        <f t="shared" ca="1" si="412"/>
        <v>1E-4</v>
      </c>
      <c r="B928" s="304">
        <f t="shared" ca="1" si="413"/>
        <v>46.800600000000351</v>
      </c>
      <c r="D928" s="306">
        <f t="shared" ca="1" si="414"/>
        <v>-0.8886642090407284</v>
      </c>
      <c r="E928" s="307">
        <f t="shared" ca="1" si="415"/>
        <v>-1.8589419569424459</v>
      </c>
      <c r="F928" s="304">
        <f t="shared" ca="1" si="416"/>
        <v>2.0604342444521238</v>
      </c>
      <c r="G928" s="306">
        <f t="shared" ca="1" si="417"/>
        <v>17.836898297860934</v>
      </c>
      <c r="H928" s="307">
        <f t="shared" ca="1" si="418"/>
        <v>-159.59131020600819</v>
      </c>
      <c r="I928" s="304">
        <f t="shared" ca="1" si="419"/>
        <v>160.58499691490039</v>
      </c>
      <c r="J928" s="306">
        <f t="shared" ca="1" si="420"/>
        <v>1629.6771977215183</v>
      </c>
      <c r="K928" s="307">
        <f t="shared" ca="1" si="421"/>
        <v>-12.488964331063398</v>
      </c>
      <c r="L928" s="304">
        <f t="shared" ca="1" si="406"/>
        <v>1629.7250513517681</v>
      </c>
      <c r="M928" s="306">
        <f t="shared" ca="1" si="422"/>
        <v>-1.4594921512343457</v>
      </c>
      <c r="N928" s="304">
        <f t="shared" ca="1" si="423"/>
        <v>-83.622740498197274</v>
      </c>
      <c r="P928" s="310">
        <f t="shared" ca="1" si="424"/>
        <v>23</v>
      </c>
      <c r="Q928" s="304">
        <f t="shared" ca="1" si="425"/>
        <v>0</v>
      </c>
      <c r="R928" s="306">
        <f t="shared" ca="1" si="426"/>
        <v>0</v>
      </c>
      <c r="S928" s="307">
        <f t="shared" ca="1" si="427"/>
        <v>10.317999999999975</v>
      </c>
      <c r="T928" s="304">
        <f t="shared" ca="1" si="407"/>
        <v>101.21957999999975</v>
      </c>
      <c r="U928" s="311">
        <f t="shared" ca="1" si="408"/>
        <v>0</v>
      </c>
      <c r="V928" s="306">
        <f t="shared" ca="1" si="409"/>
        <v>1.2265308540696489</v>
      </c>
      <c r="W928" s="304">
        <f t="shared" ca="1" si="410"/>
        <v>82.550146207155038</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1.7487303051322947</v>
      </c>
      <c r="AH928" s="304">
        <f t="shared" ca="1" si="434"/>
        <v>-8.0005654850454295</v>
      </c>
    </row>
    <row r="929" spans="1:34" x14ac:dyDescent="0.2">
      <c r="A929" s="347">
        <f t="shared" ca="1" si="412"/>
        <v>1E-4</v>
      </c>
      <c r="B929" s="304">
        <f t="shared" ca="1" si="413"/>
        <v>46.800700000000354</v>
      </c>
      <c r="D929" s="306">
        <f t="shared" ca="1" si="414"/>
        <v>-0.8886621675441968</v>
      </c>
      <c r="E929" s="307">
        <f t="shared" ca="1" si="415"/>
        <v>-1.8589113476698307</v>
      </c>
      <c r="F929" s="304">
        <f t="shared" ca="1" si="416"/>
        <v>2.0604057480312017</v>
      </c>
      <c r="G929" s="306">
        <f t="shared" ca="1" si="417"/>
        <v>17.836809431644181</v>
      </c>
      <c r="H929" s="307">
        <f t="shared" ca="1" si="418"/>
        <v>-159.59149609714297</v>
      </c>
      <c r="I929" s="304">
        <f t="shared" ca="1" si="419"/>
        <v>160.58517178502251</v>
      </c>
      <c r="J929" s="306">
        <f t="shared" ca="1" si="420"/>
        <v>1629.6771977215183</v>
      </c>
      <c r="K929" s="307">
        <f t="shared" ca="1" si="421"/>
        <v>-12.504923471378556</v>
      </c>
      <c r="L929" s="304">
        <f t="shared" ca="1" si="406"/>
        <v>1629.7251737285296</v>
      </c>
      <c r="M929" s="306">
        <f t="shared" ca="1" si="422"/>
        <v>-1.4594928297782217</v>
      </c>
      <c r="N929" s="304">
        <f t="shared" ca="1" si="423"/>
        <v>-83.622779375897579</v>
      </c>
      <c r="P929" s="310">
        <f t="shared" ca="1" si="424"/>
        <v>23</v>
      </c>
      <c r="Q929" s="304">
        <f t="shared" ca="1" si="425"/>
        <v>0</v>
      </c>
      <c r="R929" s="306">
        <f t="shared" ca="1" si="426"/>
        <v>0</v>
      </c>
      <c r="S929" s="307">
        <f t="shared" ca="1" si="427"/>
        <v>10.317999999999975</v>
      </c>
      <c r="T929" s="304">
        <f t="shared" ca="1" si="407"/>
        <v>101.21957999999975</v>
      </c>
      <c r="U929" s="311">
        <f t="shared" ca="1" si="408"/>
        <v>0</v>
      </c>
      <c r="V929" s="306">
        <f t="shared" ca="1" si="409"/>
        <v>1.2265328115097751</v>
      </c>
      <c r="W929" s="304">
        <f t="shared" ca="1" si="410"/>
        <v>82.55045773771684</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1.7487008514040436</v>
      </c>
      <c r="AH929" s="304">
        <f t="shared" ca="1" si="434"/>
        <v>-8.0005956781503436</v>
      </c>
    </row>
    <row r="930" spans="1:34" x14ac:dyDescent="0.2">
      <c r="A930" s="347">
        <f t="shared" ca="1" si="412"/>
        <v>1E-4</v>
      </c>
      <c r="B930" s="304">
        <f t="shared" ca="1" si="413"/>
        <v>46.800800000000358</v>
      </c>
      <c r="D930" s="306">
        <f t="shared" ca="1" si="414"/>
        <v>-0.8886601260247653</v>
      </c>
      <c r="E930" s="307">
        <f t="shared" ca="1" si="415"/>
        <v>-1.8588807385831352</v>
      </c>
      <c r="F930" s="304">
        <f t="shared" ca="1" si="416"/>
        <v>2.0603772518307744</v>
      </c>
      <c r="G930" s="306">
        <f t="shared" ca="1" si="417"/>
        <v>17.836720565631577</v>
      </c>
      <c r="H930" s="307">
        <f t="shared" ca="1" si="418"/>
        <v>-159.59168198521684</v>
      </c>
      <c r="I930" s="304">
        <f t="shared" ca="1" si="419"/>
        <v>160.58534665219926</v>
      </c>
      <c r="J930" s="306">
        <f t="shared" ca="1" si="420"/>
        <v>1629.6771977215183</v>
      </c>
      <c r="K930" s="307">
        <f t="shared" ca="1" si="421"/>
        <v>-12.520882630282674</v>
      </c>
      <c r="L930" s="304">
        <f t="shared" ca="1" si="406"/>
        <v>1629.7252962617049</v>
      </c>
      <c r="M930" s="306">
        <f t="shared" ca="1" si="422"/>
        <v>-1.4594935083172389</v>
      </c>
      <c r="N930" s="304">
        <f t="shared" ca="1" si="423"/>
        <v>-83.622818253319508</v>
      </c>
      <c r="P930" s="310">
        <f t="shared" ca="1" si="424"/>
        <v>23</v>
      </c>
      <c r="Q930" s="304">
        <f t="shared" ca="1" si="425"/>
        <v>0</v>
      </c>
      <c r="R930" s="306">
        <f t="shared" ca="1" si="426"/>
        <v>0</v>
      </c>
      <c r="S930" s="307">
        <f t="shared" ca="1" si="427"/>
        <v>10.317999999999975</v>
      </c>
      <c r="T930" s="304">
        <f t="shared" ca="1" si="407"/>
        <v>101.21957999999975</v>
      </c>
      <c r="U930" s="311">
        <f t="shared" ca="1" si="408"/>
        <v>0</v>
      </c>
      <c r="V930" s="306">
        <f t="shared" ca="1" si="409"/>
        <v>1.2265347689553077</v>
      </c>
      <c r="W930" s="304">
        <f t="shared" ca="1" si="410"/>
        <v>82.550769266383952</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1.7486713978496411</v>
      </c>
      <c r="AH930" s="304">
        <f t="shared" ca="1" si="434"/>
        <v>-8.0006258710716267</v>
      </c>
    </row>
    <row r="931" spans="1:34" x14ac:dyDescent="0.2">
      <c r="A931" s="347">
        <f t="shared" ca="1" si="412"/>
        <v>1E-4</v>
      </c>
      <c r="B931" s="304">
        <f t="shared" ca="1" si="413"/>
        <v>46.800900000000361</v>
      </c>
      <c r="D931" s="306">
        <f t="shared" ca="1" si="414"/>
        <v>-0.88865808448244044</v>
      </c>
      <c r="E931" s="307">
        <f t="shared" ca="1" si="415"/>
        <v>-1.8588501296823612</v>
      </c>
      <c r="F931" s="304">
        <f t="shared" ca="1" si="416"/>
        <v>2.0603487558508462</v>
      </c>
      <c r="G931" s="306">
        <f t="shared" ca="1" si="417"/>
        <v>17.83663169982313</v>
      </c>
      <c r="H931" s="307">
        <f t="shared" ca="1" si="418"/>
        <v>-159.59186787022981</v>
      </c>
      <c r="I931" s="304">
        <f t="shared" ca="1" si="419"/>
        <v>160.5855215164307</v>
      </c>
      <c r="J931" s="306">
        <f t="shared" ca="1" si="420"/>
        <v>1629.6771977215183</v>
      </c>
      <c r="K931" s="307">
        <f t="shared" ca="1" si="421"/>
        <v>-12.536841807775447</v>
      </c>
      <c r="L931" s="304">
        <f t="shared" ca="1" si="406"/>
        <v>1629.7254189512951</v>
      </c>
      <c r="M931" s="306">
        <f t="shared" ca="1" si="422"/>
        <v>-1.459494186851398</v>
      </c>
      <c r="N931" s="304">
        <f t="shared" ca="1" si="423"/>
        <v>-83.622857130463075</v>
      </c>
      <c r="P931" s="310">
        <f t="shared" ca="1" si="424"/>
        <v>23</v>
      </c>
      <c r="Q931" s="304">
        <f t="shared" ca="1" si="425"/>
        <v>0</v>
      </c>
      <c r="R931" s="306">
        <f t="shared" ca="1" si="426"/>
        <v>0</v>
      </c>
      <c r="S931" s="307">
        <f t="shared" ca="1" si="427"/>
        <v>10.317999999999975</v>
      </c>
      <c r="T931" s="304">
        <f t="shared" ca="1" si="407"/>
        <v>101.21957999999975</v>
      </c>
      <c r="U931" s="311">
        <f t="shared" ca="1" si="408"/>
        <v>0</v>
      </c>
      <c r="V931" s="306">
        <f t="shared" ca="1" si="409"/>
        <v>1.2265367264062454</v>
      </c>
      <c r="W931" s="304">
        <f t="shared" ca="1" si="410"/>
        <v>82.551080793156316</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1.7486419444690835</v>
      </c>
      <c r="AH931" s="304">
        <f t="shared" ca="1" si="434"/>
        <v>-8.0006560638092807</v>
      </c>
    </row>
    <row r="932" spans="1:34" x14ac:dyDescent="0.2">
      <c r="A932" s="347">
        <f t="shared" ca="1" si="412"/>
        <v>1E-4</v>
      </c>
      <c r="B932" s="304">
        <f t="shared" ca="1" si="413"/>
        <v>46.801000000000364</v>
      </c>
      <c r="D932" s="306">
        <f t="shared" ca="1" si="414"/>
        <v>-0.88865604291721689</v>
      </c>
      <c r="E932" s="307">
        <f t="shared" ca="1" si="415"/>
        <v>-1.8588195209675131</v>
      </c>
      <c r="F932" s="304">
        <f t="shared" ca="1" si="416"/>
        <v>2.0603202600914212</v>
      </c>
      <c r="G932" s="306">
        <f t="shared" ca="1" si="417"/>
        <v>17.836542834218839</v>
      </c>
      <c r="H932" s="307">
        <f t="shared" ca="1" si="418"/>
        <v>-159.5920537521819</v>
      </c>
      <c r="I932" s="304">
        <f t="shared" ca="1" si="419"/>
        <v>160.58569637771677</v>
      </c>
      <c r="J932" s="306">
        <f t="shared" ca="1" si="420"/>
        <v>1629.6771977215183</v>
      </c>
      <c r="K932" s="307">
        <f t="shared" ca="1" si="421"/>
        <v>-12.552801003856567</v>
      </c>
      <c r="L932" s="304">
        <f t="shared" ca="1" si="406"/>
        <v>1629.7255417973001</v>
      </c>
      <c r="M932" s="306">
        <f t="shared" ca="1" si="422"/>
        <v>-1.4594948653806987</v>
      </c>
      <c r="N932" s="304">
        <f t="shared" ca="1" si="423"/>
        <v>-83.622896007328279</v>
      </c>
      <c r="P932" s="310">
        <f t="shared" ca="1" si="424"/>
        <v>23</v>
      </c>
      <c r="Q932" s="304">
        <f t="shared" ca="1" si="425"/>
        <v>0</v>
      </c>
      <c r="R932" s="306">
        <f t="shared" ca="1" si="426"/>
        <v>0</v>
      </c>
      <c r="S932" s="307">
        <f t="shared" ca="1" si="427"/>
        <v>10.317999999999975</v>
      </c>
      <c r="T932" s="304">
        <f t="shared" ca="1" si="407"/>
        <v>101.21957999999975</v>
      </c>
      <c r="U932" s="311">
        <f t="shared" ca="1" si="408"/>
        <v>0</v>
      </c>
      <c r="V932" s="306">
        <f t="shared" ca="1" si="409"/>
        <v>1.2265386838625894</v>
      </c>
      <c r="W932" s="304">
        <f t="shared" ca="1" si="410"/>
        <v>82.551392318033905</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1.7486124912623815</v>
      </c>
      <c r="AH932" s="304">
        <f t="shared" ca="1" si="434"/>
        <v>-8.0006862563632986</v>
      </c>
    </row>
    <row r="933" spans="1:34" x14ac:dyDescent="0.2">
      <c r="A933" s="347">
        <f t="shared" ca="1" si="412"/>
        <v>1E-4</v>
      </c>
      <c r="B933" s="304">
        <f t="shared" ca="1" si="413"/>
        <v>46.801100000000368</v>
      </c>
      <c r="D933" s="306">
        <f t="shared" ca="1" si="414"/>
        <v>-0.88865400132909722</v>
      </c>
      <c r="E933" s="307">
        <f t="shared" ca="1" si="415"/>
        <v>-1.8587889124385937</v>
      </c>
      <c r="F933" s="304">
        <f t="shared" ca="1" si="416"/>
        <v>2.0602917645525025</v>
      </c>
      <c r="G933" s="306">
        <f t="shared" ca="1" si="417"/>
        <v>17.836453968818706</v>
      </c>
      <c r="H933" s="307">
        <f t="shared" ca="1" si="418"/>
        <v>-159.59223963107314</v>
      </c>
      <c r="I933" s="304">
        <f t="shared" ca="1" si="419"/>
        <v>160.58587123605756</v>
      </c>
      <c r="J933" s="306">
        <f t="shared" ca="1" si="420"/>
        <v>1629.6771977215183</v>
      </c>
      <c r="K933" s="307">
        <f t="shared" ca="1" si="421"/>
        <v>-12.56876021852573</v>
      </c>
      <c r="L933" s="304">
        <f t="shared" ca="1" si="406"/>
        <v>1629.7256647997206</v>
      </c>
      <c r="M933" s="306">
        <f t="shared" ca="1" si="422"/>
        <v>-1.4594955439051411</v>
      </c>
      <c r="N933" s="304">
        <f t="shared" ca="1" si="423"/>
        <v>-83.622934883915121</v>
      </c>
      <c r="P933" s="310">
        <f t="shared" ca="1" si="424"/>
        <v>23</v>
      </c>
      <c r="Q933" s="304">
        <f t="shared" ca="1" si="425"/>
        <v>0</v>
      </c>
      <c r="R933" s="306">
        <f t="shared" ca="1" si="426"/>
        <v>0</v>
      </c>
      <c r="S933" s="307">
        <f t="shared" ca="1" si="427"/>
        <v>10.317999999999975</v>
      </c>
      <c r="T933" s="304">
        <f t="shared" ca="1" si="407"/>
        <v>101.21957999999975</v>
      </c>
      <c r="U933" s="311">
        <f t="shared" ca="1" si="408"/>
        <v>0</v>
      </c>
      <c r="V933" s="306">
        <f t="shared" ca="1" si="409"/>
        <v>1.2265406413243387</v>
      </c>
      <c r="W933" s="304">
        <f t="shared" ca="1" si="410"/>
        <v>82.551703841016788</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1.7485830382295333</v>
      </c>
      <c r="AH933" s="304">
        <f t="shared" ca="1" si="434"/>
        <v>-8.0007164487336802</v>
      </c>
    </row>
    <row r="934" spans="1:34" x14ac:dyDescent="0.2">
      <c r="A934" s="347">
        <f t="shared" ca="1" si="412"/>
        <v>1E-4</v>
      </c>
      <c r="B934" s="304">
        <f t="shared" ca="1" si="413"/>
        <v>46.801200000000371</v>
      </c>
      <c r="D934" s="306">
        <f t="shared" ca="1" si="414"/>
        <v>-0.88865195971808264</v>
      </c>
      <c r="E934" s="307">
        <f t="shared" ca="1" si="415"/>
        <v>-1.8587583040955966</v>
      </c>
      <c r="F934" s="304">
        <f t="shared" ca="1" si="416"/>
        <v>2.060263269234087</v>
      </c>
      <c r="G934" s="306">
        <f t="shared" ca="1" si="417"/>
        <v>17.836365103622732</v>
      </c>
      <c r="H934" s="307">
        <f t="shared" ca="1" si="418"/>
        <v>-159.59242550690354</v>
      </c>
      <c r="I934" s="304">
        <f t="shared" ca="1" si="419"/>
        <v>160.58604609145306</v>
      </c>
      <c r="J934" s="306">
        <f t="shared" ca="1" si="420"/>
        <v>1629.6771977215183</v>
      </c>
      <c r="K934" s="307">
        <f t="shared" ca="1" si="421"/>
        <v>-12.584719451782629</v>
      </c>
      <c r="L934" s="304">
        <f t="shared" ca="1" si="406"/>
        <v>1629.7257879585575</v>
      </c>
      <c r="M934" s="306">
        <f t="shared" ca="1" si="422"/>
        <v>-1.4594962224247254</v>
      </c>
      <c r="N934" s="304">
        <f t="shared" ca="1" si="423"/>
        <v>-83.62297376022363</v>
      </c>
      <c r="P934" s="310">
        <f t="shared" ca="1" si="424"/>
        <v>23</v>
      </c>
      <c r="Q934" s="304">
        <f t="shared" ca="1" si="425"/>
        <v>0</v>
      </c>
      <c r="R934" s="306">
        <f t="shared" ca="1" si="426"/>
        <v>0</v>
      </c>
      <c r="S934" s="307">
        <f t="shared" ca="1" si="427"/>
        <v>10.317999999999975</v>
      </c>
      <c r="T934" s="304">
        <f t="shared" ca="1" si="407"/>
        <v>101.21957999999975</v>
      </c>
      <c r="U934" s="311">
        <f t="shared" ca="1" si="408"/>
        <v>0</v>
      </c>
      <c r="V934" s="306">
        <f t="shared" ca="1" si="409"/>
        <v>1.2265425987914942</v>
      </c>
      <c r="W934" s="304">
        <f t="shared" ca="1" si="410"/>
        <v>82.55201536210491</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1.7485535853705336</v>
      </c>
      <c r="AH934" s="304">
        <f t="shared" ca="1" si="434"/>
        <v>-8.0007466409204291</v>
      </c>
    </row>
    <row r="935" spans="1:34" x14ac:dyDescent="0.2">
      <c r="A935" s="347">
        <f t="shared" ca="1" si="412"/>
        <v>1E-4</v>
      </c>
      <c r="B935" s="304">
        <f t="shared" ca="1" si="413"/>
        <v>46.801300000000374</v>
      </c>
      <c r="D935" s="306">
        <f t="shared" ca="1" si="414"/>
        <v>-0.88864991808417171</v>
      </c>
      <c r="E935" s="307">
        <f t="shared" ca="1" si="415"/>
        <v>-1.8587276959385264</v>
      </c>
      <c r="F935" s="304">
        <f t="shared" ca="1" si="416"/>
        <v>2.0602347741361782</v>
      </c>
      <c r="G935" s="306">
        <f t="shared" ca="1" si="417"/>
        <v>17.836276238630923</v>
      </c>
      <c r="H935" s="307">
        <f t="shared" ca="1" si="418"/>
        <v>-159.59261137967314</v>
      </c>
      <c r="I935" s="304">
        <f t="shared" ca="1" si="419"/>
        <v>160.5862209439033</v>
      </c>
      <c r="J935" s="306">
        <f t="shared" ca="1" si="420"/>
        <v>1629.6771977215183</v>
      </c>
      <c r="K935" s="307">
        <f t="shared" ca="1" si="421"/>
        <v>-12.600678703626958</v>
      </c>
      <c r="L935" s="304">
        <f t="shared" ca="1" si="406"/>
        <v>1629.7259112738107</v>
      </c>
      <c r="M935" s="306">
        <f t="shared" ca="1" si="422"/>
        <v>-1.4594969009394516</v>
      </c>
      <c r="N935" s="304">
        <f t="shared" ca="1" si="423"/>
        <v>-83.623012636253776</v>
      </c>
      <c r="P935" s="310">
        <f t="shared" ca="1" si="424"/>
        <v>23</v>
      </c>
      <c r="Q935" s="304">
        <f t="shared" ca="1" si="425"/>
        <v>0</v>
      </c>
      <c r="R935" s="306">
        <f t="shared" ca="1" si="426"/>
        <v>0</v>
      </c>
      <c r="S935" s="307">
        <f t="shared" ca="1" si="427"/>
        <v>10.317999999999975</v>
      </c>
      <c r="T935" s="304">
        <f t="shared" ca="1" si="407"/>
        <v>101.21957999999975</v>
      </c>
      <c r="U935" s="311">
        <f t="shared" ca="1" si="408"/>
        <v>0</v>
      </c>
      <c r="V935" s="306">
        <f t="shared" ca="1" si="409"/>
        <v>1.2265445562640556</v>
      </c>
      <c r="W935" s="304">
        <f t="shared" ca="1" si="410"/>
        <v>82.552326881298356</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1.7485241326853895</v>
      </c>
      <c r="AH935" s="304">
        <f t="shared" ca="1" si="434"/>
        <v>-8.0007768329235418</v>
      </c>
    </row>
    <row r="936" spans="1:34" x14ac:dyDescent="0.2">
      <c r="A936" s="347">
        <f t="shared" ca="1" si="412"/>
        <v>1E-4</v>
      </c>
      <c r="B936" s="304">
        <f t="shared" ca="1" si="413"/>
        <v>46.801400000000378</v>
      </c>
      <c r="D936" s="306">
        <f t="shared" ca="1" si="414"/>
        <v>-0.88864787642736642</v>
      </c>
      <c r="E936" s="307">
        <f t="shared" ca="1" si="415"/>
        <v>-1.858697087967375</v>
      </c>
      <c r="F936" s="304">
        <f t="shared" ca="1" si="416"/>
        <v>2.0602062792587708</v>
      </c>
      <c r="G936" s="306">
        <f t="shared" ca="1" si="417"/>
        <v>17.836187373843281</v>
      </c>
      <c r="H936" s="307">
        <f t="shared" ca="1" si="418"/>
        <v>-159.59279724938193</v>
      </c>
      <c r="I936" s="304">
        <f t="shared" ca="1" si="419"/>
        <v>160.58639579340829</v>
      </c>
      <c r="J936" s="306">
        <f t="shared" ca="1" si="420"/>
        <v>1629.6771977215183</v>
      </c>
      <c r="K936" s="307">
        <f t="shared" ca="1" si="421"/>
        <v>-12.61663797405841</v>
      </c>
      <c r="L936" s="304">
        <f t="shared" ca="1" si="406"/>
        <v>1629.7260347454812</v>
      </c>
      <c r="M936" s="306">
        <f t="shared" ca="1" si="422"/>
        <v>-1.4594975794493197</v>
      </c>
      <c r="N936" s="304">
        <f t="shared" ca="1" si="423"/>
        <v>-83.623051512005574</v>
      </c>
      <c r="P936" s="310">
        <f t="shared" ca="1" si="424"/>
        <v>23</v>
      </c>
      <c r="Q936" s="304">
        <f t="shared" ca="1" si="425"/>
        <v>0</v>
      </c>
      <c r="R936" s="306">
        <f t="shared" ca="1" si="426"/>
        <v>0</v>
      </c>
      <c r="S936" s="307">
        <f t="shared" ca="1" si="427"/>
        <v>10.317999999999975</v>
      </c>
      <c r="T936" s="304">
        <f t="shared" ca="1" si="407"/>
        <v>101.21957999999975</v>
      </c>
      <c r="U936" s="311">
        <f t="shared" ca="1" si="408"/>
        <v>0</v>
      </c>
      <c r="V936" s="306">
        <f t="shared" ca="1" si="409"/>
        <v>1.2265465137420224</v>
      </c>
      <c r="W936" s="304">
        <f t="shared" ca="1" si="410"/>
        <v>82.552638398597011</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1.7484946801740922</v>
      </c>
      <c r="AH936" s="304">
        <f t="shared" ca="1" si="434"/>
        <v>-8.0008070247430272</v>
      </c>
    </row>
    <row r="937" spans="1:34" x14ac:dyDescent="0.2">
      <c r="A937" s="347">
        <f t="shared" ca="1" si="412"/>
        <v>1E-4</v>
      </c>
      <c r="B937" s="304">
        <f t="shared" ca="1" si="413"/>
        <v>46.801500000000381</v>
      </c>
      <c r="D937" s="306">
        <f t="shared" ca="1" si="414"/>
        <v>-0.88864583474766601</v>
      </c>
      <c r="E937" s="307">
        <f t="shared" ca="1" si="415"/>
        <v>-1.8586664801821549</v>
      </c>
      <c r="F937" s="304">
        <f t="shared" ca="1" si="416"/>
        <v>2.0601777846018767</v>
      </c>
      <c r="G937" s="306">
        <f t="shared" ca="1" si="417"/>
        <v>17.836098509259806</v>
      </c>
      <c r="H937" s="307">
        <f t="shared" ca="1" si="418"/>
        <v>-159.59298311602996</v>
      </c>
      <c r="I937" s="304">
        <f t="shared" ca="1" si="419"/>
        <v>160.58657063996802</v>
      </c>
      <c r="J937" s="306">
        <f t="shared" ca="1" si="420"/>
        <v>1629.6771977215183</v>
      </c>
      <c r="K937" s="307">
        <f t="shared" ca="1" si="421"/>
        <v>-12.632597263076681</v>
      </c>
      <c r="L937" s="304">
        <f t="shared" ca="1" si="406"/>
        <v>1629.7261583735692</v>
      </c>
      <c r="M937" s="306">
        <f t="shared" ca="1" si="422"/>
        <v>-1.4594982579543299</v>
      </c>
      <c r="N937" s="304">
        <f t="shared" ca="1" si="423"/>
        <v>-83.623090387479039</v>
      </c>
      <c r="P937" s="310">
        <f t="shared" ca="1" si="424"/>
        <v>23</v>
      </c>
      <c r="Q937" s="304">
        <f t="shared" ca="1" si="425"/>
        <v>0</v>
      </c>
      <c r="R937" s="306">
        <f t="shared" ca="1" si="426"/>
        <v>0</v>
      </c>
      <c r="S937" s="307">
        <f t="shared" ca="1" si="427"/>
        <v>10.317999999999975</v>
      </c>
      <c r="T937" s="304">
        <f t="shared" ca="1" si="407"/>
        <v>101.21957999999975</v>
      </c>
      <c r="U937" s="311">
        <f t="shared" ca="1" si="408"/>
        <v>0</v>
      </c>
      <c r="V937" s="306">
        <f t="shared" ca="1" si="409"/>
        <v>1.2265484712253951</v>
      </c>
      <c r="W937" s="304">
        <f t="shared" ca="1" si="410"/>
        <v>82.552949914000877</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1.7484652278366504</v>
      </c>
      <c r="AH937" s="304">
        <f t="shared" ca="1" si="434"/>
        <v>-8.0008372163788728</v>
      </c>
    </row>
    <row r="938" spans="1:34" x14ac:dyDescent="0.2">
      <c r="A938" s="347">
        <f t="shared" ca="1" si="412"/>
        <v>1E-4</v>
      </c>
      <c r="B938" s="304">
        <f t="shared" ca="1" si="413"/>
        <v>46.801600000000384</v>
      </c>
      <c r="D938" s="306">
        <f t="shared" ca="1" si="414"/>
        <v>-0.88864379304507002</v>
      </c>
      <c r="E938" s="307">
        <f t="shared" ca="1" si="415"/>
        <v>-1.8586358725828624</v>
      </c>
      <c r="F938" s="304">
        <f t="shared" ca="1" si="416"/>
        <v>2.0601492901654939</v>
      </c>
      <c r="G938" s="306">
        <f t="shared" ca="1" si="417"/>
        <v>17.836009644880502</v>
      </c>
      <c r="H938" s="307">
        <f t="shared" ca="1" si="418"/>
        <v>-159.59316897961722</v>
      </c>
      <c r="I938" s="304">
        <f t="shared" ca="1" si="419"/>
        <v>160.58674548358258</v>
      </c>
      <c r="J938" s="306">
        <f t="shared" ca="1" si="420"/>
        <v>1629.6771977215183</v>
      </c>
      <c r="K938" s="307">
        <f t="shared" ca="1" si="421"/>
        <v>-12.648556570681464</v>
      </c>
      <c r="L938" s="304">
        <f t="shared" ca="1" si="406"/>
        <v>1629.7262821580753</v>
      </c>
      <c r="M938" s="306">
        <f t="shared" ca="1" si="422"/>
        <v>-1.4594989364544819</v>
      </c>
      <c r="N938" s="304">
        <f t="shared" ca="1" si="423"/>
        <v>-83.623129262674141</v>
      </c>
      <c r="P938" s="310">
        <f t="shared" ca="1" si="424"/>
        <v>23</v>
      </c>
      <c r="Q938" s="304">
        <f t="shared" ca="1" si="425"/>
        <v>0</v>
      </c>
      <c r="R938" s="306">
        <f t="shared" ca="1" si="426"/>
        <v>0</v>
      </c>
      <c r="S938" s="307">
        <f t="shared" ca="1" si="427"/>
        <v>10.317999999999975</v>
      </c>
      <c r="T938" s="304">
        <f t="shared" ca="1" si="407"/>
        <v>101.21957999999975</v>
      </c>
      <c r="U938" s="311">
        <f t="shared" ca="1" si="408"/>
        <v>0</v>
      </c>
      <c r="V938" s="306">
        <f t="shared" ca="1" si="409"/>
        <v>1.2265504287141737</v>
      </c>
      <c r="W938" s="304">
        <f t="shared" ca="1" si="410"/>
        <v>82.553261427510066</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1.748435775673066</v>
      </c>
      <c r="AH938" s="304">
        <f t="shared" ca="1" si="434"/>
        <v>-8.0008674078310804</v>
      </c>
    </row>
    <row r="939" spans="1:34" x14ac:dyDescent="0.2">
      <c r="A939" s="347">
        <f t="shared" ca="1" si="412"/>
        <v>1E-4</v>
      </c>
      <c r="B939" s="304">
        <f t="shared" ca="1" si="413"/>
        <v>46.801700000000388</v>
      </c>
      <c r="D939" s="306">
        <f t="shared" ca="1" si="414"/>
        <v>-0.88864175131958134</v>
      </c>
      <c r="E939" s="307">
        <f t="shared" ca="1" si="415"/>
        <v>-1.8586052651694924</v>
      </c>
      <c r="F939" s="304">
        <f t="shared" ca="1" si="416"/>
        <v>2.0601207959496191</v>
      </c>
      <c r="G939" s="306">
        <f t="shared" ca="1" si="417"/>
        <v>17.835920780705369</v>
      </c>
      <c r="H939" s="307">
        <f t="shared" ca="1" si="418"/>
        <v>-159.59335484014375</v>
      </c>
      <c r="I939" s="304">
        <f t="shared" ca="1" si="419"/>
        <v>160.58692032425191</v>
      </c>
      <c r="J939" s="306">
        <f t="shared" ca="1" si="420"/>
        <v>1629.6771977215183</v>
      </c>
      <c r="K939" s="307">
        <f t="shared" ca="1" si="421"/>
        <v>-12.664515896872452</v>
      </c>
      <c r="L939" s="304">
        <f t="shared" ca="1" si="406"/>
        <v>1629.7264060990001</v>
      </c>
      <c r="M939" s="306">
        <f t="shared" ca="1" si="422"/>
        <v>-1.4594996149497761</v>
      </c>
      <c r="N939" s="304">
        <f t="shared" ca="1" si="423"/>
        <v>-83.623168137590923</v>
      </c>
      <c r="P939" s="310">
        <f t="shared" ca="1" si="424"/>
        <v>23</v>
      </c>
      <c r="Q939" s="304">
        <f t="shared" ca="1" si="425"/>
        <v>0</v>
      </c>
      <c r="R939" s="306">
        <f t="shared" ca="1" si="426"/>
        <v>0</v>
      </c>
      <c r="S939" s="307">
        <f t="shared" ca="1" si="427"/>
        <v>10.317999999999975</v>
      </c>
      <c r="T939" s="304">
        <f t="shared" ca="1" si="407"/>
        <v>101.21957999999975</v>
      </c>
      <c r="U939" s="311">
        <f t="shared" ca="1" si="408"/>
        <v>0</v>
      </c>
      <c r="V939" s="306">
        <f t="shared" ca="1" si="409"/>
        <v>1.2265523862083574</v>
      </c>
      <c r="W939" s="304">
        <f t="shared" ca="1" si="410"/>
        <v>82.553572939124436</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1.74840632368333</v>
      </c>
      <c r="AH939" s="304">
        <f t="shared" ca="1" si="434"/>
        <v>-8.0008975990996571</v>
      </c>
    </row>
    <row r="940" spans="1:34" x14ac:dyDescent="0.2">
      <c r="A940" s="347">
        <f t="shared" ca="1" si="412"/>
        <v>1E-4</v>
      </c>
      <c r="B940" s="304">
        <f t="shared" ca="1" si="413"/>
        <v>46.801800000000391</v>
      </c>
      <c r="D940" s="306">
        <f t="shared" ca="1" si="414"/>
        <v>-0.88863970957119853</v>
      </c>
      <c r="E940" s="307">
        <f t="shared" ca="1" si="415"/>
        <v>-1.8585746579420528</v>
      </c>
      <c r="F940" s="304">
        <f t="shared" ca="1" si="416"/>
        <v>2.0600923019542603</v>
      </c>
      <c r="G940" s="306">
        <f t="shared" ca="1" si="417"/>
        <v>17.83583191673441</v>
      </c>
      <c r="H940" s="307">
        <f t="shared" ca="1" si="418"/>
        <v>-159.59354069760954</v>
      </c>
      <c r="I940" s="304">
        <f t="shared" ca="1" si="419"/>
        <v>160.58709516197607</v>
      </c>
      <c r="J940" s="306">
        <f t="shared" ca="1" si="420"/>
        <v>1629.6771977215183</v>
      </c>
      <c r="K940" s="307">
        <f t="shared" ca="1" si="421"/>
        <v>-12.68047524164934</v>
      </c>
      <c r="L940" s="304">
        <f t="shared" ca="1" si="406"/>
        <v>1629.7265301963441</v>
      </c>
      <c r="M940" s="306">
        <f t="shared" ca="1" si="422"/>
        <v>-1.4595002934402124</v>
      </c>
      <c r="N940" s="304">
        <f t="shared" ca="1" si="423"/>
        <v>-83.623207012229358</v>
      </c>
      <c r="P940" s="310">
        <f t="shared" ca="1" si="424"/>
        <v>23</v>
      </c>
      <c r="Q940" s="304">
        <f t="shared" ca="1" si="425"/>
        <v>0</v>
      </c>
      <c r="R940" s="306">
        <f t="shared" ca="1" si="426"/>
        <v>0</v>
      </c>
      <c r="S940" s="307">
        <f t="shared" ca="1" si="427"/>
        <v>10.317999999999975</v>
      </c>
      <c r="T940" s="304">
        <f t="shared" ca="1" si="407"/>
        <v>101.21957999999975</v>
      </c>
      <c r="U940" s="311">
        <f t="shared" ca="1" si="408"/>
        <v>0</v>
      </c>
      <c r="V940" s="306">
        <f t="shared" ca="1" si="409"/>
        <v>1.2265543437079474</v>
      </c>
      <c r="W940" s="304">
        <f t="shared" ca="1" si="410"/>
        <v>82.553884448844073</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1.7483768718674551</v>
      </c>
      <c r="AH940" s="304">
        <f t="shared" ca="1" si="434"/>
        <v>-8.0009277901845941</v>
      </c>
    </row>
    <row r="941" spans="1:34" x14ac:dyDescent="0.2">
      <c r="A941" s="347">
        <f t="shared" ca="1" si="412"/>
        <v>1E-4</v>
      </c>
      <c r="B941" s="304">
        <f t="shared" ca="1" si="413"/>
        <v>46.801900000000394</v>
      </c>
      <c r="D941" s="306">
        <f t="shared" ca="1" si="414"/>
        <v>-0.8886376677999227</v>
      </c>
      <c r="E941" s="307">
        <f t="shared" ca="1" si="415"/>
        <v>-1.8585440509005391</v>
      </c>
      <c r="F941" s="304">
        <f t="shared" ca="1" si="416"/>
        <v>2.0600638081794145</v>
      </c>
      <c r="G941" s="306">
        <f t="shared" ca="1" si="417"/>
        <v>17.835743052967629</v>
      </c>
      <c r="H941" s="307">
        <f t="shared" ca="1" si="418"/>
        <v>-159.59372655201463</v>
      </c>
      <c r="I941" s="304">
        <f t="shared" ca="1" si="419"/>
        <v>160.58726999675505</v>
      </c>
      <c r="J941" s="306">
        <f t="shared" ca="1" si="420"/>
        <v>1629.6771977215183</v>
      </c>
      <c r="K941" s="307">
        <f t="shared" ca="1" si="421"/>
        <v>-12.696434605011822</v>
      </c>
      <c r="L941" s="304">
        <f t="shared" ca="1" si="406"/>
        <v>1629.7266544501076</v>
      </c>
      <c r="M941" s="306">
        <f t="shared" ca="1" si="422"/>
        <v>-1.4595009719257908</v>
      </c>
      <c r="N941" s="304">
        <f t="shared" ca="1" si="423"/>
        <v>-83.623245886589459</v>
      </c>
      <c r="P941" s="310">
        <f t="shared" ca="1" si="424"/>
        <v>23</v>
      </c>
      <c r="Q941" s="304">
        <f t="shared" ca="1" si="425"/>
        <v>0</v>
      </c>
      <c r="R941" s="306">
        <f t="shared" ca="1" si="426"/>
        <v>0</v>
      </c>
      <c r="S941" s="307">
        <f t="shared" ca="1" si="427"/>
        <v>10.317999999999975</v>
      </c>
      <c r="T941" s="304">
        <f t="shared" ca="1" si="407"/>
        <v>101.21957999999975</v>
      </c>
      <c r="U941" s="311">
        <f t="shared" ca="1" si="408"/>
        <v>0</v>
      </c>
      <c r="V941" s="306">
        <f t="shared" ca="1" si="409"/>
        <v>1.2265563012129428</v>
      </c>
      <c r="W941" s="304">
        <f t="shared" ca="1" si="410"/>
        <v>82.55419595666892</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1.7483474202254321</v>
      </c>
      <c r="AH941" s="304">
        <f t="shared" ca="1" si="434"/>
        <v>-8.0009579810858966</v>
      </c>
    </row>
    <row r="942" spans="1:34" x14ac:dyDescent="0.2">
      <c r="A942" s="347">
        <f t="shared" ca="1" si="412"/>
        <v>1E-4</v>
      </c>
      <c r="B942" s="304">
        <f t="shared" ca="1" si="413"/>
        <v>46.802000000000398</v>
      </c>
      <c r="D942" s="306">
        <f t="shared" ca="1" si="414"/>
        <v>-0.88863562600575419</v>
      </c>
      <c r="E942" s="307">
        <f t="shared" ca="1" si="415"/>
        <v>-1.8585134440449549</v>
      </c>
      <c r="F942" s="304">
        <f t="shared" ca="1" si="416"/>
        <v>2.060035314625086</v>
      </c>
      <c r="G942" s="306">
        <f t="shared" ca="1" si="417"/>
        <v>17.83565418940503</v>
      </c>
      <c r="H942" s="307">
        <f t="shared" ca="1" si="418"/>
        <v>-159.59391240335904</v>
      </c>
      <c r="I942" s="304">
        <f t="shared" ca="1" si="419"/>
        <v>160.5874448285889</v>
      </c>
      <c r="J942" s="306">
        <f t="shared" ca="1" si="420"/>
        <v>1629.6771977215183</v>
      </c>
      <c r="K942" s="307">
        <f t="shared" ca="1" si="421"/>
        <v>-12.71239398695959</v>
      </c>
      <c r="L942" s="304">
        <f t="shared" ca="1" si="406"/>
        <v>1629.7267788602912</v>
      </c>
      <c r="M942" s="306">
        <f t="shared" ca="1" si="422"/>
        <v>-1.4595016504065115</v>
      </c>
      <c r="N942" s="304">
        <f t="shared" ca="1" si="423"/>
        <v>-83.62328476067124</v>
      </c>
      <c r="P942" s="310">
        <f t="shared" ca="1" si="424"/>
        <v>23</v>
      </c>
      <c r="Q942" s="304">
        <f t="shared" ca="1" si="425"/>
        <v>0</v>
      </c>
      <c r="R942" s="306">
        <f t="shared" ca="1" si="426"/>
        <v>0</v>
      </c>
      <c r="S942" s="307">
        <f t="shared" ca="1" si="427"/>
        <v>10.317999999999975</v>
      </c>
      <c r="T942" s="304">
        <f t="shared" ca="1" si="407"/>
        <v>101.21957999999975</v>
      </c>
      <c r="U942" s="311">
        <f t="shared" ca="1" si="408"/>
        <v>0</v>
      </c>
      <c r="V942" s="306">
        <f t="shared" ca="1" si="409"/>
        <v>1.2265582587233439</v>
      </c>
      <c r="W942" s="304">
        <f t="shared" ca="1" si="410"/>
        <v>82.554507462599005</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1.7483179687572683</v>
      </c>
      <c r="AH942" s="304">
        <f t="shared" ca="1" si="434"/>
        <v>-8.0009881718035594</v>
      </c>
    </row>
    <row r="943" spans="1:34" x14ac:dyDescent="0.2">
      <c r="A943" s="347">
        <f t="shared" ca="1" si="412"/>
        <v>1E-4</v>
      </c>
      <c r="B943" s="304">
        <f t="shared" ca="1" si="413"/>
        <v>46.802100000000401</v>
      </c>
      <c r="D943" s="306">
        <f t="shared" ca="1" si="414"/>
        <v>-0.88863358418869243</v>
      </c>
      <c r="E943" s="307">
        <f t="shared" ca="1" si="415"/>
        <v>-1.8584828373752984</v>
      </c>
      <c r="F943" s="304">
        <f t="shared" ca="1" si="416"/>
        <v>2.060006821291275</v>
      </c>
      <c r="G943" s="306">
        <f t="shared" ca="1" si="417"/>
        <v>17.835565326046613</v>
      </c>
      <c r="H943" s="307">
        <f t="shared" ca="1" si="418"/>
        <v>-159.59409825164278</v>
      </c>
      <c r="I943" s="304">
        <f t="shared" ca="1" si="419"/>
        <v>160.5876196574776</v>
      </c>
      <c r="J943" s="306">
        <f t="shared" ca="1" si="420"/>
        <v>1629.6771977215183</v>
      </c>
      <c r="K943" s="307">
        <f t="shared" ca="1" si="421"/>
        <v>-12.728353387492341</v>
      </c>
      <c r="L943" s="304">
        <f t="shared" ca="1" si="406"/>
        <v>1629.7269034268954</v>
      </c>
      <c r="M943" s="306">
        <f t="shared" ca="1" si="422"/>
        <v>-1.4595023288823743</v>
      </c>
      <c r="N943" s="304">
        <f t="shared" ca="1" si="423"/>
        <v>-83.623323634474687</v>
      </c>
      <c r="P943" s="310">
        <f t="shared" ca="1" si="424"/>
        <v>23</v>
      </c>
      <c r="Q943" s="304">
        <f t="shared" ca="1" si="425"/>
        <v>0</v>
      </c>
      <c r="R943" s="306">
        <f t="shared" ca="1" si="426"/>
        <v>0</v>
      </c>
      <c r="S943" s="307">
        <f t="shared" ca="1" si="427"/>
        <v>10.317999999999975</v>
      </c>
      <c r="T943" s="304">
        <f t="shared" ca="1" si="407"/>
        <v>101.21957999999975</v>
      </c>
      <c r="U943" s="311">
        <f t="shared" ca="1" si="408"/>
        <v>0</v>
      </c>
      <c r="V943" s="306">
        <f t="shared" ca="1" si="409"/>
        <v>1.2265602162391505</v>
      </c>
      <c r="W943" s="304">
        <f t="shared" ca="1" si="410"/>
        <v>82.554818966634301</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1.7482885174629601</v>
      </c>
      <c r="AH943" s="304">
        <f t="shared" ca="1" si="434"/>
        <v>-8.0010183623375859</v>
      </c>
    </row>
    <row r="944" spans="1:34" x14ac:dyDescent="0.2">
      <c r="A944" s="347">
        <f t="shared" ca="1" si="412"/>
        <v>1E-4</v>
      </c>
      <c r="B944" s="304">
        <f t="shared" ca="1" si="413"/>
        <v>46.802200000000404</v>
      </c>
      <c r="D944" s="306">
        <f t="shared" ca="1" si="414"/>
        <v>-0.88863154234873953</v>
      </c>
      <c r="E944" s="307">
        <f t="shared" ca="1" si="415"/>
        <v>-1.8584522308915741</v>
      </c>
      <c r="F944" s="304">
        <f t="shared" ca="1" si="416"/>
        <v>2.0599783281779858</v>
      </c>
      <c r="G944" s="306">
        <f t="shared" ca="1" si="417"/>
        <v>17.835476462892377</v>
      </c>
      <c r="H944" s="307">
        <f t="shared" ca="1" si="418"/>
        <v>-159.59428409686586</v>
      </c>
      <c r="I944" s="304">
        <f t="shared" ca="1" si="419"/>
        <v>160.58779448342119</v>
      </c>
      <c r="J944" s="306">
        <f t="shared" ca="1" si="420"/>
        <v>1629.6771977215183</v>
      </c>
      <c r="K944" s="307">
        <f t="shared" ca="1" si="421"/>
        <v>-12.744312806609766</v>
      </c>
      <c r="L944" s="304">
        <f t="shared" ca="1" si="406"/>
        <v>1629.7270281499211</v>
      </c>
      <c r="M944" s="306">
        <f t="shared" ca="1" si="422"/>
        <v>-1.4595030073533797</v>
      </c>
      <c r="N944" s="304">
        <f t="shared" ca="1" si="423"/>
        <v>-83.623362507999815</v>
      </c>
      <c r="P944" s="310">
        <f t="shared" ca="1" si="424"/>
        <v>23</v>
      </c>
      <c r="Q944" s="304">
        <f t="shared" ca="1" si="425"/>
        <v>0</v>
      </c>
      <c r="R944" s="306">
        <f t="shared" ca="1" si="426"/>
        <v>0</v>
      </c>
      <c r="S944" s="307">
        <f t="shared" ca="1" si="427"/>
        <v>10.317999999999975</v>
      </c>
      <c r="T944" s="304">
        <f t="shared" ca="1" si="407"/>
        <v>101.21957999999975</v>
      </c>
      <c r="U944" s="311">
        <f t="shared" ca="1" si="408"/>
        <v>0</v>
      </c>
      <c r="V944" s="306">
        <f t="shared" ca="1" si="409"/>
        <v>1.2265621737603631</v>
      </c>
      <c r="W944" s="304">
        <f t="shared" ca="1" si="410"/>
        <v>82.555130468774834</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1.7482590663425093</v>
      </c>
      <c r="AH944" s="304">
        <f t="shared" ca="1" si="434"/>
        <v>-8.0010485526879727</v>
      </c>
    </row>
    <row r="945" spans="1:34" x14ac:dyDescent="0.2">
      <c r="A945" s="347">
        <f t="shared" ca="1" si="412"/>
        <v>1E-4</v>
      </c>
      <c r="B945" s="304">
        <f t="shared" ca="1" si="413"/>
        <v>46.802300000000407</v>
      </c>
      <c r="D945" s="306">
        <f t="shared" ca="1" si="414"/>
        <v>-0.88862950048589329</v>
      </c>
      <c r="E945" s="307">
        <f t="shared" ca="1" si="415"/>
        <v>-1.8584216245937748</v>
      </c>
      <c r="F945" s="304">
        <f t="shared" ca="1" si="416"/>
        <v>2.0599498352852121</v>
      </c>
      <c r="G945" s="306">
        <f t="shared" ca="1" si="417"/>
        <v>17.835387599942329</v>
      </c>
      <c r="H945" s="307">
        <f t="shared" ca="1" si="418"/>
        <v>-159.59446993902833</v>
      </c>
      <c r="I945" s="304">
        <f t="shared" ca="1" si="419"/>
        <v>160.58796930641969</v>
      </c>
      <c r="J945" s="306">
        <f t="shared" ca="1" si="420"/>
        <v>1629.6771977215183</v>
      </c>
      <c r="K945" s="307">
        <f t="shared" ca="1" si="421"/>
        <v>-12.760272244311562</v>
      </c>
      <c r="L945" s="304">
        <f t="shared" ca="1" si="406"/>
        <v>1629.7271530293683</v>
      </c>
      <c r="M945" s="306">
        <f t="shared" ca="1" si="422"/>
        <v>-1.4595036858195272</v>
      </c>
      <c r="N945" s="304">
        <f t="shared" ca="1" si="423"/>
        <v>-83.623401381246609</v>
      </c>
      <c r="P945" s="310">
        <f t="shared" ca="1" si="424"/>
        <v>23</v>
      </c>
      <c r="Q945" s="304">
        <f t="shared" ca="1" si="425"/>
        <v>0</v>
      </c>
      <c r="R945" s="306">
        <f t="shared" ca="1" si="426"/>
        <v>0</v>
      </c>
      <c r="S945" s="307">
        <f t="shared" ca="1" si="427"/>
        <v>10.317999999999975</v>
      </c>
      <c r="T945" s="304">
        <f t="shared" ca="1" si="407"/>
        <v>101.21957999999975</v>
      </c>
      <c r="U945" s="311">
        <f t="shared" ca="1" si="408"/>
        <v>0</v>
      </c>
      <c r="V945" s="306">
        <f t="shared" ca="1" si="409"/>
        <v>1.2265641312869806</v>
      </c>
      <c r="W945" s="304">
        <f t="shared" ca="1" si="410"/>
        <v>82.555441969020521</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1.7482296153959158</v>
      </c>
      <c r="AH945" s="304">
        <f t="shared" ca="1" si="434"/>
        <v>-8.0010787428547232</v>
      </c>
    </row>
    <row r="946" spans="1:34" x14ac:dyDescent="0.2">
      <c r="A946" s="347">
        <f t="shared" ca="1" si="412"/>
        <v>1E-4</v>
      </c>
      <c r="B946" s="304">
        <f t="shared" ca="1" si="413"/>
        <v>46.802400000000411</v>
      </c>
      <c r="D946" s="306">
        <f t="shared" ca="1" si="414"/>
        <v>-0.88862745860015702</v>
      </c>
      <c r="E946" s="307">
        <f t="shared" ca="1" si="415"/>
        <v>-1.8583910184819121</v>
      </c>
      <c r="F946" s="304">
        <f t="shared" ca="1" si="416"/>
        <v>2.0599213426129679</v>
      </c>
      <c r="G946" s="306">
        <f t="shared" ca="1" si="417"/>
        <v>17.835298737196471</v>
      </c>
      <c r="H946" s="307">
        <f t="shared" ca="1" si="418"/>
        <v>-159.59465577813017</v>
      </c>
      <c r="I946" s="304">
        <f t="shared" ca="1" si="419"/>
        <v>160.58814412647311</v>
      </c>
      <c r="J946" s="306">
        <f t="shared" ca="1" si="420"/>
        <v>1629.6771977215183</v>
      </c>
      <c r="K946" s="307">
        <f t="shared" ca="1" si="421"/>
        <v>-12.776231700597419</v>
      </c>
      <c r="L946" s="304">
        <f t="shared" ca="1" si="406"/>
        <v>1629.7272780652374</v>
      </c>
      <c r="M946" s="306">
        <f t="shared" ca="1" si="422"/>
        <v>-1.4595043642808174</v>
      </c>
      <c r="N946" s="304">
        <f t="shared" ca="1" si="423"/>
        <v>-83.623440254215097</v>
      </c>
      <c r="P946" s="310">
        <f t="shared" ca="1" si="424"/>
        <v>23</v>
      </c>
      <c r="Q946" s="304">
        <f t="shared" ca="1" si="425"/>
        <v>0</v>
      </c>
      <c r="R946" s="306">
        <f t="shared" ca="1" si="426"/>
        <v>0</v>
      </c>
      <c r="S946" s="307">
        <f t="shared" ca="1" si="427"/>
        <v>10.317999999999975</v>
      </c>
      <c r="T946" s="304">
        <f t="shared" ca="1" si="407"/>
        <v>101.21957999999975</v>
      </c>
      <c r="U946" s="311">
        <f t="shared" ca="1" si="408"/>
        <v>0</v>
      </c>
      <c r="V946" s="306">
        <f t="shared" ca="1" si="409"/>
        <v>1.2265660888190042</v>
      </c>
      <c r="W946" s="304">
        <f t="shared" ca="1" si="410"/>
        <v>82.55575346737146</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1.7482001646231886</v>
      </c>
      <c r="AH946" s="304">
        <f t="shared" ca="1" si="434"/>
        <v>-8.0011089328378286</v>
      </c>
    </row>
    <row r="947" spans="1:34" x14ac:dyDescent="0.2">
      <c r="A947" s="347">
        <f t="shared" ca="1" si="412"/>
        <v>1E-4</v>
      </c>
      <c r="B947" s="304">
        <f t="shared" ca="1" si="413"/>
        <v>46.802500000000414</v>
      </c>
      <c r="D947" s="306">
        <f t="shared" ca="1" si="414"/>
        <v>-0.88862541669152739</v>
      </c>
      <c r="E947" s="307">
        <f t="shared" ca="1" si="415"/>
        <v>-1.8583604125559754</v>
      </c>
      <c r="F947" s="304">
        <f t="shared" ca="1" si="416"/>
        <v>2.0598928501612424</v>
      </c>
      <c r="G947" s="306">
        <f t="shared" ca="1" si="417"/>
        <v>17.835209874654801</v>
      </c>
      <c r="H947" s="307">
        <f t="shared" ca="1" si="418"/>
        <v>-159.59484161417143</v>
      </c>
      <c r="I947" s="304">
        <f t="shared" ca="1" si="419"/>
        <v>160.58831894358147</v>
      </c>
      <c r="J947" s="306">
        <f t="shared" ca="1" si="420"/>
        <v>1629.6771977215183</v>
      </c>
      <c r="K947" s="307">
        <f t="shared" ca="1" si="421"/>
        <v>-12.792191175467034</v>
      </c>
      <c r="L947" s="304">
        <f t="shared" ca="1" si="406"/>
        <v>1629.7274032575294</v>
      </c>
      <c r="M947" s="306">
        <f t="shared" ca="1" si="422"/>
        <v>-1.45950504273725</v>
      </c>
      <c r="N947" s="304">
        <f t="shared" ca="1" si="423"/>
        <v>-83.623479126905266</v>
      </c>
      <c r="P947" s="310">
        <f t="shared" ca="1" si="424"/>
        <v>23</v>
      </c>
      <c r="Q947" s="304">
        <f t="shared" ca="1" si="425"/>
        <v>0</v>
      </c>
      <c r="R947" s="306">
        <f t="shared" ca="1" si="426"/>
        <v>0</v>
      </c>
      <c r="S947" s="307">
        <f t="shared" ca="1" si="427"/>
        <v>10.317999999999975</v>
      </c>
      <c r="T947" s="304">
        <f t="shared" ca="1" si="407"/>
        <v>101.21957999999975</v>
      </c>
      <c r="U947" s="311">
        <f t="shared" ca="1" si="408"/>
        <v>0</v>
      </c>
      <c r="V947" s="306">
        <f t="shared" ca="1" si="409"/>
        <v>1.226568046356433</v>
      </c>
      <c r="W947" s="304">
        <f t="shared" ca="1" si="410"/>
        <v>82.556064963827581</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1.7481707140243117</v>
      </c>
      <c r="AH947" s="304">
        <f t="shared" ca="1" si="434"/>
        <v>-8.0011391226372996</v>
      </c>
    </row>
    <row r="948" spans="1:34" x14ac:dyDescent="0.2">
      <c r="A948" s="347">
        <f t="shared" ca="1" si="412"/>
        <v>1E-4</v>
      </c>
      <c r="B948" s="304">
        <f t="shared" ca="1" si="413"/>
        <v>46.802600000000417</v>
      </c>
      <c r="D948" s="306">
        <f t="shared" ca="1" si="414"/>
        <v>-0.88862337476000786</v>
      </c>
      <c r="E948" s="307">
        <f t="shared" ca="1" si="415"/>
        <v>-1.8583298068159708</v>
      </c>
      <c r="F948" s="304">
        <f t="shared" ca="1" si="416"/>
        <v>2.0598643579300431</v>
      </c>
      <c r="G948" s="306">
        <f t="shared" ca="1" si="417"/>
        <v>17.835121012317323</v>
      </c>
      <c r="H948" s="307">
        <f t="shared" ca="1" si="418"/>
        <v>-159.59502744715212</v>
      </c>
      <c r="I948" s="304">
        <f t="shared" ca="1" si="419"/>
        <v>160.5884937577448</v>
      </c>
      <c r="J948" s="306">
        <f t="shared" ca="1" si="420"/>
        <v>1629.6771977215183</v>
      </c>
      <c r="K948" s="307">
        <f t="shared" ca="1" si="421"/>
        <v>-12.808150668920099</v>
      </c>
      <c r="L948" s="304">
        <f t="shared" ca="1" si="406"/>
        <v>1629.727528606245</v>
      </c>
      <c r="M948" s="306">
        <f t="shared" ca="1" si="422"/>
        <v>-1.4595057211888252</v>
      </c>
      <c r="N948" s="304">
        <f t="shared" ca="1" si="423"/>
        <v>-83.62351799931713</v>
      </c>
      <c r="P948" s="310">
        <f t="shared" ca="1" si="424"/>
        <v>23</v>
      </c>
      <c r="Q948" s="304">
        <f t="shared" ca="1" si="425"/>
        <v>0</v>
      </c>
      <c r="R948" s="306">
        <f t="shared" ca="1" si="426"/>
        <v>0</v>
      </c>
      <c r="S948" s="307">
        <f t="shared" ca="1" si="427"/>
        <v>10.317999999999975</v>
      </c>
      <c r="T948" s="304">
        <f t="shared" ca="1" si="407"/>
        <v>101.21957999999975</v>
      </c>
      <c r="U948" s="311">
        <f t="shared" ca="1" si="408"/>
        <v>0</v>
      </c>
      <c r="V948" s="306">
        <f t="shared" ca="1" si="409"/>
        <v>1.2265700038992673</v>
      </c>
      <c r="W948" s="304">
        <f t="shared" ca="1" si="410"/>
        <v>82.556376458388897</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1.7481412635992992</v>
      </c>
      <c r="AH948" s="304">
        <f t="shared" ca="1" si="434"/>
        <v>-8.0011693122531291</v>
      </c>
    </row>
    <row r="949" spans="1:34" x14ac:dyDescent="0.2">
      <c r="A949" s="347">
        <f t="shared" ca="1" si="412"/>
        <v>1E-4</v>
      </c>
      <c r="B949" s="304">
        <f t="shared" ca="1" si="413"/>
        <v>46.802700000000421</v>
      </c>
      <c r="D949" s="306">
        <f t="shared" ca="1" si="414"/>
        <v>-0.88862133280559785</v>
      </c>
      <c r="E949" s="307">
        <f t="shared" ca="1" si="415"/>
        <v>-1.8582992012618984</v>
      </c>
      <c r="F949" s="304">
        <f t="shared" ca="1" si="416"/>
        <v>2.0598358659193714</v>
      </c>
      <c r="G949" s="306">
        <f t="shared" ca="1" si="417"/>
        <v>17.835032150184041</v>
      </c>
      <c r="H949" s="307">
        <f t="shared" ca="1" si="418"/>
        <v>-159.59521327707225</v>
      </c>
      <c r="I949" s="304">
        <f t="shared" ca="1" si="419"/>
        <v>160.5886685689631</v>
      </c>
      <c r="J949" s="306">
        <f t="shared" ca="1" si="420"/>
        <v>1629.6771977215183</v>
      </c>
      <c r="K949" s="307">
        <f t="shared" ca="1" si="421"/>
        <v>-12.824110180956311</v>
      </c>
      <c r="L949" s="304">
        <f t="shared" ca="1" si="406"/>
        <v>1629.7276541113838</v>
      </c>
      <c r="M949" s="306">
        <f t="shared" ca="1" si="422"/>
        <v>-1.4595063996355429</v>
      </c>
      <c r="N949" s="304">
        <f t="shared" ca="1" si="423"/>
        <v>-83.623556871450674</v>
      </c>
      <c r="P949" s="310">
        <f t="shared" ca="1" si="424"/>
        <v>23</v>
      </c>
      <c r="Q949" s="304">
        <f t="shared" ca="1" si="425"/>
        <v>0</v>
      </c>
      <c r="R949" s="306">
        <f t="shared" ca="1" si="426"/>
        <v>0</v>
      </c>
      <c r="S949" s="307">
        <f t="shared" ca="1" si="427"/>
        <v>10.317999999999975</v>
      </c>
      <c r="T949" s="304">
        <f t="shared" ca="1" si="407"/>
        <v>101.21957999999975</v>
      </c>
      <c r="U949" s="311">
        <f t="shared" ca="1" si="408"/>
        <v>0</v>
      </c>
      <c r="V949" s="306">
        <f t="shared" ca="1" si="409"/>
        <v>1.2265719614475077</v>
      </c>
      <c r="W949" s="304">
        <f t="shared" ca="1" si="410"/>
        <v>82.55668795105548</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1.7481118133481477</v>
      </c>
      <c r="AH949" s="304">
        <f t="shared" ca="1" si="434"/>
        <v>-8.001199501685317</v>
      </c>
    </row>
    <row r="950" spans="1:34" x14ac:dyDescent="0.2">
      <c r="A950" s="347">
        <f t="shared" ca="1" si="412"/>
        <v>1E-4</v>
      </c>
      <c r="B950" s="304">
        <f t="shared" ca="1" si="413"/>
        <v>46.802800000000424</v>
      </c>
      <c r="D950" s="306">
        <f t="shared" ca="1" si="414"/>
        <v>-0.88861929082829849</v>
      </c>
      <c r="E950" s="307">
        <f t="shared" ca="1" si="415"/>
        <v>-1.8582685958937519</v>
      </c>
      <c r="F950" s="304">
        <f t="shared" ca="1" si="416"/>
        <v>2.0598073741292229</v>
      </c>
      <c r="G950" s="306">
        <f t="shared" ca="1" si="417"/>
        <v>17.834943288254959</v>
      </c>
      <c r="H950" s="307">
        <f t="shared" ca="1" si="418"/>
        <v>-159.59539910393184</v>
      </c>
      <c r="I950" s="304">
        <f t="shared" ca="1" si="419"/>
        <v>160.58884337723637</v>
      </c>
      <c r="J950" s="306">
        <f t="shared" ca="1" si="420"/>
        <v>1629.6771977215183</v>
      </c>
      <c r="K950" s="307">
        <f t="shared" ca="1" si="421"/>
        <v>-12.84006971157536</v>
      </c>
      <c r="L950" s="304">
        <f t="shared" ca="1" si="406"/>
        <v>1629.7277797729469</v>
      </c>
      <c r="M950" s="306">
        <f t="shared" ca="1" si="422"/>
        <v>-1.4595070780774031</v>
      </c>
      <c r="N950" s="304">
        <f t="shared" ca="1" si="423"/>
        <v>-83.623595743305913</v>
      </c>
      <c r="P950" s="310">
        <f t="shared" ca="1" si="424"/>
        <v>23</v>
      </c>
      <c r="Q950" s="304">
        <f t="shared" ca="1" si="425"/>
        <v>0</v>
      </c>
      <c r="R950" s="306">
        <f t="shared" ca="1" si="426"/>
        <v>0</v>
      </c>
      <c r="S950" s="307">
        <f t="shared" ca="1" si="427"/>
        <v>10.317999999999975</v>
      </c>
      <c r="T950" s="304">
        <f t="shared" ca="1" si="407"/>
        <v>101.21957999999975</v>
      </c>
      <c r="U950" s="311">
        <f t="shared" ca="1" si="408"/>
        <v>0</v>
      </c>
      <c r="V950" s="306">
        <f t="shared" ca="1" si="409"/>
        <v>1.2265739190011529</v>
      </c>
      <c r="W950" s="304">
        <f t="shared" ca="1" si="410"/>
        <v>82.556999441827145</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1.74808236327085</v>
      </c>
      <c r="AH950" s="304">
        <f t="shared" ca="1" si="434"/>
        <v>-8.0012296909338705</v>
      </c>
    </row>
    <row r="951" spans="1:34" x14ac:dyDescent="0.2">
      <c r="A951" s="347">
        <f t="shared" ca="1" si="412"/>
        <v>1E-4</v>
      </c>
      <c r="B951" s="304">
        <f t="shared" ca="1" si="413"/>
        <v>46.802900000000427</v>
      </c>
      <c r="D951" s="306">
        <f t="shared" ca="1" si="414"/>
        <v>-0.88861724882810911</v>
      </c>
      <c r="E951" s="307">
        <f t="shared" ca="1" si="415"/>
        <v>-1.8582379907115474</v>
      </c>
      <c r="F951" s="304">
        <f t="shared" ca="1" si="416"/>
        <v>2.0597788825596126</v>
      </c>
      <c r="G951" s="306">
        <f t="shared" ca="1" si="417"/>
        <v>17.834854426530075</v>
      </c>
      <c r="H951" s="307">
        <f t="shared" ca="1" si="418"/>
        <v>-159.5955849277309</v>
      </c>
      <c r="I951" s="304">
        <f t="shared" ca="1" si="419"/>
        <v>160.58901818256467</v>
      </c>
      <c r="J951" s="306">
        <f t="shared" ca="1" si="420"/>
        <v>1629.6771977215183</v>
      </c>
      <c r="K951" s="307">
        <f t="shared" ca="1" si="421"/>
        <v>-12.856029260776943</v>
      </c>
      <c r="L951" s="304">
        <f t="shared" ca="1" si="406"/>
        <v>1629.7279055909348</v>
      </c>
      <c r="M951" s="306">
        <f t="shared" ca="1" si="422"/>
        <v>-1.4595077565144063</v>
      </c>
      <c r="N951" s="304">
        <f t="shared" ca="1" si="423"/>
        <v>-83.62363461488286</v>
      </c>
      <c r="P951" s="310">
        <f t="shared" ca="1" si="424"/>
        <v>23</v>
      </c>
      <c r="Q951" s="304">
        <f t="shared" ca="1" si="425"/>
        <v>0</v>
      </c>
      <c r="R951" s="306">
        <f t="shared" ca="1" si="426"/>
        <v>0</v>
      </c>
      <c r="S951" s="307">
        <f t="shared" ca="1" si="427"/>
        <v>10.317999999999975</v>
      </c>
      <c r="T951" s="304">
        <f t="shared" ca="1" si="407"/>
        <v>101.21957999999975</v>
      </c>
      <c r="U951" s="311">
        <f t="shared" ca="1" si="408"/>
        <v>0</v>
      </c>
      <c r="V951" s="306">
        <f t="shared" ca="1" si="409"/>
        <v>1.2265758765602035</v>
      </c>
      <c r="W951" s="304">
        <f t="shared" ca="1" si="410"/>
        <v>82.557310930704048</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1.7480529133674239</v>
      </c>
      <c r="AH951" s="304">
        <f t="shared" ca="1" si="434"/>
        <v>-8.0012598799987735</v>
      </c>
    </row>
    <row r="952" spans="1:34" x14ac:dyDescent="0.2">
      <c r="A952" s="347">
        <f t="shared" ca="1" si="412"/>
        <v>1E-4</v>
      </c>
      <c r="B952" s="304">
        <f t="shared" ca="1" si="413"/>
        <v>46.803000000000431</v>
      </c>
      <c r="D952" s="306">
        <f t="shared" ca="1" si="414"/>
        <v>-0.88861520680502848</v>
      </c>
      <c r="E952" s="307">
        <f t="shared" ca="1" si="415"/>
        <v>-1.8582073857152679</v>
      </c>
      <c r="F952" s="304">
        <f t="shared" ca="1" si="416"/>
        <v>2.0597503912105255</v>
      </c>
      <c r="G952" s="306">
        <f t="shared" ca="1" si="417"/>
        <v>17.834765565009395</v>
      </c>
      <c r="H952" s="307">
        <f t="shared" ca="1" si="418"/>
        <v>-159.59577074846948</v>
      </c>
      <c r="I952" s="304">
        <f t="shared" ca="1" si="419"/>
        <v>160.589192984948</v>
      </c>
      <c r="J952" s="306">
        <f t="shared" ca="1" si="420"/>
        <v>1629.6771977215183</v>
      </c>
      <c r="K952" s="307">
        <f t="shared" ca="1" si="421"/>
        <v>-12.871988828560752</v>
      </c>
      <c r="L952" s="304">
        <f t="shared" ca="1" si="406"/>
        <v>1629.7280315653479</v>
      </c>
      <c r="M952" s="306">
        <f t="shared" ca="1" si="422"/>
        <v>-1.4595084349465521</v>
      </c>
      <c r="N952" s="304">
        <f t="shared" ca="1" si="423"/>
        <v>-83.623673486181502</v>
      </c>
      <c r="P952" s="310">
        <f t="shared" ca="1" si="424"/>
        <v>23</v>
      </c>
      <c r="Q952" s="304">
        <f t="shared" ca="1" si="425"/>
        <v>0</v>
      </c>
      <c r="R952" s="306">
        <f t="shared" ca="1" si="426"/>
        <v>0</v>
      </c>
      <c r="S952" s="307">
        <f t="shared" ca="1" si="427"/>
        <v>10.317999999999975</v>
      </c>
      <c r="T952" s="304">
        <f t="shared" ca="1" si="407"/>
        <v>101.21957999999975</v>
      </c>
      <c r="U952" s="311">
        <f t="shared" ca="1" si="408"/>
        <v>0</v>
      </c>
      <c r="V952" s="306">
        <f t="shared" ca="1" si="409"/>
        <v>1.22657783412466</v>
      </c>
      <c r="W952" s="304">
        <f t="shared" ca="1" si="410"/>
        <v>82.557622417686133</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1.7480234636378569</v>
      </c>
      <c r="AH952" s="304">
        <f t="shared" ca="1" si="434"/>
        <v>-8.0012900688800404</v>
      </c>
    </row>
    <row r="953" spans="1:34" x14ac:dyDescent="0.2">
      <c r="A953" s="347">
        <f t="shared" ca="1" si="412"/>
        <v>1E-4</v>
      </c>
      <c r="B953" s="304">
        <f t="shared" ca="1" si="413"/>
        <v>46.803100000000434</v>
      </c>
      <c r="D953" s="306">
        <f t="shared" ca="1" si="414"/>
        <v>-0.88861316475906027</v>
      </c>
      <c r="E953" s="307">
        <f t="shared" ca="1" si="415"/>
        <v>-1.8581767809049241</v>
      </c>
      <c r="F953" s="304">
        <f t="shared" ca="1" si="416"/>
        <v>2.0597219000819744</v>
      </c>
      <c r="G953" s="306">
        <f t="shared" ca="1" si="417"/>
        <v>17.834676703692917</v>
      </c>
      <c r="H953" s="307">
        <f t="shared" ca="1" si="418"/>
        <v>-159.59595656614758</v>
      </c>
      <c r="I953" s="304">
        <f t="shared" ca="1" si="419"/>
        <v>160.58936778438638</v>
      </c>
      <c r="J953" s="306">
        <f t="shared" ca="1" si="420"/>
        <v>1629.6771977215183</v>
      </c>
      <c r="K953" s="307">
        <f t="shared" ca="1" si="421"/>
        <v>-12.887948414926484</v>
      </c>
      <c r="L953" s="304">
        <f t="shared" ca="1" si="406"/>
        <v>1629.7281576961866</v>
      </c>
      <c r="M953" s="306">
        <f t="shared" ca="1" si="422"/>
        <v>-1.4595091133738407</v>
      </c>
      <c r="N953" s="304">
        <f t="shared" ca="1" si="423"/>
        <v>-83.623712357201853</v>
      </c>
      <c r="P953" s="310">
        <f t="shared" ca="1" si="424"/>
        <v>23</v>
      </c>
      <c r="Q953" s="304">
        <f t="shared" ca="1" si="425"/>
        <v>0</v>
      </c>
      <c r="R953" s="306">
        <f t="shared" ca="1" si="426"/>
        <v>0</v>
      </c>
      <c r="S953" s="307">
        <f t="shared" ca="1" si="427"/>
        <v>10.317999999999975</v>
      </c>
      <c r="T953" s="304">
        <f t="shared" ca="1" si="407"/>
        <v>101.21957999999975</v>
      </c>
      <c r="U953" s="311">
        <f t="shared" ca="1" si="408"/>
        <v>0</v>
      </c>
      <c r="V953" s="306">
        <f t="shared" ca="1" si="409"/>
        <v>1.2265797916945216</v>
      </c>
      <c r="W953" s="304">
        <f t="shared" ca="1" si="410"/>
        <v>82.557933902773385</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1.7479940140821508</v>
      </c>
      <c r="AH953" s="304">
        <f t="shared" ca="1" si="434"/>
        <v>-8.0013202575776639</v>
      </c>
    </row>
    <row r="954" spans="1:34" x14ac:dyDescent="0.2">
      <c r="A954" s="347">
        <f t="shared" ca="1" si="412"/>
        <v>1E-4</v>
      </c>
      <c r="B954" s="304">
        <f t="shared" ca="1" si="413"/>
        <v>46.803200000000437</v>
      </c>
      <c r="D954" s="306">
        <f t="shared" ca="1" si="414"/>
        <v>-0.88861112269020337</v>
      </c>
      <c r="E954" s="307">
        <f t="shared" ca="1" si="415"/>
        <v>-1.8581461762805143</v>
      </c>
      <c r="F954" s="304">
        <f t="shared" ca="1" si="416"/>
        <v>2.0596934091739576</v>
      </c>
      <c r="G954" s="306">
        <f t="shared" ca="1" si="417"/>
        <v>17.83458784258065</v>
      </c>
      <c r="H954" s="307">
        <f t="shared" ca="1" si="418"/>
        <v>-159.5961423807652</v>
      </c>
      <c r="I954" s="304">
        <f t="shared" ca="1" si="419"/>
        <v>160.58954258087979</v>
      </c>
      <c r="J954" s="306">
        <f t="shared" ca="1" si="420"/>
        <v>1629.6771977215183</v>
      </c>
      <c r="K954" s="307">
        <f t="shared" ca="1" si="421"/>
        <v>-12.90390801987383</v>
      </c>
      <c r="L954" s="304">
        <f t="shared" ca="1" si="406"/>
        <v>1629.7282839834518</v>
      </c>
      <c r="M954" s="306">
        <f t="shared" ca="1" si="422"/>
        <v>-1.459509791796272</v>
      </c>
      <c r="N954" s="304">
        <f t="shared" ca="1" si="423"/>
        <v>-83.623751227943885</v>
      </c>
      <c r="P954" s="310">
        <f t="shared" ca="1" si="424"/>
        <v>23</v>
      </c>
      <c r="Q954" s="304">
        <f t="shared" ca="1" si="425"/>
        <v>0</v>
      </c>
      <c r="R954" s="306">
        <f t="shared" ca="1" si="426"/>
        <v>0</v>
      </c>
      <c r="S954" s="307">
        <f t="shared" ca="1" si="427"/>
        <v>10.317999999999975</v>
      </c>
      <c r="T954" s="304">
        <f t="shared" ca="1" si="407"/>
        <v>101.21957999999975</v>
      </c>
      <c r="U954" s="311">
        <f t="shared" ca="1" si="408"/>
        <v>0</v>
      </c>
      <c r="V954" s="306">
        <f t="shared" ca="1" si="409"/>
        <v>1.226581749269789</v>
      </c>
      <c r="W954" s="304">
        <f t="shared" ca="1" si="410"/>
        <v>82.558245385965819</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1.7479645647003093</v>
      </c>
      <c r="AH954" s="304">
        <f t="shared" ca="1" si="434"/>
        <v>-8.001350446091644</v>
      </c>
    </row>
    <row r="955" spans="1:34" x14ac:dyDescent="0.2">
      <c r="A955" s="347">
        <f t="shared" ca="1" si="412"/>
        <v>1E-4</v>
      </c>
      <c r="B955" s="304">
        <f t="shared" ca="1" si="413"/>
        <v>46.803300000000441</v>
      </c>
      <c r="D955" s="306">
        <f t="shared" ca="1" si="414"/>
        <v>-0.88860908059845889</v>
      </c>
      <c r="E955" s="307">
        <f t="shared" ca="1" si="415"/>
        <v>-1.8581155718420375</v>
      </c>
      <c r="F955" s="304">
        <f t="shared" ca="1" si="416"/>
        <v>2.0596649184864755</v>
      </c>
      <c r="G955" s="306">
        <f t="shared" ca="1" si="417"/>
        <v>17.834498981672589</v>
      </c>
      <c r="H955" s="307">
        <f t="shared" ca="1" si="418"/>
        <v>-159.59632819232237</v>
      </c>
      <c r="I955" s="304">
        <f t="shared" ca="1" si="419"/>
        <v>160.58971737442829</v>
      </c>
      <c r="J955" s="306">
        <f t="shared" ca="1" si="420"/>
        <v>1629.6771977215183</v>
      </c>
      <c r="K955" s="307">
        <f t="shared" ca="1" si="421"/>
        <v>-12.919867643402485</v>
      </c>
      <c r="L955" s="304">
        <f t="shared" ca="1" si="406"/>
        <v>1629.7284104271434</v>
      </c>
      <c r="M955" s="306">
        <f t="shared" ca="1" si="422"/>
        <v>-1.4595104702138466</v>
      </c>
      <c r="N955" s="304">
        <f t="shared" ca="1" si="423"/>
        <v>-83.623790098407667</v>
      </c>
      <c r="P955" s="310">
        <f t="shared" ca="1" si="424"/>
        <v>23</v>
      </c>
      <c r="Q955" s="304">
        <f t="shared" ca="1" si="425"/>
        <v>0</v>
      </c>
      <c r="R955" s="306">
        <f t="shared" ca="1" si="426"/>
        <v>0</v>
      </c>
      <c r="S955" s="307">
        <f t="shared" ca="1" si="427"/>
        <v>10.317999999999975</v>
      </c>
      <c r="T955" s="304">
        <f t="shared" ca="1" si="407"/>
        <v>101.21957999999975</v>
      </c>
      <c r="U955" s="311">
        <f t="shared" ca="1" si="408"/>
        <v>0</v>
      </c>
      <c r="V955" s="306">
        <f t="shared" ca="1" si="409"/>
        <v>1.2265837068504615</v>
      </c>
      <c r="W955" s="304">
        <f t="shared" ca="1" si="410"/>
        <v>82.558556867263391</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1.7479351154923304</v>
      </c>
      <c r="AH955" s="304">
        <f t="shared" ca="1" si="434"/>
        <v>-8.0013806344219827</v>
      </c>
    </row>
    <row r="956" spans="1:34" x14ac:dyDescent="0.2">
      <c r="A956" s="347">
        <f t="shared" ca="1" si="412"/>
        <v>1E-4</v>
      </c>
      <c r="B956" s="304">
        <f t="shared" ca="1" si="413"/>
        <v>46.803400000000444</v>
      </c>
      <c r="D956" s="306">
        <f t="shared" ca="1" si="414"/>
        <v>-0.88860703848382361</v>
      </c>
      <c r="E956" s="307">
        <f t="shared" ca="1" si="415"/>
        <v>-1.8580849675894964</v>
      </c>
      <c r="F956" s="304">
        <f t="shared" ca="1" si="416"/>
        <v>2.0596364280195307</v>
      </c>
      <c r="G956" s="306">
        <f t="shared" ca="1" si="417"/>
        <v>17.834410120968741</v>
      </c>
      <c r="H956" s="307">
        <f t="shared" ca="1" si="418"/>
        <v>-159.59651400081913</v>
      </c>
      <c r="I956" s="304">
        <f t="shared" ca="1" si="419"/>
        <v>160.58989216503187</v>
      </c>
      <c r="J956" s="306">
        <f t="shared" ca="1" si="420"/>
        <v>1629.6771977215183</v>
      </c>
      <c r="K956" s="307">
        <f t="shared" ca="1" si="421"/>
        <v>-12.935827285512142</v>
      </c>
      <c r="L956" s="304">
        <f t="shared" ca="1" si="406"/>
        <v>1629.7285370272625</v>
      </c>
      <c r="M956" s="306">
        <f t="shared" ca="1" si="422"/>
        <v>-1.4595111486265639</v>
      </c>
      <c r="N956" s="304">
        <f t="shared" ca="1" si="423"/>
        <v>-83.623828968593131</v>
      </c>
      <c r="P956" s="310">
        <f t="shared" ca="1" si="424"/>
        <v>23</v>
      </c>
      <c r="Q956" s="304">
        <f t="shared" ca="1" si="425"/>
        <v>0</v>
      </c>
      <c r="R956" s="306">
        <f t="shared" ca="1" si="426"/>
        <v>0</v>
      </c>
      <c r="S956" s="307">
        <f t="shared" ca="1" si="427"/>
        <v>10.317999999999975</v>
      </c>
      <c r="T956" s="304">
        <f t="shared" ca="1" si="407"/>
        <v>101.21957999999975</v>
      </c>
      <c r="U956" s="311">
        <f t="shared" ca="1" si="408"/>
        <v>0</v>
      </c>
      <c r="V956" s="306">
        <f t="shared" ca="1" si="409"/>
        <v>1.2265856644365396</v>
      </c>
      <c r="W956" s="304">
        <f t="shared" ca="1" si="410"/>
        <v>82.558868346666131</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1.7479056664582178</v>
      </c>
      <c r="AH956" s="304">
        <f t="shared" ca="1" si="434"/>
        <v>-8.0014108225686762</v>
      </c>
    </row>
    <row r="957" spans="1:34" x14ac:dyDescent="0.2">
      <c r="A957" s="347">
        <f t="shared" ca="1" si="412"/>
        <v>1E-4</v>
      </c>
      <c r="B957" s="304">
        <f t="shared" ca="1" si="413"/>
        <v>46.803500000000447</v>
      </c>
      <c r="D957" s="306">
        <f t="shared" ca="1" si="414"/>
        <v>-0.88860499634630219</v>
      </c>
      <c r="E957" s="307">
        <f t="shared" ca="1" si="415"/>
        <v>-1.8580543635228919</v>
      </c>
      <c r="F957" s="304">
        <f t="shared" ca="1" si="416"/>
        <v>2.0596079377731265</v>
      </c>
      <c r="G957" s="306">
        <f t="shared" ca="1" si="417"/>
        <v>17.834321260469107</v>
      </c>
      <c r="H957" s="307">
        <f t="shared" ca="1" si="418"/>
        <v>-159.59669980625549</v>
      </c>
      <c r="I957" s="304">
        <f t="shared" ca="1" si="419"/>
        <v>160.59006695269059</v>
      </c>
      <c r="J957" s="306">
        <f t="shared" ca="1" si="420"/>
        <v>1629.6771977215183</v>
      </c>
      <c r="K957" s="307">
        <f t="shared" ca="1" si="421"/>
        <v>-12.951786946202496</v>
      </c>
      <c r="L957" s="304">
        <f t="shared" ca="1" si="406"/>
        <v>1629.7286637838095</v>
      </c>
      <c r="M957" s="306">
        <f t="shared" ca="1" si="422"/>
        <v>-1.4595118270344243</v>
      </c>
      <c r="N957" s="304">
        <f t="shared" ca="1" si="423"/>
        <v>-83.623867838500317</v>
      </c>
      <c r="P957" s="310">
        <f t="shared" ca="1" si="424"/>
        <v>23</v>
      </c>
      <c r="Q957" s="304">
        <f t="shared" ca="1" si="425"/>
        <v>0</v>
      </c>
      <c r="R957" s="306">
        <f t="shared" ca="1" si="426"/>
        <v>0</v>
      </c>
      <c r="S957" s="307">
        <f t="shared" ca="1" si="427"/>
        <v>10.317999999999975</v>
      </c>
      <c r="T957" s="304">
        <f t="shared" ca="1" si="407"/>
        <v>101.21957999999975</v>
      </c>
      <c r="U957" s="311">
        <f t="shared" ca="1" si="408"/>
        <v>0</v>
      </c>
      <c r="V957" s="306">
        <f t="shared" ca="1" si="409"/>
        <v>1.226587622028023</v>
      </c>
      <c r="W957" s="304">
        <f t="shared" ca="1" si="410"/>
        <v>82.559179824174066</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1.7478762175979714</v>
      </c>
      <c r="AH957" s="304">
        <f t="shared" ca="1" si="434"/>
        <v>-8.0014410105317246</v>
      </c>
    </row>
    <row r="958" spans="1:34" x14ac:dyDescent="0.2">
      <c r="A958" s="347">
        <f t="shared" ca="1" si="412"/>
        <v>1E-4</v>
      </c>
      <c r="B958" s="304">
        <f t="shared" ca="1" si="413"/>
        <v>46.803600000000451</v>
      </c>
      <c r="D958" s="306">
        <f t="shared" ca="1" si="414"/>
        <v>-0.88860295418589375</v>
      </c>
      <c r="E958" s="307">
        <f t="shared" ca="1" si="415"/>
        <v>-1.8580237596422169</v>
      </c>
      <c r="F958" s="304">
        <f t="shared" ca="1" si="416"/>
        <v>2.0595794477472569</v>
      </c>
      <c r="G958" s="306">
        <f t="shared" ca="1" si="417"/>
        <v>17.83423240017369</v>
      </c>
      <c r="H958" s="307">
        <f t="shared" ca="1" si="418"/>
        <v>-159.59688560863145</v>
      </c>
      <c r="I958" s="304">
        <f t="shared" ca="1" si="419"/>
        <v>160.59024173740445</v>
      </c>
      <c r="J958" s="306">
        <f t="shared" ca="1" si="420"/>
        <v>1629.6771977215183</v>
      </c>
      <c r="K958" s="307">
        <f t="shared" ca="1" si="421"/>
        <v>-12.967746625473241</v>
      </c>
      <c r="L958" s="304">
        <f t="shared" ca="1" si="406"/>
        <v>1629.7287906967845</v>
      </c>
      <c r="M958" s="306">
        <f t="shared" ca="1" si="422"/>
        <v>-1.4595125054374276</v>
      </c>
      <c r="N958" s="304">
        <f t="shared" ca="1" si="423"/>
        <v>-83.623906708129212</v>
      </c>
      <c r="P958" s="310">
        <f t="shared" ca="1" si="424"/>
        <v>23</v>
      </c>
      <c r="Q958" s="304">
        <f t="shared" ca="1" si="425"/>
        <v>0</v>
      </c>
      <c r="R958" s="306">
        <f t="shared" ca="1" si="426"/>
        <v>0</v>
      </c>
      <c r="S958" s="307">
        <f t="shared" ca="1" si="427"/>
        <v>10.317999999999975</v>
      </c>
      <c r="T958" s="304">
        <f t="shared" ca="1" si="407"/>
        <v>101.21957999999975</v>
      </c>
      <c r="U958" s="311">
        <f t="shared" ca="1" si="408"/>
        <v>0</v>
      </c>
      <c r="V958" s="306">
        <f t="shared" ca="1" si="409"/>
        <v>1.2265895796249113</v>
      </c>
      <c r="W958" s="304">
        <f t="shared" ca="1" si="410"/>
        <v>82.559491299787126</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1.7478467689115895</v>
      </c>
      <c r="AH958" s="304">
        <f t="shared" ca="1" si="434"/>
        <v>-8.0014711983111333</v>
      </c>
    </row>
    <row r="959" spans="1:34" x14ac:dyDescent="0.2">
      <c r="A959" s="347">
        <f t="shared" ca="1" si="412"/>
        <v>1E-4</v>
      </c>
      <c r="B959" s="304">
        <f t="shared" ca="1" si="413"/>
        <v>46.803700000000454</v>
      </c>
      <c r="D959" s="306">
        <f t="shared" ca="1" si="414"/>
        <v>-0.88860091200259861</v>
      </c>
      <c r="E959" s="307">
        <f t="shared" ca="1" si="415"/>
        <v>-1.8579931559474829</v>
      </c>
      <c r="F959" s="304">
        <f t="shared" ca="1" si="416"/>
        <v>2.059550957941934</v>
      </c>
      <c r="G959" s="306">
        <f t="shared" ca="1" si="417"/>
        <v>17.83414354008249</v>
      </c>
      <c r="H959" s="307">
        <f t="shared" ca="1" si="418"/>
        <v>-159.59707140794706</v>
      </c>
      <c r="I959" s="304">
        <f t="shared" ca="1" si="419"/>
        <v>160.59041651917346</v>
      </c>
      <c r="J959" s="306">
        <f t="shared" ca="1" si="420"/>
        <v>1629.6771977215183</v>
      </c>
      <c r="K959" s="307">
        <f t="shared" ca="1" si="421"/>
        <v>-12.983706323324069</v>
      </c>
      <c r="L959" s="304">
        <f t="shared" ca="1" si="406"/>
        <v>1629.7289177661883</v>
      </c>
      <c r="M959" s="306">
        <f t="shared" ca="1" si="422"/>
        <v>-1.4595131838355742</v>
      </c>
      <c r="N959" s="304">
        <f t="shared" ca="1" si="423"/>
        <v>-83.623945577479844</v>
      </c>
      <c r="P959" s="310">
        <f t="shared" ca="1" si="424"/>
        <v>23</v>
      </c>
      <c r="Q959" s="304">
        <f t="shared" ca="1" si="425"/>
        <v>0</v>
      </c>
      <c r="R959" s="306">
        <f t="shared" ca="1" si="426"/>
        <v>0</v>
      </c>
      <c r="S959" s="307">
        <f t="shared" ca="1" si="427"/>
        <v>10.317999999999975</v>
      </c>
      <c r="T959" s="304">
        <f t="shared" ca="1" si="407"/>
        <v>101.21957999999975</v>
      </c>
      <c r="U959" s="311">
        <f t="shared" ca="1" si="408"/>
        <v>0</v>
      </c>
      <c r="V959" s="306">
        <f t="shared" ca="1" si="409"/>
        <v>1.2265915372272054</v>
      </c>
      <c r="W959" s="304">
        <f t="shared" ca="1" si="410"/>
        <v>82.559802773505368</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1.7478173203990739</v>
      </c>
      <c r="AH959" s="304">
        <f t="shared" ca="1" si="434"/>
        <v>-8.0015013859068933</v>
      </c>
    </row>
    <row r="960" spans="1:34" x14ac:dyDescent="0.2">
      <c r="A960" s="347">
        <f t="shared" ca="1" si="412"/>
        <v>1E-4</v>
      </c>
      <c r="B960" s="304">
        <f t="shared" ca="1" si="413"/>
        <v>46.803800000000457</v>
      </c>
      <c r="D960" s="306">
        <f t="shared" ca="1" si="414"/>
        <v>-0.88859886979641645</v>
      </c>
      <c r="E960" s="307">
        <f t="shared" ca="1" si="415"/>
        <v>-1.8579625524386802</v>
      </c>
      <c r="F960" s="304">
        <f t="shared" ca="1" si="416"/>
        <v>2.0595224683571489</v>
      </c>
      <c r="G960" s="306">
        <f t="shared" ca="1" si="417"/>
        <v>17.834054680195511</v>
      </c>
      <c r="H960" s="307">
        <f t="shared" ca="1" si="418"/>
        <v>-159.59725720420229</v>
      </c>
      <c r="I960" s="304">
        <f t="shared" ca="1" si="419"/>
        <v>160.59059129799761</v>
      </c>
      <c r="J960" s="306">
        <f t="shared" ca="1" si="420"/>
        <v>1629.6771977215183</v>
      </c>
      <c r="K960" s="307">
        <f t="shared" ca="1" si="421"/>
        <v>-12.999666039754677</v>
      </c>
      <c r="L960" s="304">
        <f t="shared" ca="1" si="406"/>
        <v>1629.7290449920213</v>
      </c>
      <c r="M960" s="306">
        <f t="shared" ca="1" si="422"/>
        <v>-1.4595138622288637</v>
      </c>
      <c r="N960" s="304">
        <f t="shared" ca="1" si="423"/>
        <v>-83.623984446552186</v>
      </c>
      <c r="P960" s="310">
        <f t="shared" ca="1" si="424"/>
        <v>23</v>
      </c>
      <c r="Q960" s="304">
        <f t="shared" ca="1" si="425"/>
        <v>0</v>
      </c>
      <c r="R960" s="306">
        <f t="shared" ca="1" si="426"/>
        <v>0</v>
      </c>
      <c r="S960" s="307">
        <f t="shared" ca="1" si="427"/>
        <v>10.317999999999975</v>
      </c>
      <c r="T960" s="304">
        <f t="shared" ca="1" si="407"/>
        <v>101.21957999999975</v>
      </c>
      <c r="U960" s="311">
        <f t="shared" ca="1" si="408"/>
        <v>0</v>
      </c>
      <c r="V960" s="306">
        <f t="shared" ca="1" si="409"/>
        <v>1.2265934948349047</v>
      </c>
      <c r="W960" s="304">
        <f t="shared" ca="1" si="410"/>
        <v>82.560114245328705</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1.7477878720604245</v>
      </c>
      <c r="AH960" s="304">
        <f t="shared" ca="1" si="434"/>
        <v>-8.0015315733190118</v>
      </c>
    </row>
    <row r="961" spans="1:34" x14ac:dyDescent="0.2">
      <c r="A961" s="347">
        <f t="shared" ca="1" si="412"/>
        <v>1E-4</v>
      </c>
      <c r="B961" s="304">
        <f t="shared" ca="1" si="413"/>
        <v>46.803900000000461</v>
      </c>
      <c r="D961" s="306">
        <f t="shared" ca="1" si="414"/>
        <v>-0.88859682756734881</v>
      </c>
      <c r="E961" s="307">
        <f t="shared" ca="1" si="415"/>
        <v>-1.8579319491158177</v>
      </c>
      <c r="F961" s="304">
        <f t="shared" ca="1" si="416"/>
        <v>2.0594939789929123</v>
      </c>
      <c r="G961" s="306">
        <f t="shared" ca="1" si="417"/>
        <v>17.833965820512756</v>
      </c>
      <c r="H961" s="307">
        <f t="shared" ca="1" si="418"/>
        <v>-159.5974429973972</v>
      </c>
      <c r="I961" s="304">
        <f t="shared" ca="1" si="419"/>
        <v>160.59076607387695</v>
      </c>
      <c r="J961" s="306">
        <f t="shared" ca="1" si="420"/>
        <v>1629.6771977215183</v>
      </c>
      <c r="K961" s="307">
        <f t="shared" ca="1" si="421"/>
        <v>-13.015625774764757</v>
      </c>
      <c r="L961" s="304">
        <f t="shared" ca="1" si="406"/>
        <v>1629.7291723742842</v>
      </c>
      <c r="M961" s="306">
        <f t="shared" ca="1" si="422"/>
        <v>-1.4595145406172967</v>
      </c>
      <c r="N961" s="304">
        <f t="shared" ca="1" si="423"/>
        <v>-83.624023315346264</v>
      </c>
      <c r="P961" s="310">
        <f t="shared" ca="1" si="424"/>
        <v>23</v>
      </c>
      <c r="Q961" s="304">
        <f t="shared" ca="1" si="425"/>
        <v>0</v>
      </c>
      <c r="R961" s="306">
        <f t="shared" ca="1" si="426"/>
        <v>0</v>
      </c>
      <c r="S961" s="307">
        <f t="shared" ca="1" si="427"/>
        <v>10.317999999999975</v>
      </c>
      <c r="T961" s="304">
        <f t="shared" ca="1" si="407"/>
        <v>101.21957999999975</v>
      </c>
      <c r="U961" s="311">
        <f t="shared" ca="1" si="408"/>
        <v>0</v>
      </c>
      <c r="V961" s="306">
        <f t="shared" ca="1" si="409"/>
        <v>1.2265954524480092</v>
      </c>
      <c r="W961" s="304">
        <f t="shared" ca="1" si="410"/>
        <v>82.560425715257225</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1.747758423895645</v>
      </c>
      <c r="AH961" s="304">
        <f t="shared" ca="1" si="434"/>
        <v>-8.0015617605474816</v>
      </c>
    </row>
    <row r="962" spans="1:34" x14ac:dyDescent="0.2">
      <c r="A962" s="347">
        <f t="shared" ca="1" si="412"/>
        <v>1E-4</v>
      </c>
      <c r="B962" s="304">
        <f t="shared" ca="1" si="413"/>
        <v>46.804000000000464</v>
      </c>
      <c r="D962" s="306">
        <f t="shared" ca="1" si="414"/>
        <v>-0.88859478531539393</v>
      </c>
      <c r="E962" s="307">
        <f t="shared" ca="1" si="415"/>
        <v>-1.85790134597889</v>
      </c>
      <c r="F962" s="304">
        <f t="shared" ca="1" si="416"/>
        <v>2.0594654898492188</v>
      </c>
      <c r="G962" s="306">
        <f t="shared" ca="1" si="417"/>
        <v>17.833876961034225</v>
      </c>
      <c r="H962" s="307">
        <f t="shared" ca="1" si="418"/>
        <v>-159.59762878753179</v>
      </c>
      <c r="I962" s="304">
        <f t="shared" ca="1" si="419"/>
        <v>160.59094084681146</v>
      </c>
      <c r="J962" s="306">
        <f t="shared" ca="1" si="420"/>
        <v>1629.6771977215183</v>
      </c>
      <c r="K962" s="307">
        <f t="shared" ca="1" si="421"/>
        <v>-13.031585528354004</v>
      </c>
      <c r="L962" s="304">
        <f t="shared" ca="1" si="406"/>
        <v>1629.7292999129775</v>
      </c>
      <c r="M962" s="306">
        <f t="shared" ca="1" si="422"/>
        <v>-1.4595152190008729</v>
      </c>
      <c r="N962" s="304">
        <f t="shared" ca="1" si="423"/>
        <v>-83.62406218386208</v>
      </c>
      <c r="P962" s="310">
        <f t="shared" ca="1" si="424"/>
        <v>23</v>
      </c>
      <c r="Q962" s="304">
        <f t="shared" ca="1" si="425"/>
        <v>0</v>
      </c>
      <c r="R962" s="306">
        <f t="shared" ca="1" si="426"/>
        <v>0</v>
      </c>
      <c r="S962" s="307">
        <f t="shared" ca="1" si="427"/>
        <v>10.317999999999975</v>
      </c>
      <c r="T962" s="304">
        <f t="shared" ca="1" si="407"/>
        <v>101.21957999999975</v>
      </c>
      <c r="U962" s="311">
        <f t="shared" ca="1" si="408"/>
        <v>0</v>
      </c>
      <c r="V962" s="306">
        <f t="shared" ca="1" si="409"/>
        <v>1.2265974100665189</v>
      </c>
      <c r="W962" s="304">
        <f t="shared" ca="1" si="410"/>
        <v>82.560737183290826</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1.7477289759047281</v>
      </c>
      <c r="AH962" s="304">
        <f t="shared" ca="1" si="434"/>
        <v>-8.0015919475923081</v>
      </c>
    </row>
    <row r="963" spans="1:34" x14ac:dyDescent="0.2">
      <c r="A963" s="347">
        <f t="shared" ca="1" si="412"/>
        <v>1E-4</v>
      </c>
      <c r="B963" s="304">
        <f t="shared" ca="1" si="413"/>
        <v>46.804100000000467</v>
      </c>
      <c r="D963" s="306">
        <f t="shared" ca="1" si="414"/>
        <v>-0.88859274304055313</v>
      </c>
      <c r="E963" s="307">
        <f t="shared" ca="1" si="415"/>
        <v>-1.8578707430279051</v>
      </c>
      <c r="F963" s="304">
        <f t="shared" ca="1" si="416"/>
        <v>2.059437000926077</v>
      </c>
      <c r="G963" s="306">
        <f t="shared" ca="1" si="417"/>
        <v>17.833788101759922</v>
      </c>
      <c r="H963" s="307">
        <f t="shared" ca="1" si="418"/>
        <v>-159.5978145746061</v>
      </c>
      <c r="I963" s="304">
        <f t="shared" ca="1" si="419"/>
        <v>160.59111561680126</v>
      </c>
      <c r="J963" s="306">
        <f t="shared" ca="1" si="420"/>
        <v>1629.6771977215183</v>
      </c>
      <c r="K963" s="307">
        <f t="shared" ca="1" si="421"/>
        <v>-13.047545300522112</v>
      </c>
      <c r="L963" s="304">
        <f t="shared" ca="1" si="406"/>
        <v>1629.7294276081016</v>
      </c>
      <c r="M963" s="306">
        <f t="shared" ca="1" si="422"/>
        <v>-1.4595158973795923</v>
      </c>
      <c r="N963" s="304">
        <f t="shared" ca="1" si="423"/>
        <v>-83.624101052099604</v>
      </c>
      <c r="P963" s="310">
        <f t="shared" ca="1" si="424"/>
        <v>23</v>
      </c>
      <c r="Q963" s="304">
        <f t="shared" ca="1" si="425"/>
        <v>0</v>
      </c>
      <c r="R963" s="306">
        <f t="shared" ca="1" si="426"/>
        <v>0</v>
      </c>
      <c r="S963" s="307">
        <f t="shared" ca="1" si="427"/>
        <v>10.317999999999975</v>
      </c>
      <c r="T963" s="304">
        <f t="shared" ca="1" si="407"/>
        <v>101.21957999999975</v>
      </c>
      <c r="U963" s="311">
        <f t="shared" ca="1" si="408"/>
        <v>0</v>
      </c>
      <c r="V963" s="306">
        <f t="shared" ca="1" si="409"/>
        <v>1.2265993676904339</v>
      </c>
      <c r="W963" s="304">
        <f t="shared" ca="1" si="410"/>
        <v>82.561048649429623</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1.7476995280876881</v>
      </c>
      <c r="AH963" s="304">
        <f t="shared" ca="1" si="434"/>
        <v>-8.0016221344534824</v>
      </c>
    </row>
    <row r="964" spans="1:34" x14ac:dyDescent="0.2">
      <c r="A964" s="347">
        <f t="shared" ca="1" si="412"/>
        <v>1E-4</v>
      </c>
      <c r="B964" s="304">
        <f t="shared" ca="1" si="413"/>
        <v>46.804200000000471</v>
      </c>
      <c r="D964" s="306">
        <f t="shared" ca="1" si="414"/>
        <v>-0.88859070074282875</v>
      </c>
      <c r="E964" s="307">
        <f t="shared" ca="1" si="415"/>
        <v>-1.8578401402628515</v>
      </c>
      <c r="F964" s="304">
        <f t="shared" ca="1" si="416"/>
        <v>2.0594085122234791</v>
      </c>
      <c r="G964" s="306">
        <f t="shared" ca="1" si="417"/>
        <v>17.833699242689846</v>
      </c>
      <c r="H964" s="307">
        <f t="shared" ca="1" si="418"/>
        <v>-159.59800035862014</v>
      </c>
      <c r="I964" s="304">
        <f t="shared" ca="1" si="419"/>
        <v>160.59129038384626</v>
      </c>
      <c r="J964" s="306">
        <f t="shared" ca="1" si="420"/>
        <v>1629.6771977215183</v>
      </c>
      <c r="K964" s="307">
        <f t="shared" ca="1" si="421"/>
        <v>-13.063505091268773</v>
      </c>
      <c r="L964" s="304">
        <f t="shared" ref="L964:L1004" ca="1" si="435">SQRT(pos_x^2+pos_z^2)</f>
        <v>1629.7295554596567</v>
      </c>
      <c r="M964" s="306">
        <f t="shared" ca="1" si="422"/>
        <v>-1.4595165757534552</v>
      </c>
      <c r="N964" s="304">
        <f t="shared" ca="1" si="423"/>
        <v>-83.62413992005888</v>
      </c>
      <c r="P964" s="310">
        <f t="shared" ca="1" si="424"/>
        <v>23</v>
      </c>
      <c r="Q964" s="304">
        <f t="shared" ca="1" si="425"/>
        <v>0</v>
      </c>
      <c r="R964" s="306">
        <f t="shared" ca="1" si="426"/>
        <v>0</v>
      </c>
      <c r="S964" s="307">
        <f t="shared" ca="1" si="427"/>
        <v>10.317999999999975</v>
      </c>
      <c r="T964" s="304">
        <f t="shared" ref="T964:T1004" ca="1" si="436">m*g</f>
        <v>101.21957999999975</v>
      </c>
      <c r="U964" s="311">
        <f t="shared" ref="U964:U1004" ca="1" si="437">IF(pos_xz&lt;L_rampe,Poids*COS(Beta),0)</f>
        <v>0</v>
      </c>
      <c r="V964" s="306">
        <f t="shared" ref="V964:V1004" ca="1" si="438">Rho_moyen*(20000-Alt_rampe-pos_z)/(20000+Alt_rampe+pos_z)</f>
        <v>1.2266013253197536</v>
      </c>
      <c r="W964" s="304">
        <f t="shared" ref="W964:W1003" ca="1" si="439">1/2*Rho*Sref*Cx*vit_xz^2</f>
        <v>82.561360113673487</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1.7476700804445091</v>
      </c>
      <c r="AH964" s="304">
        <f t="shared" ca="1" si="434"/>
        <v>-8.0016523211310169</v>
      </c>
    </row>
    <row r="965" spans="1:34" x14ac:dyDescent="0.2">
      <c r="A965" s="347">
        <f t="shared" ref="A965:A1004" ca="1" si="441">IF(B964+0.01&lt;=T_ini+ROUNDUP(Temps_fin_propu,0), 0.01, IF(K964&gt;0, 0.1, 0.0001))</f>
        <v>1E-4</v>
      </c>
      <c r="B965" s="304">
        <f t="shared" ref="B965:B1004" ca="1" si="442">B964+pas</f>
        <v>46.804300000000474</v>
      </c>
      <c r="D965" s="306">
        <f t="shared" ref="D965:D1004" ca="1" si="443">IF(AND(L964&lt;L_rampe,Poussee&lt;Poids*SIN(M964)),0,(-W964+Poussee)/m*COS(M964)-U964/m*SIN(M964))</f>
        <v>-0.88858865842221835</v>
      </c>
      <c r="E965" s="307">
        <f t="shared" ref="E965:E1004" ca="1" si="444">IF(AND(L964&lt;L_rampe,Poussee&lt;Poids*SIN(M964)),0,(-W964+Poussee)/m*SIN(M964)+U964/m*COS(M964)-Poids/m)</f>
        <v>-1.8578095376837425</v>
      </c>
      <c r="F965" s="304">
        <f t="shared" ref="F965:F1004" ca="1" si="445">SQRT(acc_x^2+acc_z^2)</f>
        <v>2.0593800237414364</v>
      </c>
      <c r="G965" s="306">
        <f t="shared" ref="G965:G1004" ca="1" si="446">G964+acc_x*pas</f>
        <v>17.833610383824006</v>
      </c>
      <c r="H965" s="307">
        <f t="shared" ref="H965:H1004" ca="1" si="447">H964+acc_z*pas</f>
        <v>-159.5981861395739</v>
      </c>
      <c r="I965" s="304">
        <f t="shared" ref="I965:I1004" ca="1" si="448">SQRT(vit_x^2+vit_z^2)</f>
        <v>160.59146514794648</v>
      </c>
      <c r="J965" s="306">
        <f t="shared" ref="J965:J1004" ca="1" si="449">J964+0.5*(vit_x+G964)*pas*(K964&gt;=0)</f>
        <v>1629.6771977215183</v>
      </c>
      <c r="K965" s="307">
        <f t="shared" ref="K965:K1004" ca="1" si="450">K964+0.5*(vit_z+H964)*pas</f>
        <v>-13.079464900593683</v>
      </c>
      <c r="L965" s="304">
        <f t="shared" ca="1" si="435"/>
        <v>1629.7296834676438</v>
      </c>
      <c r="M965" s="306">
        <f t="shared" ref="M965:M1004" ca="1" si="451">IF(AND(L964&gt;L_rampe,G965&gt;0),ATAN2(G965,H965),$M$4)</f>
        <v>-1.4595172541224615</v>
      </c>
      <c r="N965" s="304">
        <f t="shared" ref="N965:N1004" ca="1" si="452">DEGREES(Beta)</f>
        <v>-83.624178787739893</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10.317999999999975</v>
      </c>
      <c r="T965" s="304">
        <f t="shared" ca="1" si="436"/>
        <v>101.21957999999975</v>
      </c>
      <c r="U965" s="311">
        <f t="shared" ca="1" si="437"/>
        <v>0</v>
      </c>
      <c r="V965" s="306">
        <f t="shared" ca="1" si="438"/>
        <v>1.2266032829544795</v>
      </c>
      <c r="W965" s="304">
        <f t="shared" ca="1" si="439"/>
        <v>82.561671576022519</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1.7476406329752088</v>
      </c>
      <c r="AH965" s="304">
        <f t="shared" ref="AH965:AH1004" ca="1" si="463">IF(AND(L964&lt;L_rampe,Poussee&lt;Poids*SIN(M964)), g*SIN(M964), (-W964+Poussee)/m)</f>
        <v>-8.0016825076248974</v>
      </c>
    </row>
    <row r="966" spans="1:34" x14ac:dyDescent="0.2">
      <c r="A966" s="347">
        <f t="shared" ca="1" si="441"/>
        <v>1E-4</v>
      </c>
      <c r="B966" s="304">
        <f t="shared" ca="1" si="442"/>
        <v>46.804400000000477</v>
      </c>
      <c r="D966" s="306">
        <f t="shared" ca="1" si="443"/>
        <v>-0.8885866160787238</v>
      </c>
      <c r="E966" s="307">
        <f t="shared" ca="1" si="444"/>
        <v>-1.8577789352905674</v>
      </c>
      <c r="F966" s="304">
        <f t="shared" ca="1" si="445"/>
        <v>2.0593515354799412</v>
      </c>
      <c r="G966" s="306">
        <f t="shared" ca="1" si="446"/>
        <v>17.833521525162396</v>
      </c>
      <c r="H966" s="307">
        <f t="shared" ca="1" si="447"/>
        <v>-159.59837191746743</v>
      </c>
      <c r="I966" s="304">
        <f t="shared" ca="1" si="448"/>
        <v>160.59163990910201</v>
      </c>
      <c r="J966" s="306">
        <f t="shared" ca="1" si="449"/>
        <v>1629.6771977215183</v>
      </c>
      <c r="K966" s="307">
        <f t="shared" ca="1" si="450"/>
        <v>-13.095424728496535</v>
      </c>
      <c r="L966" s="304">
        <f t="shared" ca="1" si="435"/>
        <v>1629.7298116320633</v>
      </c>
      <c r="M966" s="306">
        <f t="shared" ca="1" si="451"/>
        <v>-1.4595179324866114</v>
      </c>
      <c r="N966" s="304">
        <f t="shared" ca="1" si="452"/>
        <v>-83.624217655142658</v>
      </c>
      <c r="P966" s="310">
        <f t="shared" ca="1" si="453"/>
        <v>23</v>
      </c>
      <c r="Q966" s="304">
        <f t="shared" ca="1" si="454"/>
        <v>0</v>
      </c>
      <c r="R966" s="306">
        <f t="shared" ca="1" si="455"/>
        <v>0</v>
      </c>
      <c r="S966" s="307">
        <f t="shared" ca="1" si="456"/>
        <v>10.317999999999975</v>
      </c>
      <c r="T966" s="304">
        <f t="shared" ca="1" si="436"/>
        <v>101.21957999999975</v>
      </c>
      <c r="U966" s="311">
        <f t="shared" ca="1" si="437"/>
        <v>0</v>
      </c>
      <c r="V966" s="306">
        <f t="shared" ca="1" si="438"/>
        <v>1.22660524059461</v>
      </c>
      <c r="W966" s="304">
        <f t="shared" ca="1" si="439"/>
        <v>82.561983036476647</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1.7476111856797729</v>
      </c>
      <c r="AH966" s="304">
        <f t="shared" ca="1" si="463"/>
        <v>-8.0017126939351346</v>
      </c>
    </row>
    <row r="967" spans="1:34" x14ac:dyDescent="0.2">
      <c r="A967" s="347">
        <f t="shared" ca="1" si="441"/>
        <v>1E-4</v>
      </c>
      <c r="B967" s="304">
        <f t="shared" ca="1" si="442"/>
        <v>46.80450000000048</v>
      </c>
      <c r="D967" s="306">
        <f t="shared" ca="1" si="443"/>
        <v>-0.88858457371234334</v>
      </c>
      <c r="E967" s="307">
        <f t="shared" ca="1" si="444"/>
        <v>-1.8577483330833342</v>
      </c>
      <c r="F967" s="304">
        <f t="shared" ca="1" si="445"/>
        <v>2.0593230474390007</v>
      </c>
      <c r="G967" s="306">
        <f t="shared" ca="1" si="446"/>
        <v>17.833432666705026</v>
      </c>
      <c r="H967" s="307">
        <f t="shared" ca="1" si="447"/>
        <v>-159.59855769230074</v>
      </c>
      <c r="I967" s="304">
        <f t="shared" ca="1" si="448"/>
        <v>160.59181466731283</v>
      </c>
      <c r="J967" s="306">
        <f t="shared" ca="1" si="449"/>
        <v>1629.6771977215183</v>
      </c>
      <c r="K967" s="307">
        <f t="shared" ca="1" si="450"/>
        <v>-13.111384574977023</v>
      </c>
      <c r="L967" s="304">
        <f t="shared" ca="1" si="435"/>
        <v>1629.7299399529156</v>
      </c>
      <c r="M967" s="306">
        <f t="shared" ca="1" si="451"/>
        <v>-1.4595186108459046</v>
      </c>
      <c r="N967" s="304">
        <f t="shared" ca="1" si="452"/>
        <v>-83.62425652226716</v>
      </c>
      <c r="P967" s="310">
        <f t="shared" ca="1" si="453"/>
        <v>23</v>
      </c>
      <c r="Q967" s="304">
        <f t="shared" ca="1" si="454"/>
        <v>0</v>
      </c>
      <c r="R967" s="306">
        <f t="shared" ca="1" si="455"/>
        <v>0</v>
      </c>
      <c r="S967" s="307">
        <f t="shared" ca="1" si="456"/>
        <v>10.317999999999975</v>
      </c>
      <c r="T967" s="304">
        <f t="shared" ca="1" si="436"/>
        <v>101.21957999999975</v>
      </c>
      <c r="U967" s="311">
        <f t="shared" ca="1" si="437"/>
        <v>0</v>
      </c>
      <c r="V967" s="306">
        <f t="shared" ca="1" si="438"/>
        <v>1.2266071982401459</v>
      </c>
      <c r="W967" s="304">
        <f t="shared" ca="1" si="439"/>
        <v>82.562294495035928</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1.7475817385582104</v>
      </c>
      <c r="AH967" s="304">
        <f t="shared" ca="1" si="463"/>
        <v>-8.0017428800617214</v>
      </c>
    </row>
    <row r="968" spans="1:34" x14ac:dyDescent="0.2">
      <c r="A968" s="347">
        <f t="shared" ca="1" si="441"/>
        <v>1E-4</v>
      </c>
      <c r="B968" s="304">
        <f t="shared" ca="1" si="442"/>
        <v>46.804600000000484</v>
      </c>
      <c r="D968" s="306">
        <f t="shared" ca="1" si="443"/>
        <v>-0.88858253132308218</v>
      </c>
      <c r="E968" s="307">
        <f t="shared" ca="1" si="444"/>
        <v>-1.857717731062035</v>
      </c>
      <c r="F968" s="304">
        <f t="shared" ca="1" si="445"/>
        <v>2.0592945596186114</v>
      </c>
      <c r="G968" s="306">
        <f t="shared" ca="1" si="446"/>
        <v>17.833343808451893</v>
      </c>
      <c r="H968" s="307">
        <f t="shared" ca="1" si="447"/>
        <v>-159.59874346407386</v>
      </c>
      <c r="I968" s="304">
        <f t="shared" ca="1" si="448"/>
        <v>160.59198942257896</v>
      </c>
      <c r="J968" s="306">
        <f t="shared" ca="1" si="449"/>
        <v>1629.6771977215183</v>
      </c>
      <c r="K968" s="307">
        <f t="shared" ca="1" si="450"/>
        <v>-13.127344440034841</v>
      </c>
      <c r="L968" s="304">
        <f t="shared" ca="1" si="435"/>
        <v>1629.7300684302011</v>
      </c>
      <c r="M968" s="306">
        <f t="shared" ca="1" si="451"/>
        <v>-1.4595192892003417</v>
      </c>
      <c r="N968" s="304">
        <f t="shared" ca="1" si="452"/>
        <v>-83.624295389113414</v>
      </c>
      <c r="P968" s="310">
        <f t="shared" ca="1" si="453"/>
        <v>23</v>
      </c>
      <c r="Q968" s="304">
        <f t="shared" ca="1" si="454"/>
        <v>0</v>
      </c>
      <c r="R968" s="306">
        <f t="shared" ca="1" si="455"/>
        <v>0</v>
      </c>
      <c r="S968" s="307">
        <f t="shared" ca="1" si="456"/>
        <v>10.317999999999975</v>
      </c>
      <c r="T968" s="304">
        <f t="shared" ca="1" si="436"/>
        <v>101.21957999999975</v>
      </c>
      <c r="U968" s="311">
        <f t="shared" ca="1" si="437"/>
        <v>0</v>
      </c>
      <c r="V968" s="306">
        <f t="shared" ca="1" si="438"/>
        <v>1.2266091558910865</v>
      </c>
      <c r="W968" s="304">
        <f t="shared" ca="1" si="439"/>
        <v>82.562605951700277</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1.7475522916105142</v>
      </c>
      <c r="AH968" s="304">
        <f t="shared" ca="1" si="463"/>
        <v>-8.0017730660046649</v>
      </c>
    </row>
    <row r="969" spans="1:34" x14ac:dyDescent="0.2">
      <c r="A969" s="347">
        <f t="shared" ca="1" si="441"/>
        <v>1E-4</v>
      </c>
      <c r="B969" s="304">
        <f t="shared" ca="1" si="442"/>
        <v>46.804700000000487</v>
      </c>
      <c r="D969" s="306">
        <f t="shared" ca="1" si="443"/>
        <v>-0.88858048891093455</v>
      </c>
      <c r="E969" s="307">
        <f t="shared" ca="1" si="444"/>
        <v>-1.8576871292266803</v>
      </c>
      <c r="F969" s="304">
        <f t="shared" ca="1" si="445"/>
        <v>2.0592660720187812</v>
      </c>
      <c r="G969" s="306">
        <f t="shared" ca="1" si="446"/>
        <v>17.833254950403003</v>
      </c>
      <c r="H969" s="307">
        <f t="shared" ca="1" si="447"/>
        <v>-159.59892923278679</v>
      </c>
      <c r="I969" s="304">
        <f t="shared" ca="1" si="448"/>
        <v>160.59216417490038</v>
      </c>
      <c r="J969" s="306">
        <f t="shared" ca="1" si="449"/>
        <v>1629.6771977215183</v>
      </c>
      <c r="K969" s="307">
        <f t="shared" ca="1" si="450"/>
        <v>-13.143304323669684</v>
      </c>
      <c r="L969" s="304">
        <f t="shared" ca="1" si="435"/>
        <v>1629.7301970639205</v>
      </c>
      <c r="M969" s="306">
        <f t="shared" ca="1" si="451"/>
        <v>-1.4595199675499222</v>
      </c>
      <c r="N969" s="304">
        <f t="shared" ca="1" si="452"/>
        <v>-83.624334255681404</v>
      </c>
      <c r="P969" s="310">
        <f t="shared" ca="1" si="453"/>
        <v>23</v>
      </c>
      <c r="Q969" s="304">
        <f t="shared" ca="1" si="454"/>
        <v>0</v>
      </c>
      <c r="R969" s="306">
        <f t="shared" ca="1" si="455"/>
        <v>0</v>
      </c>
      <c r="S969" s="307">
        <f t="shared" ca="1" si="456"/>
        <v>10.317999999999975</v>
      </c>
      <c r="T969" s="304">
        <f t="shared" ca="1" si="436"/>
        <v>101.21957999999975</v>
      </c>
      <c r="U969" s="311">
        <f t="shared" ca="1" si="437"/>
        <v>0</v>
      </c>
      <c r="V969" s="306">
        <f t="shared" ca="1" si="438"/>
        <v>1.2266111135474322</v>
      </c>
      <c r="W969" s="304">
        <f t="shared" ca="1" si="439"/>
        <v>82.562917406469694</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1.7475228448366966</v>
      </c>
      <c r="AH969" s="304">
        <f t="shared" ca="1" si="463"/>
        <v>-8.0018032517639543</v>
      </c>
    </row>
    <row r="970" spans="1:34" x14ac:dyDescent="0.2">
      <c r="A970" s="347">
        <f t="shared" ca="1" si="441"/>
        <v>1E-4</v>
      </c>
      <c r="B970" s="304">
        <f t="shared" ca="1" si="442"/>
        <v>46.80480000000049</v>
      </c>
      <c r="D970" s="306">
        <f t="shared" ca="1" si="443"/>
        <v>-0.88857844647590489</v>
      </c>
      <c r="E970" s="307">
        <f t="shared" ca="1" si="444"/>
        <v>-1.8576565275772721</v>
      </c>
      <c r="F970" s="304">
        <f t="shared" ca="1" si="445"/>
        <v>2.0592375846395141</v>
      </c>
      <c r="G970" s="306">
        <f t="shared" ca="1" si="446"/>
        <v>17.833166092558354</v>
      </c>
      <c r="H970" s="307">
        <f t="shared" ca="1" si="447"/>
        <v>-159.59911499843955</v>
      </c>
      <c r="I970" s="304">
        <f t="shared" ca="1" si="448"/>
        <v>160.59233892427716</v>
      </c>
      <c r="J970" s="306">
        <f t="shared" ca="1" si="449"/>
        <v>1629.6771977215183</v>
      </c>
      <c r="K970" s="307">
        <f t="shared" ca="1" si="450"/>
        <v>-13.159264225881245</v>
      </c>
      <c r="L970" s="304">
        <f t="shared" ca="1" si="435"/>
        <v>1629.7303258540742</v>
      </c>
      <c r="M970" s="306">
        <f t="shared" ca="1" si="451"/>
        <v>-1.4595206458946464</v>
      </c>
      <c r="N970" s="304">
        <f t="shared" ca="1" si="452"/>
        <v>-83.624373121971161</v>
      </c>
      <c r="P970" s="310">
        <f t="shared" ca="1" si="453"/>
        <v>23</v>
      </c>
      <c r="Q970" s="304">
        <f t="shared" ca="1" si="454"/>
        <v>0</v>
      </c>
      <c r="R970" s="306">
        <f t="shared" ca="1" si="455"/>
        <v>0</v>
      </c>
      <c r="S970" s="307">
        <f t="shared" ca="1" si="456"/>
        <v>10.317999999999975</v>
      </c>
      <c r="T970" s="304">
        <f t="shared" ca="1" si="436"/>
        <v>101.21957999999975</v>
      </c>
      <c r="U970" s="311">
        <f t="shared" ca="1" si="437"/>
        <v>0</v>
      </c>
      <c r="V970" s="306">
        <f t="shared" ca="1" si="438"/>
        <v>1.2266130712091832</v>
      </c>
      <c r="W970" s="304">
        <f t="shared" ca="1" si="439"/>
        <v>82.563228859344264</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1.7474933982367542</v>
      </c>
      <c r="AH970" s="304">
        <f t="shared" ca="1" si="463"/>
        <v>-8.0018334373395898</v>
      </c>
    </row>
    <row r="971" spans="1:34" x14ac:dyDescent="0.2">
      <c r="A971" s="347">
        <f t="shared" ca="1" si="441"/>
        <v>1E-4</v>
      </c>
      <c r="B971" s="304">
        <f t="shared" ca="1" si="442"/>
        <v>46.804900000000494</v>
      </c>
      <c r="D971" s="306">
        <f t="shared" ca="1" si="443"/>
        <v>-0.88857640401799343</v>
      </c>
      <c r="E971" s="307">
        <f t="shared" ca="1" si="444"/>
        <v>-1.8576259261137968</v>
      </c>
      <c r="F971" s="304">
        <f t="shared" ca="1" si="445"/>
        <v>2.0592090974807999</v>
      </c>
      <c r="G971" s="306">
        <f t="shared" ca="1" si="446"/>
        <v>17.833077234917951</v>
      </c>
      <c r="H971" s="307">
        <f t="shared" ca="1" si="447"/>
        <v>-159.59930076103217</v>
      </c>
      <c r="I971" s="304">
        <f t="shared" ca="1" si="448"/>
        <v>160.59251367070931</v>
      </c>
      <c r="J971" s="306">
        <f t="shared" ca="1" si="449"/>
        <v>1629.6771977215183</v>
      </c>
      <c r="K971" s="307">
        <f t="shared" ca="1" si="450"/>
        <v>-13.175224146669219</v>
      </c>
      <c r="L971" s="304">
        <f t="shared" ca="1" si="435"/>
        <v>1629.730454800663</v>
      </c>
      <c r="M971" s="306">
        <f t="shared" ca="1" si="451"/>
        <v>-1.4595213242345144</v>
      </c>
      <c r="N971" s="304">
        <f t="shared" ca="1" si="452"/>
        <v>-83.624411987982668</v>
      </c>
      <c r="P971" s="310">
        <f t="shared" ca="1" si="453"/>
        <v>23</v>
      </c>
      <c r="Q971" s="304">
        <f t="shared" ca="1" si="454"/>
        <v>0</v>
      </c>
      <c r="R971" s="306">
        <f t="shared" ca="1" si="455"/>
        <v>0</v>
      </c>
      <c r="S971" s="307">
        <f t="shared" ca="1" si="456"/>
        <v>10.317999999999975</v>
      </c>
      <c r="T971" s="304">
        <f t="shared" ca="1" si="436"/>
        <v>101.21957999999975</v>
      </c>
      <c r="U971" s="311">
        <f t="shared" ca="1" si="437"/>
        <v>0</v>
      </c>
      <c r="V971" s="306">
        <f t="shared" ca="1" si="438"/>
        <v>1.2266150288763393</v>
      </c>
      <c r="W971" s="304">
        <f t="shared" ca="1" si="439"/>
        <v>82.563540310323944</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1.7474639518106816</v>
      </c>
      <c r="AH971" s="304">
        <f t="shared" ca="1" si="463"/>
        <v>-8.001863622731582</v>
      </c>
    </row>
    <row r="972" spans="1:34" x14ac:dyDescent="0.2">
      <c r="A972" s="347">
        <f t="shared" ca="1" si="441"/>
        <v>1E-4</v>
      </c>
      <c r="B972" s="304">
        <f t="shared" ca="1" si="442"/>
        <v>46.805000000000497</v>
      </c>
      <c r="D972" s="306">
        <f t="shared" ca="1" si="443"/>
        <v>-0.88857436153719849</v>
      </c>
      <c r="E972" s="307">
        <f t="shared" ca="1" si="444"/>
        <v>-1.8575953248362618</v>
      </c>
      <c r="F972" s="304">
        <f t="shared" ca="1" si="445"/>
        <v>2.059180610542644</v>
      </c>
      <c r="G972" s="306">
        <f t="shared" ca="1" si="446"/>
        <v>17.832988377481797</v>
      </c>
      <c r="H972" s="307">
        <f t="shared" ca="1" si="447"/>
        <v>-159.59948652056465</v>
      </c>
      <c r="I972" s="304">
        <f t="shared" ca="1" si="448"/>
        <v>160.5926884141968</v>
      </c>
      <c r="J972" s="306">
        <f t="shared" ca="1" si="449"/>
        <v>1629.6771977215183</v>
      </c>
      <c r="K972" s="307">
        <f t="shared" ca="1" si="450"/>
        <v>-13.191184086033299</v>
      </c>
      <c r="L972" s="304">
        <f t="shared" ca="1" si="435"/>
        <v>1629.7305839036869</v>
      </c>
      <c r="M972" s="306">
        <f t="shared" ca="1" si="451"/>
        <v>-1.4595220025695261</v>
      </c>
      <c r="N972" s="304">
        <f t="shared" ca="1" si="452"/>
        <v>-83.624450853715942</v>
      </c>
      <c r="P972" s="310">
        <f t="shared" ca="1" si="453"/>
        <v>23</v>
      </c>
      <c r="Q972" s="304">
        <f t="shared" ca="1" si="454"/>
        <v>0</v>
      </c>
      <c r="R972" s="306">
        <f t="shared" ca="1" si="455"/>
        <v>0</v>
      </c>
      <c r="S972" s="307">
        <f t="shared" ca="1" si="456"/>
        <v>10.317999999999975</v>
      </c>
      <c r="T972" s="304">
        <f t="shared" ca="1" si="436"/>
        <v>101.21957999999975</v>
      </c>
      <c r="U972" s="311">
        <f t="shared" ca="1" si="437"/>
        <v>0</v>
      </c>
      <c r="V972" s="306">
        <f t="shared" ca="1" si="438"/>
        <v>1.2266169865489007</v>
      </c>
      <c r="W972" s="304">
        <f t="shared" ca="1" si="439"/>
        <v>82.563851759408678</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1.7474345055584788</v>
      </c>
      <c r="AH972" s="304">
        <f t="shared" ca="1" si="463"/>
        <v>-8.0018938079399256</v>
      </c>
    </row>
    <row r="973" spans="1:34" x14ac:dyDescent="0.2">
      <c r="A973" s="347">
        <f t="shared" ca="1" si="441"/>
        <v>1E-4</v>
      </c>
      <c r="B973" s="304">
        <f t="shared" ca="1" si="442"/>
        <v>46.8051000000005</v>
      </c>
      <c r="D973" s="306">
        <f t="shared" ca="1" si="443"/>
        <v>-0.88857231903352207</v>
      </c>
      <c r="E973" s="307">
        <f t="shared" ca="1" si="444"/>
        <v>-1.8575647237446749</v>
      </c>
      <c r="F973" s="304">
        <f t="shared" ca="1" si="445"/>
        <v>2.0591521238250565</v>
      </c>
      <c r="G973" s="306">
        <f t="shared" ca="1" si="446"/>
        <v>17.832899520249892</v>
      </c>
      <c r="H973" s="307">
        <f t="shared" ca="1" si="447"/>
        <v>-159.59967227703703</v>
      </c>
      <c r="I973" s="304">
        <f t="shared" ca="1" si="448"/>
        <v>160.59286315473969</v>
      </c>
      <c r="J973" s="306">
        <f t="shared" ca="1" si="449"/>
        <v>1629.6771977215183</v>
      </c>
      <c r="K973" s="307">
        <f t="shared" ca="1" si="450"/>
        <v>-13.20714404397318</v>
      </c>
      <c r="L973" s="304">
        <f t="shared" ca="1" si="435"/>
        <v>1629.7307131631467</v>
      </c>
      <c r="M973" s="306">
        <f t="shared" ca="1" si="451"/>
        <v>-1.4595226808996817</v>
      </c>
      <c r="N973" s="304">
        <f t="shared" ca="1" si="452"/>
        <v>-83.624489719170967</v>
      </c>
      <c r="P973" s="310">
        <f t="shared" ca="1" si="453"/>
        <v>23</v>
      </c>
      <c r="Q973" s="304">
        <f t="shared" ca="1" si="454"/>
        <v>0</v>
      </c>
      <c r="R973" s="306">
        <f t="shared" ca="1" si="455"/>
        <v>0</v>
      </c>
      <c r="S973" s="307">
        <f t="shared" ca="1" si="456"/>
        <v>10.317999999999975</v>
      </c>
      <c r="T973" s="304">
        <f t="shared" ca="1" si="436"/>
        <v>101.21957999999975</v>
      </c>
      <c r="U973" s="311">
        <f t="shared" ca="1" si="437"/>
        <v>0</v>
      </c>
      <c r="V973" s="306">
        <f t="shared" ca="1" si="438"/>
        <v>1.2266189442268667</v>
      </c>
      <c r="W973" s="304">
        <f t="shared" ca="1" si="439"/>
        <v>82.564163206598479</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1.7474050594801547</v>
      </c>
      <c r="AH973" s="304">
        <f t="shared" ca="1" si="463"/>
        <v>-8.0019239929646133</v>
      </c>
    </row>
    <row r="974" spans="1:34" x14ac:dyDescent="0.2">
      <c r="A974" s="347">
        <f t="shared" ca="1" si="441"/>
        <v>1E-4</v>
      </c>
      <c r="B974" s="304">
        <f t="shared" ca="1" si="442"/>
        <v>46.805200000000504</v>
      </c>
      <c r="D974" s="306">
        <f t="shared" ca="1" si="443"/>
        <v>-0.88857027650696352</v>
      </c>
      <c r="E974" s="307">
        <f t="shared" ca="1" si="444"/>
        <v>-1.857534122839029</v>
      </c>
      <c r="F974" s="304">
        <f t="shared" ca="1" si="445"/>
        <v>2.0591236373280313</v>
      </c>
      <c r="G974" s="306">
        <f t="shared" ca="1" si="446"/>
        <v>17.83281066322224</v>
      </c>
      <c r="H974" s="307">
        <f t="shared" ca="1" si="447"/>
        <v>-159.59985803044933</v>
      </c>
      <c r="I974" s="304">
        <f t="shared" ca="1" si="448"/>
        <v>160.593037892338</v>
      </c>
      <c r="J974" s="306">
        <f t="shared" ca="1" si="449"/>
        <v>1629.6771977215183</v>
      </c>
      <c r="K974" s="307">
        <f t="shared" ca="1" si="450"/>
        <v>-13.223104020488554</v>
      </c>
      <c r="L974" s="304">
        <f t="shared" ca="1" si="435"/>
        <v>1629.7308425790429</v>
      </c>
      <c r="M974" s="306">
        <f t="shared" ca="1" si="451"/>
        <v>-1.4595233592249812</v>
      </c>
      <c r="N974" s="304">
        <f t="shared" ca="1" si="452"/>
        <v>-83.624528584347772</v>
      </c>
      <c r="P974" s="310">
        <f t="shared" ca="1" si="453"/>
        <v>23</v>
      </c>
      <c r="Q974" s="304">
        <f t="shared" ca="1" si="454"/>
        <v>0</v>
      </c>
      <c r="R974" s="306">
        <f t="shared" ca="1" si="455"/>
        <v>0</v>
      </c>
      <c r="S974" s="307">
        <f t="shared" ca="1" si="456"/>
        <v>10.317999999999975</v>
      </c>
      <c r="T974" s="304">
        <f t="shared" ca="1" si="436"/>
        <v>101.21957999999975</v>
      </c>
      <c r="U974" s="311">
        <f t="shared" ca="1" si="437"/>
        <v>0</v>
      </c>
      <c r="V974" s="306">
        <f t="shared" ca="1" si="438"/>
        <v>1.2266209019102383</v>
      </c>
      <c r="W974" s="304">
        <f t="shared" ca="1" si="439"/>
        <v>82.56447465189342</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1.7473756135757075</v>
      </c>
      <c r="AH974" s="304">
        <f t="shared" ca="1" si="463"/>
        <v>-8.0019541778056489</v>
      </c>
    </row>
    <row r="975" spans="1:34" x14ac:dyDescent="0.2">
      <c r="A975" s="347">
        <f t="shared" ca="1" si="441"/>
        <v>1E-4</v>
      </c>
      <c r="B975" s="304">
        <f t="shared" ca="1" si="442"/>
        <v>46.805300000000507</v>
      </c>
      <c r="D975" s="306">
        <f t="shared" ca="1" si="443"/>
        <v>-0.88856823395752427</v>
      </c>
      <c r="E975" s="307">
        <f t="shared" ca="1" si="444"/>
        <v>-1.8575035221193223</v>
      </c>
      <c r="F975" s="304">
        <f t="shared" ca="1" si="445"/>
        <v>2.0590951510515683</v>
      </c>
      <c r="G975" s="306">
        <f t="shared" ca="1" si="446"/>
        <v>17.832721806398844</v>
      </c>
      <c r="H975" s="307">
        <f t="shared" ca="1" si="447"/>
        <v>-159.60004378080154</v>
      </c>
      <c r="I975" s="304">
        <f t="shared" ca="1" si="448"/>
        <v>160.59321262699174</v>
      </c>
      <c r="J975" s="306">
        <f t="shared" ca="1" si="449"/>
        <v>1629.6771977215183</v>
      </c>
      <c r="K975" s="307">
        <f t="shared" ca="1" si="450"/>
        <v>-13.239064015579117</v>
      </c>
      <c r="L975" s="304">
        <f t="shared" ca="1" si="435"/>
        <v>1629.7309721513761</v>
      </c>
      <c r="M975" s="306">
        <f t="shared" ca="1" si="451"/>
        <v>-1.4595240375454248</v>
      </c>
      <c r="N975" s="304">
        <f t="shared" ca="1" si="452"/>
        <v>-83.624567449246342</v>
      </c>
      <c r="P975" s="310">
        <f t="shared" ca="1" si="453"/>
        <v>23</v>
      </c>
      <c r="Q975" s="304">
        <f t="shared" ca="1" si="454"/>
        <v>0</v>
      </c>
      <c r="R975" s="306">
        <f t="shared" ca="1" si="455"/>
        <v>0</v>
      </c>
      <c r="S975" s="307">
        <f t="shared" ca="1" si="456"/>
        <v>10.317999999999975</v>
      </c>
      <c r="T975" s="304">
        <f t="shared" ca="1" si="436"/>
        <v>101.21957999999975</v>
      </c>
      <c r="U975" s="311">
        <f t="shared" ca="1" si="437"/>
        <v>0</v>
      </c>
      <c r="V975" s="306">
        <f t="shared" ca="1" si="438"/>
        <v>1.2266228595990145</v>
      </c>
      <c r="W975" s="304">
        <f t="shared" ca="1" si="439"/>
        <v>82.564786095293414</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1.7473461678451336</v>
      </c>
      <c r="AH975" s="304">
        <f t="shared" ca="1" si="463"/>
        <v>-8.0019843624630376</v>
      </c>
    </row>
    <row r="976" spans="1:34" x14ac:dyDescent="0.2">
      <c r="A976" s="347">
        <f t="shared" ca="1" si="441"/>
        <v>1E-4</v>
      </c>
      <c r="B976" s="304">
        <f t="shared" ca="1" si="442"/>
        <v>46.80540000000051</v>
      </c>
      <c r="D976" s="306">
        <f t="shared" ca="1" si="443"/>
        <v>-0.88856619138520254</v>
      </c>
      <c r="E976" s="307">
        <f t="shared" ca="1" si="444"/>
        <v>-1.8574729215855603</v>
      </c>
      <c r="F976" s="304">
        <f t="shared" ca="1" si="445"/>
        <v>2.0590666649956724</v>
      </c>
      <c r="G976" s="306">
        <f t="shared" ca="1" si="446"/>
        <v>17.832632949779704</v>
      </c>
      <c r="H976" s="307">
        <f t="shared" ca="1" si="447"/>
        <v>-159.60022952809371</v>
      </c>
      <c r="I976" s="304">
        <f t="shared" ca="1" si="448"/>
        <v>160.59338735870094</v>
      </c>
      <c r="J976" s="306">
        <f t="shared" ca="1" si="449"/>
        <v>1629.6771977215183</v>
      </c>
      <c r="K976" s="307">
        <f t="shared" ca="1" si="450"/>
        <v>-13.255024029244563</v>
      </c>
      <c r="L976" s="304">
        <f t="shared" ca="1" si="435"/>
        <v>1629.7311018801465</v>
      </c>
      <c r="M976" s="306">
        <f t="shared" ca="1" si="451"/>
        <v>-1.4595247158610123</v>
      </c>
      <c r="N976" s="304">
        <f t="shared" ca="1" si="452"/>
        <v>-83.624606313866693</v>
      </c>
      <c r="P976" s="310">
        <f t="shared" ca="1" si="453"/>
        <v>23</v>
      </c>
      <c r="Q976" s="304">
        <f t="shared" ca="1" si="454"/>
        <v>0</v>
      </c>
      <c r="R976" s="306">
        <f t="shared" ca="1" si="455"/>
        <v>0</v>
      </c>
      <c r="S976" s="307">
        <f t="shared" ca="1" si="456"/>
        <v>10.317999999999975</v>
      </c>
      <c r="T976" s="304">
        <f t="shared" ca="1" si="436"/>
        <v>101.21957999999975</v>
      </c>
      <c r="U976" s="311">
        <f t="shared" ca="1" si="437"/>
        <v>0</v>
      </c>
      <c r="V976" s="306">
        <f t="shared" ca="1" si="438"/>
        <v>1.2266248172931957</v>
      </c>
      <c r="W976" s="304">
        <f t="shared" ca="1" si="439"/>
        <v>82.565097536798504</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1.7473167222884349</v>
      </c>
      <c r="AH976" s="304">
        <f t="shared" ca="1" si="463"/>
        <v>-8.0020145469367723</v>
      </c>
    </row>
    <row r="977" spans="1:34" x14ac:dyDescent="0.2">
      <c r="A977" s="347">
        <f t="shared" ca="1" si="441"/>
        <v>1E-4</v>
      </c>
      <c r="B977" s="304">
        <f t="shared" ca="1" si="442"/>
        <v>46.805500000000514</v>
      </c>
      <c r="D977" s="306">
        <f t="shared" ca="1" si="443"/>
        <v>-0.88856414879000134</v>
      </c>
      <c r="E977" s="307">
        <f t="shared" ca="1" si="444"/>
        <v>-1.8574423212377393</v>
      </c>
      <c r="F977" s="304">
        <f t="shared" ca="1" si="445"/>
        <v>2.0590381791603432</v>
      </c>
      <c r="G977" s="306">
        <f t="shared" ca="1" si="446"/>
        <v>17.832544093364824</v>
      </c>
      <c r="H977" s="307">
        <f t="shared" ca="1" si="447"/>
        <v>-159.60041527232582</v>
      </c>
      <c r="I977" s="304">
        <f t="shared" ca="1" si="448"/>
        <v>160.59356208746556</v>
      </c>
      <c r="J977" s="306">
        <f t="shared" ca="1" si="449"/>
        <v>1629.6771977215183</v>
      </c>
      <c r="K977" s="307">
        <f t="shared" ca="1" si="450"/>
        <v>-13.270984061484583</v>
      </c>
      <c r="L977" s="304">
        <f t="shared" ca="1" si="435"/>
        <v>1629.7312317653548</v>
      </c>
      <c r="M977" s="306">
        <f t="shared" ca="1" si="451"/>
        <v>-1.4595253941717437</v>
      </c>
      <c r="N977" s="304">
        <f t="shared" ca="1" si="452"/>
        <v>-83.624645178208795</v>
      </c>
      <c r="P977" s="310">
        <f t="shared" ca="1" si="453"/>
        <v>23</v>
      </c>
      <c r="Q977" s="304">
        <f t="shared" ca="1" si="454"/>
        <v>0</v>
      </c>
      <c r="R977" s="306">
        <f t="shared" ca="1" si="455"/>
        <v>0</v>
      </c>
      <c r="S977" s="307">
        <f t="shared" ca="1" si="456"/>
        <v>10.317999999999975</v>
      </c>
      <c r="T977" s="304">
        <f t="shared" ca="1" si="436"/>
        <v>101.21957999999975</v>
      </c>
      <c r="U977" s="311">
        <f t="shared" ca="1" si="437"/>
        <v>0</v>
      </c>
      <c r="V977" s="306">
        <f t="shared" ca="1" si="438"/>
        <v>1.2266267749927819</v>
      </c>
      <c r="W977" s="304">
        <f t="shared" ca="1" si="439"/>
        <v>82.565408976408605</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1.7472872769056131</v>
      </c>
      <c r="AH977" s="304">
        <f t="shared" ca="1" si="463"/>
        <v>-8.0020447312268566</v>
      </c>
    </row>
    <row r="978" spans="1:34" x14ac:dyDescent="0.2">
      <c r="A978" s="347">
        <f t="shared" ca="1" si="441"/>
        <v>1E-4</v>
      </c>
      <c r="B978" s="304">
        <f t="shared" ca="1" si="442"/>
        <v>46.805600000000517</v>
      </c>
      <c r="D978" s="306">
        <f t="shared" ca="1" si="443"/>
        <v>-0.88856210617192044</v>
      </c>
      <c r="E978" s="307">
        <f t="shared" ca="1" si="444"/>
        <v>-1.85741172107587</v>
      </c>
      <c r="F978" s="304">
        <f t="shared" ca="1" si="445"/>
        <v>2.0590096935455899</v>
      </c>
      <c r="G978" s="306">
        <f t="shared" ca="1" si="446"/>
        <v>17.832455237154207</v>
      </c>
      <c r="H978" s="307">
        <f t="shared" ca="1" si="447"/>
        <v>-159.60060101349794</v>
      </c>
      <c r="I978" s="304">
        <f t="shared" ca="1" si="448"/>
        <v>160.59373681328566</v>
      </c>
      <c r="J978" s="306">
        <f t="shared" ca="1" si="449"/>
        <v>1629.6771977215183</v>
      </c>
      <c r="K978" s="307">
        <f t="shared" ca="1" si="450"/>
        <v>-13.286944112298874</v>
      </c>
      <c r="L978" s="304">
        <f t="shared" ca="1" si="435"/>
        <v>1629.7313618070016</v>
      </c>
      <c r="M978" s="306">
        <f t="shared" ca="1" si="451"/>
        <v>-1.4595260724776193</v>
      </c>
      <c r="N978" s="304">
        <f t="shared" ca="1" si="452"/>
        <v>-83.62468404227269</v>
      </c>
      <c r="P978" s="310">
        <f t="shared" ca="1" si="453"/>
        <v>23</v>
      </c>
      <c r="Q978" s="304">
        <f t="shared" ca="1" si="454"/>
        <v>0</v>
      </c>
      <c r="R978" s="306">
        <f t="shared" ca="1" si="455"/>
        <v>0</v>
      </c>
      <c r="S978" s="307">
        <f t="shared" ca="1" si="456"/>
        <v>10.317999999999975</v>
      </c>
      <c r="T978" s="304">
        <f t="shared" ca="1" si="436"/>
        <v>101.21957999999975</v>
      </c>
      <c r="U978" s="311">
        <f t="shared" ca="1" si="437"/>
        <v>0</v>
      </c>
      <c r="V978" s="306">
        <f t="shared" ca="1" si="438"/>
        <v>1.2266287326977732</v>
      </c>
      <c r="W978" s="304">
        <f t="shared" ca="1" si="439"/>
        <v>82.565720414123788</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1.7472578316966736</v>
      </c>
      <c r="AH978" s="304">
        <f t="shared" ca="1" si="463"/>
        <v>-8.0020749153332815</v>
      </c>
    </row>
    <row r="979" spans="1:34" x14ac:dyDescent="0.2">
      <c r="A979" s="347">
        <f t="shared" ca="1" si="441"/>
        <v>1E-4</v>
      </c>
      <c r="B979" s="304">
        <f t="shared" ca="1" si="442"/>
        <v>46.80570000000052</v>
      </c>
      <c r="D979" s="306">
        <f t="shared" ca="1" si="443"/>
        <v>-0.88856006353095807</v>
      </c>
      <c r="E979" s="307">
        <f t="shared" ca="1" si="444"/>
        <v>-1.8573811210999418</v>
      </c>
      <c r="F979" s="304">
        <f t="shared" ca="1" si="445"/>
        <v>2.0589812081514043</v>
      </c>
      <c r="G979" s="306">
        <f t="shared" ca="1" si="446"/>
        <v>17.832366381147853</v>
      </c>
      <c r="H979" s="307">
        <f t="shared" ca="1" si="447"/>
        <v>-159.60078675161006</v>
      </c>
      <c r="I979" s="304">
        <f t="shared" ca="1" si="448"/>
        <v>160.5939115361613</v>
      </c>
      <c r="J979" s="306">
        <f t="shared" ca="1" si="449"/>
        <v>1629.6771977215183</v>
      </c>
      <c r="K979" s="307">
        <f t="shared" ca="1" si="450"/>
        <v>-13.302904181687129</v>
      </c>
      <c r="L979" s="304">
        <f t="shared" ca="1" si="435"/>
        <v>1629.7314920050874</v>
      </c>
      <c r="M979" s="306">
        <f t="shared" ca="1" si="451"/>
        <v>-1.4595267507786391</v>
      </c>
      <c r="N979" s="304">
        <f t="shared" ca="1" si="452"/>
        <v>-83.624722906058366</v>
      </c>
      <c r="P979" s="310">
        <f t="shared" ca="1" si="453"/>
        <v>23</v>
      </c>
      <c r="Q979" s="304">
        <f t="shared" ca="1" si="454"/>
        <v>0</v>
      </c>
      <c r="R979" s="306">
        <f t="shared" ca="1" si="455"/>
        <v>0</v>
      </c>
      <c r="S979" s="307">
        <f t="shared" ca="1" si="456"/>
        <v>10.317999999999975</v>
      </c>
      <c r="T979" s="304">
        <f t="shared" ca="1" si="436"/>
        <v>101.21957999999975</v>
      </c>
      <c r="U979" s="311">
        <f t="shared" ca="1" si="437"/>
        <v>0</v>
      </c>
      <c r="V979" s="306">
        <f t="shared" ca="1" si="438"/>
        <v>1.2266306904081694</v>
      </c>
      <c r="W979" s="304">
        <f t="shared" ca="1" si="439"/>
        <v>82.566031849944082</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1.7472283866616092</v>
      </c>
      <c r="AH979" s="304">
        <f t="shared" ca="1" si="463"/>
        <v>-8.0021050992560561</v>
      </c>
    </row>
    <row r="980" spans="1:34" x14ac:dyDescent="0.2">
      <c r="A980" s="347">
        <f t="shared" ca="1" si="441"/>
        <v>1E-4</v>
      </c>
      <c r="B980" s="304">
        <f t="shared" ca="1" si="442"/>
        <v>46.805800000000524</v>
      </c>
      <c r="D980" s="306">
        <f t="shared" ca="1" si="443"/>
        <v>-0.88855802086711722</v>
      </c>
      <c r="E980" s="307">
        <f t="shared" ca="1" si="444"/>
        <v>-1.8573505213099519</v>
      </c>
      <c r="F980" s="304">
        <f t="shared" ca="1" si="445"/>
        <v>2.0589527229777858</v>
      </c>
      <c r="G980" s="306">
        <f t="shared" ca="1" si="446"/>
        <v>17.832277525345766</v>
      </c>
      <c r="H980" s="307">
        <f t="shared" ca="1" si="447"/>
        <v>-159.60097248666219</v>
      </c>
      <c r="I980" s="304">
        <f t="shared" ca="1" si="448"/>
        <v>160.59408625609242</v>
      </c>
      <c r="J980" s="306">
        <f t="shared" ca="1" si="449"/>
        <v>1629.6771977215183</v>
      </c>
      <c r="K980" s="307">
        <f t="shared" ca="1" si="450"/>
        <v>-13.318864269649042</v>
      </c>
      <c r="L980" s="304">
        <f t="shared" ca="1" si="435"/>
        <v>1629.7316223596124</v>
      </c>
      <c r="M980" s="306">
        <f t="shared" ca="1" si="451"/>
        <v>-1.4595274290748033</v>
      </c>
      <c r="N980" s="304">
        <f t="shared" ca="1" si="452"/>
        <v>-83.624761769565822</v>
      </c>
      <c r="P980" s="310">
        <f t="shared" ca="1" si="453"/>
        <v>23</v>
      </c>
      <c r="Q980" s="304">
        <f t="shared" ca="1" si="454"/>
        <v>0</v>
      </c>
      <c r="R980" s="306">
        <f t="shared" ca="1" si="455"/>
        <v>0</v>
      </c>
      <c r="S980" s="307">
        <f t="shared" ca="1" si="456"/>
        <v>10.317999999999975</v>
      </c>
      <c r="T980" s="304">
        <f t="shared" ca="1" si="436"/>
        <v>101.21957999999975</v>
      </c>
      <c r="U980" s="311">
        <f t="shared" ca="1" si="437"/>
        <v>0</v>
      </c>
      <c r="V980" s="306">
        <f t="shared" ca="1" si="438"/>
        <v>1.2266326481239702</v>
      </c>
      <c r="W980" s="304">
        <f t="shared" ca="1" si="439"/>
        <v>82.566343283869372</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1.7471989418004199</v>
      </c>
      <c r="AH980" s="304">
        <f t="shared" ca="1" si="463"/>
        <v>-8.002135282995182</v>
      </c>
    </row>
    <row r="981" spans="1:34" x14ac:dyDescent="0.2">
      <c r="A981" s="347">
        <f t="shared" ca="1" si="441"/>
        <v>1E-4</v>
      </c>
      <c r="B981" s="304">
        <f t="shared" ca="1" si="442"/>
        <v>46.805900000000527</v>
      </c>
      <c r="D981" s="306">
        <f t="shared" ca="1" si="443"/>
        <v>-0.88855597818039544</v>
      </c>
      <c r="E981" s="307">
        <f t="shared" ca="1" si="444"/>
        <v>-1.8573199217059155</v>
      </c>
      <c r="F981" s="304">
        <f t="shared" ca="1" si="445"/>
        <v>2.0589242380247477</v>
      </c>
      <c r="G981" s="306">
        <f t="shared" ca="1" si="446"/>
        <v>17.83218866974795</v>
      </c>
      <c r="H981" s="307">
        <f t="shared" ca="1" si="447"/>
        <v>-159.60115821865435</v>
      </c>
      <c r="I981" s="304">
        <f t="shared" ca="1" si="448"/>
        <v>160.59426097307906</v>
      </c>
      <c r="J981" s="306">
        <f t="shared" ca="1" si="449"/>
        <v>1629.6771977215183</v>
      </c>
      <c r="K981" s="307">
        <f t="shared" ca="1" si="450"/>
        <v>-13.334824376184308</v>
      </c>
      <c r="L981" s="304">
        <f t="shared" ca="1" si="435"/>
        <v>1629.7317528705773</v>
      </c>
      <c r="M981" s="306">
        <f t="shared" ca="1" si="451"/>
        <v>-1.4595281073661115</v>
      </c>
      <c r="N981" s="304">
        <f t="shared" ca="1" si="452"/>
        <v>-83.624800632795072</v>
      </c>
      <c r="P981" s="310">
        <f t="shared" ca="1" si="453"/>
        <v>23</v>
      </c>
      <c r="Q981" s="304">
        <f t="shared" ca="1" si="454"/>
        <v>0</v>
      </c>
      <c r="R981" s="306">
        <f t="shared" ca="1" si="455"/>
        <v>0</v>
      </c>
      <c r="S981" s="307">
        <f t="shared" ca="1" si="456"/>
        <v>10.317999999999975</v>
      </c>
      <c r="T981" s="304">
        <f t="shared" ca="1" si="436"/>
        <v>101.21957999999975</v>
      </c>
      <c r="U981" s="311">
        <f t="shared" ca="1" si="437"/>
        <v>0</v>
      </c>
      <c r="V981" s="306">
        <f t="shared" ca="1" si="438"/>
        <v>1.2266346058451758</v>
      </c>
      <c r="W981" s="304">
        <f t="shared" ca="1" si="439"/>
        <v>82.566654715899702</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1.7471694971131164</v>
      </c>
      <c r="AH981" s="304">
        <f t="shared" ca="1" si="463"/>
        <v>-8.0021654665506468</v>
      </c>
    </row>
    <row r="982" spans="1:34" x14ac:dyDescent="0.2">
      <c r="A982" s="347">
        <f t="shared" ca="1" si="441"/>
        <v>1E-4</v>
      </c>
      <c r="B982" s="304">
        <f t="shared" ca="1" si="442"/>
        <v>46.80600000000053</v>
      </c>
      <c r="D982" s="306">
        <f t="shared" ca="1" si="443"/>
        <v>-0.88855393547079586</v>
      </c>
      <c r="E982" s="307">
        <f t="shared" ca="1" si="444"/>
        <v>-1.8572893222878255</v>
      </c>
      <c r="F982" s="304">
        <f t="shared" ca="1" si="445"/>
        <v>2.058895753292286</v>
      </c>
      <c r="G982" s="306">
        <f t="shared" ca="1" si="446"/>
        <v>17.832099814354404</v>
      </c>
      <c r="H982" s="307">
        <f t="shared" ca="1" si="447"/>
        <v>-159.60134394758657</v>
      </c>
      <c r="I982" s="304">
        <f t="shared" ca="1" si="448"/>
        <v>160.59443568712126</v>
      </c>
      <c r="J982" s="306">
        <f t="shared" ca="1" si="449"/>
        <v>1629.6771977215183</v>
      </c>
      <c r="K982" s="307">
        <f t="shared" ca="1" si="450"/>
        <v>-13.350784501292621</v>
      </c>
      <c r="L982" s="304">
        <f t="shared" ca="1" si="435"/>
        <v>1629.7318835379826</v>
      </c>
      <c r="M982" s="306">
        <f t="shared" ca="1" si="451"/>
        <v>-1.4595287856525641</v>
      </c>
      <c r="N982" s="304">
        <f t="shared" ca="1" si="452"/>
        <v>-83.624839495746102</v>
      </c>
      <c r="P982" s="310">
        <f t="shared" ca="1" si="453"/>
        <v>23</v>
      </c>
      <c r="Q982" s="304">
        <f t="shared" ca="1" si="454"/>
        <v>0</v>
      </c>
      <c r="R982" s="306">
        <f t="shared" ca="1" si="455"/>
        <v>0</v>
      </c>
      <c r="S982" s="307">
        <f t="shared" ca="1" si="456"/>
        <v>10.317999999999975</v>
      </c>
      <c r="T982" s="304">
        <f t="shared" ca="1" si="436"/>
        <v>101.21957999999975</v>
      </c>
      <c r="U982" s="311">
        <f t="shared" ca="1" si="437"/>
        <v>0</v>
      </c>
      <c r="V982" s="306">
        <f t="shared" ca="1" si="438"/>
        <v>1.2266365635717871</v>
      </c>
      <c r="W982" s="304">
        <f t="shared" ca="1" si="439"/>
        <v>82.566966146035128</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1.7471400525996934</v>
      </c>
      <c r="AH982" s="304">
        <f t="shared" ca="1" si="463"/>
        <v>-8.0021956499224558</v>
      </c>
    </row>
    <row r="983" spans="1:34" x14ac:dyDescent="0.2">
      <c r="A983" s="347">
        <f t="shared" ca="1" si="441"/>
        <v>1E-4</v>
      </c>
      <c r="B983" s="304">
        <f t="shared" ca="1" si="442"/>
        <v>46.806100000000534</v>
      </c>
      <c r="D983" s="306">
        <f t="shared" ca="1" si="443"/>
        <v>-0.88855189273831836</v>
      </c>
      <c r="E983" s="307">
        <f t="shared" ca="1" si="444"/>
        <v>-1.8572587230556765</v>
      </c>
      <c r="F983" s="304">
        <f t="shared" ca="1" si="445"/>
        <v>2.0588672687803964</v>
      </c>
      <c r="G983" s="306">
        <f t="shared" ca="1" si="446"/>
        <v>17.832010959165132</v>
      </c>
      <c r="H983" s="307">
        <f t="shared" ca="1" si="447"/>
        <v>-159.60152967345888</v>
      </c>
      <c r="I983" s="304">
        <f t="shared" ca="1" si="448"/>
        <v>160.59461039821903</v>
      </c>
      <c r="J983" s="306">
        <f t="shared" ca="1" si="449"/>
        <v>1629.6771977215183</v>
      </c>
      <c r="K983" s="307">
        <f t="shared" ca="1" si="450"/>
        <v>-13.366744644973673</v>
      </c>
      <c r="L983" s="304">
        <f t="shared" ca="1" si="435"/>
        <v>1629.732014361829</v>
      </c>
      <c r="M983" s="306">
        <f t="shared" ca="1" si="451"/>
        <v>-1.4595294639341609</v>
      </c>
      <c r="N983" s="304">
        <f t="shared" ca="1" si="452"/>
        <v>-83.624878358418925</v>
      </c>
      <c r="P983" s="310">
        <f t="shared" ca="1" si="453"/>
        <v>23</v>
      </c>
      <c r="Q983" s="304">
        <f t="shared" ca="1" si="454"/>
        <v>0</v>
      </c>
      <c r="R983" s="306">
        <f t="shared" ca="1" si="455"/>
        <v>0</v>
      </c>
      <c r="S983" s="307">
        <f t="shared" ca="1" si="456"/>
        <v>10.317999999999975</v>
      </c>
      <c r="T983" s="304">
        <f t="shared" ca="1" si="436"/>
        <v>101.21957999999975</v>
      </c>
      <c r="U983" s="311">
        <f t="shared" ca="1" si="437"/>
        <v>0</v>
      </c>
      <c r="V983" s="306">
        <f t="shared" ca="1" si="438"/>
        <v>1.2266385213038025</v>
      </c>
      <c r="W983" s="304">
        <f t="shared" ca="1" si="439"/>
        <v>82.567277574275565</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1.7471106082601437</v>
      </c>
      <c r="AH983" s="304">
        <f t="shared" ca="1" si="463"/>
        <v>-8.0022258331106162</v>
      </c>
    </row>
    <row r="984" spans="1:34" x14ac:dyDescent="0.2">
      <c r="A984" s="347">
        <f t="shared" ca="1" si="441"/>
        <v>1E-4</v>
      </c>
      <c r="B984" s="304">
        <f t="shared" ca="1" si="442"/>
        <v>46.806200000000537</v>
      </c>
      <c r="D984" s="306">
        <f t="shared" ca="1" si="443"/>
        <v>-0.88854984998296227</v>
      </c>
      <c r="E984" s="307">
        <f t="shared" ca="1" si="444"/>
        <v>-1.8572281240094783</v>
      </c>
      <c r="F984" s="304">
        <f t="shared" ca="1" si="445"/>
        <v>2.0588387844890894</v>
      </c>
      <c r="G984" s="306">
        <f t="shared" ca="1" si="446"/>
        <v>17.831922104180133</v>
      </c>
      <c r="H984" s="307">
        <f t="shared" ca="1" si="447"/>
        <v>-159.60171539627129</v>
      </c>
      <c r="I984" s="304">
        <f t="shared" ca="1" si="448"/>
        <v>160.5947851063724</v>
      </c>
      <c r="J984" s="306">
        <f t="shared" ca="1" si="449"/>
        <v>1629.6771977215183</v>
      </c>
      <c r="K984" s="307">
        <f t="shared" ca="1" si="450"/>
        <v>-13.38270480722716</v>
      </c>
      <c r="L984" s="304">
        <f t="shared" ca="1" si="435"/>
        <v>1629.7321453421166</v>
      </c>
      <c r="M984" s="306">
        <f t="shared" ca="1" si="451"/>
        <v>-1.4595301422109022</v>
      </c>
      <c r="N984" s="304">
        <f t="shared" ca="1" si="452"/>
        <v>-83.624917220813543</v>
      </c>
      <c r="P984" s="310">
        <f t="shared" ca="1" si="453"/>
        <v>23</v>
      </c>
      <c r="Q984" s="304">
        <f t="shared" ca="1" si="454"/>
        <v>0</v>
      </c>
      <c r="R984" s="306">
        <f t="shared" ca="1" si="455"/>
        <v>0</v>
      </c>
      <c r="S984" s="307">
        <f t="shared" ca="1" si="456"/>
        <v>10.317999999999975</v>
      </c>
      <c r="T984" s="304">
        <f t="shared" ca="1" si="436"/>
        <v>101.21957999999975</v>
      </c>
      <c r="U984" s="311">
        <f t="shared" ca="1" si="437"/>
        <v>0</v>
      </c>
      <c r="V984" s="306">
        <f t="shared" ca="1" si="438"/>
        <v>1.2266404790412229</v>
      </c>
      <c r="W984" s="304">
        <f t="shared" ca="1" si="439"/>
        <v>82.567589000621055</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1.7470811640944817</v>
      </c>
      <c r="AH984" s="304">
        <f t="shared" ca="1" si="463"/>
        <v>-8.0022560161151155</v>
      </c>
    </row>
    <row r="985" spans="1:34" x14ac:dyDescent="0.2">
      <c r="A985" s="347">
        <f t="shared" ca="1" si="441"/>
        <v>1E-4</v>
      </c>
      <c r="B985" s="304">
        <f t="shared" ca="1" si="442"/>
        <v>46.80630000000054</v>
      </c>
      <c r="D985" s="306">
        <f t="shared" ca="1" si="443"/>
        <v>-0.88854780720472959</v>
      </c>
      <c r="E985" s="307">
        <f t="shared" ca="1" si="444"/>
        <v>-1.8571975251492239</v>
      </c>
      <c r="F985" s="304">
        <f t="shared" ca="1" si="445"/>
        <v>2.0588103004183593</v>
      </c>
      <c r="G985" s="306">
        <f t="shared" ca="1" si="446"/>
        <v>17.831833249399413</v>
      </c>
      <c r="H985" s="307">
        <f t="shared" ca="1" si="447"/>
        <v>-159.60190111602381</v>
      </c>
      <c r="I985" s="304">
        <f t="shared" ca="1" si="448"/>
        <v>160.59495981158136</v>
      </c>
      <c r="J985" s="306">
        <f t="shared" ca="1" si="449"/>
        <v>1629.6771977215183</v>
      </c>
      <c r="K985" s="307">
        <f t="shared" ca="1" si="450"/>
        <v>-13.398664988052776</v>
      </c>
      <c r="L985" s="304">
        <f t="shared" ca="1" si="435"/>
        <v>1629.7322764788464</v>
      </c>
      <c r="M985" s="306">
        <f t="shared" ca="1" si="451"/>
        <v>-1.4595308204827881</v>
      </c>
      <c r="N985" s="304">
        <f t="shared" ca="1" si="452"/>
        <v>-83.62495608292997</v>
      </c>
      <c r="P985" s="310">
        <f t="shared" ca="1" si="453"/>
        <v>23</v>
      </c>
      <c r="Q985" s="304">
        <f t="shared" ca="1" si="454"/>
        <v>0</v>
      </c>
      <c r="R985" s="306">
        <f t="shared" ca="1" si="455"/>
        <v>0</v>
      </c>
      <c r="S985" s="307">
        <f t="shared" ca="1" si="456"/>
        <v>10.317999999999975</v>
      </c>
      <c r="T985" s="304">
        <f t="shared" ca="1" si="436"/>
        <v>101.21957999999975</v>
      </c>
      <c r="U985" s="311">
        <f t="shared" ca="1" si="437"/>
        <v>0</v>
      </c>
      <c r="V985" s="306">
        <f t="shared" ca="1" si="438"/>
        <v>1.2266424367840483</v>
      </c>
      <c r="W985" s="304">
        <f t="shared" ca="1" si="439"/>
        <v>82.567900425071599</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1.7470517201026965</v>
      </c>
      <c r="AH985" s="304">
        <f t="shared" ca="1" si="463"/>
        <v>-8.0022861989359626</v>
      </c>
    </row>
    <row r="986" spans="1:34" x14ac:dyDescent="0.2">
      <c r="A986" s="347">
        <f t="shared" ca="1" si="441"/>
        <v>1E-4</v>
      </c>
      <c r="B986" s="304">
        <f t="shared" ca="1" si="442"/>
        <v>46.806400000000544</v>
      </c>
      <c r="D986" s="306">
        <f t="shared" ca="1" si="443"/>
        <v>-0.88854576440361699</v>
      </c>
      <c r="E986" s="307">
        <f t="shared" ca="1" si="444"/>
        <v>-1.8571669264749158</v>
      </c>
      <c r="F986" s="304">
        <f t="shared" ca="1" si="445"/>
        <v>2.0587818165682088</v>
      </c>
      <c r="G986" s="306">
        <f t="shared" ca="1" si="446"/>
        <v>17.831744394822973</v>
      </c>
      <c r="H986" s="307">
        <f t="shared" ca="1" si="447"/>
        <v>-159.60208683271645</v>
      </c>
      <c r="I986" s="304">
        <f t="shared" ca="1" si="448"/>
        <v>160.59513451384589</v>
      </c>
      <c r="J986" s="306">
        <f t="shared" ca="1" si="449"/>
        <v>1629.6771977215183</v>
      </c>
      <c r="K986" s="307">
        <f t="shared" ca="1" si="450"/>
        <v>-13.414625187450213</v>
      </c>
      <c r="L986" s="304">
        <f t="shared" ca="1" si="435"/>
        <v>1629.7324077720184</v>
      </c>
      <c r="M986" s="306">
        <f t="shared" ca="1" si="451"/>
        <v>-1.4595314987498185</v>
      </c>
      <c r="N986" s="304">
        <f t="shared" ca="1" si="452"/>
        <v>-83.62499494476819</v>
      </c>
      <c r="P986" s="310">
        <f t="shared" ca="1" si="453"/>
        <v>23</v>
      </c>
      <c r="Q986" s="304">
        <f t="shared" ca="1" si="454"/>
        <v>0</v>
      </c>
      <c r="R986" s="306">
        <f t="shared" ca="1" si="455"/>
        <v>0</v>
      </c>
      <c r="S986" s="307">
        <f t="shared" ca="1" si="456"/>
        <v>10.317999999999975</v>
      </c>
      <c r="T986" s="304">
        <f t="shared" ca="1" si="436"/>
        <v>101.21957999999975</v>
      </c>
      <c r="U986" s="311">
        <f t="shared" ca="1" si="437"/>
        <v>0</v>
      </c>
      <c r="V986" s="306">
        <f t="shared" ca="1" si="438"/>
        <v>1.2266443945322785</v>
      </c>
      <c r="W986" s="304">
        <f t="shared" ca="1" si="439"/>
        <v>82.568211847627097</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1.7470222762847936</v>
      </c>
      <c r="AH986" s="304">
        <f t="shared" ca="1" si="463"/>
        <v>-8.0023163815731539</v>
      </c>
    </row>
    <row r="987" spans="1:34" x14ac:dyDescent="0.2">
      <c r="A987" s="347">
        <f t="shared" ca="1" si="441"/>
        <v>1E-4</v>
      </c>
      <c r="B987" s="304">
        <f t="shared" ca="1" si="442"/>
        <v>46.806500000000547</v>
      </c>
      <c r="D987" s="306">
        <f t="shared" ca="1" si="443"/>
        <v>-0.88854372157962802</v>
      </c>
      <c r="E987" s="307">
        <f t="shared" ca="1" si="444"/>
        <v>-1.8571363279865638</v>
      </c>
      <c r="F987" s="304">
        <f t="shared" ca="1" si="445"/>
        <v>2.0587533329386485</v>
      </c>
      <c r="G987" s="306">
        <f t="shared" ca="1" si="446"/>
        <v>17.831655540450814</v>
      </c>
      <c r="H987" s="307">
        <f t="shared" ca="1" si="447"/>
        <v>-159.60227254634924</v>
      </c>
      <c r="I987" s="304">
        <f t="shared" ca="1" si="448"/>
        <v>160.5953092131661</v>
      </c>
      <c r="J987" s="306">
        <f t="shared" ca="1" si="449"/>
        <v>1629.6771977215183</v>
      </c>
      <c r="K987" s="307">
        <f t="shared" ca="1" si="450"/>
        <v>-13.430585405419166</v>
      </c>
      <c r="L987" s="304">
        <f t="shared" ca="1" si="435"/>
        <v>1629.7325392216335</v>
      </c>
      <c r="M987" s="306">
        <f t="shared" ca="1" si="451"/>
        <v>-1.4595321770119933</v>
      </c>
      <c r="N987" s="304">
        <f t="shared" ca="1" si="452"/>
        <v>-83.625033806328204</v>
      </c>
      <c r="P987" s="310">
        <f t="shared" ca="1" si="453"/>
        <v>23</v>
      </c>
      <c r="Q987" s="304">
        <f t="shared" ca="1" si="454"/>
        <v>0</v>
      </c>
      <c r="R987" s="306">
        <f t="shared" ca="1" si="455"/>
        <v>0</v>
      </c>
      <c r="S987" s="307">
        <f t="shared" ca="1" si="456"/>
        <v>10.317999999999975</v>
      </c>
      <c r="T987" s="304">
        <f t="shared" ca="1" si="436"/>
        <v>101.21957999999975</v>
      </c>
      <c r="U987" s="311">
        <f t="shared" ca="1" si="437"/>
        <v>0</v>
      </c>
      <c r="V987" s="306">
        <f t="shared" ca="1" si="438"/>
        <v>1.226646352285913</v>
      </c>
      <c r="W987" s="304">
        <f t="shared" ca="1" si="439"/>
        <v>82.568523268287649</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1.74699283264078</v>
      </c>
      <c r="AH987" s="304">
        <f t="shared" ca="1" si="463"/>
        <v>-8.0023465640266807</v>
      </c>
    </row>
    <row r="988" spans="1:34" x14ac:dyDescent="0.2">
      <c r="A988" s="347">
        <f t="shared" ca="1" si="441"/>
        <v>1E-4</v>
      </c>
      <c r="B988" s="304">
        <f t="shared" ca="1" si="442"/>
        <v>46.80660000000055</v>
      </c>
      <c r="D988" s="306">
        <f t="shared" ca="1" si="443"/>
        <v>-0.88854167873276302</v>
      </c>
      <c r="E988" s="307">
        <f t="shared" ca="1" si="444"/>
        <v>-1.8571057296841555</v>
      </c>
      <c r="F988" s="304">
        <f t="shared" ca="1" si="445"/>
        <v>2.0587248495296686</v>
      </c>
      <c r="G988" s="306">
        <f t="shared" ca="1" si="446"/>
        <v>17.83156668628294</v>
      </c>
      <c r="H988" s="307">
        <f t="shared" ca="1" si="447"/>
        <v>-159.6024582569222</v>
      </c>
      <c r="I988" s="304">
        <f t="shared" ca="1" si="448"/>
        <v>160.59548390954197</v>
      </c>
      <c r="J988" s="306">
        <f t="shared" ca="1" si="449"/>
        <v>1629.6771977215183</v>
      </c>
      <c r="K988" s="307">
        <f t="shared" ca="1" si="450"/>
        <v>-13.446545641959329</v>
      </c>
      <c r="L988" s="304">
        <f t="shared" ca="1" si="435"/>
        <v>1629.7326708276919</v>
      </c>
      <c r="M988" s="306">
        <f t="shared" ca="1" si="451"/>
        <v>-1.459532855269313</v>
      </c>
      <c r="N988" s="304">
        <f t="shared" ca="1" si="452"/>
        <v>-83.625072667610056</v>
      </c>
      <c r="P988" s="310">
        <f t="shared" ca="1" si="453"/>
        <v>23</v>
      </c>
      <c r="Q988" s="304">
        <f t="shared" ca="1" si="454"/>
        <v>0</v>
      </c>
      <c r="R988" s="306">
        <f t="shared" ca="1" si="455"/>
        <v>0</v>
      </c>
      <c r="S988" s="307">
        <f t="shared" ca="1" si="456"/>
        <v>10.317999999999975</v>
      </c>
      <c r="T988" s="304">
        <f t="shared" ca="1" si="436"/>
        <v>101.21957999999975</v>
      </c>
      <c r="U988" s="311">
        <f t="shared" ca="1" si="437"/>
        <v>0</v>
      </c>
      <c r="V988" s="306">
        <f t="shared" ca="1" si="438"/>
        <v>1.2266483100449528</v>
      </c>
      <c r="W988" s="304">
        <f t="shared" ca="1" si="439"/>
        <v>82.568834687053254</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1.7469633891706469</v>
      </c>
      <c r="AH988" s="304">
        <f t="shared" ca="1" si="463"/>
        <v>-8.0023767462965552</v>
      </c>
    </row>
    <row r="989" spans="1:34" x14ac:dyDescent="0.2">
      <c r="A989" s="347">
        <f t="shared" ca="1" si="441"/>
        <v>1E-4</v>
      </c>
      <c r="B989" s="304">
        <f t="shared" ca="1" si="442"/>
        <v>46.806700000000554</v>
      </c>
      <c r="D989" s="306">
        <f t="shared" ca="1" si="443"/>
        <v>-0.88853963586302065</v>
      </c>
      <c r="E989" s="307">
        <f t="shared" ca="1" si="444"/>
        <v>-1.8570751315676937</v>
      </c>
      <c r="F989" s="304">
        <f t="shared" ca="1" si="445"/>
        <v>2.0586963663412718</v>
      </c>
      <c r="G989" s="306">
        <f t="shared" ca="1" si="446"/>
        <v>17.831477832319354</v>
      </c>
      <c r="H989" s="307">
        <f t="shared" ca="1" si="447"/>
        <v>-159.60264396443537</v>
      </c>
      <c r="I989" s="304">
        <f t="shared" ca="1" si="448"/>
        <v>160.59565860297349</v>
      </c>
      <c r="J989" s="306">
        <f t="shared" ca="1" si="449"/>
        <v>1629.6771977215183</v>
      </c>
      <c r="K989" s="307">
        <f t="shared" ca="1" si="450"/>
        <v>-13.462505897070397</v>
      </c>
      <c r="L989" s="304">
        <f t="shared" ca="1" si="435"/>
        <v>1629.7328025901943</v>
      </c>
      <c r="M989" s="306">
        <f t="shared" ca="1" si="451"/>
        <v>-1.4595335335217772</v>
      </c>
      <c r="N989" s="304">
        <f t="shared" ca="1" si="452"/>
        <v>-83.625111528613687</v>
      </c>
      <c r="P989" s="310">
        <f t="shared" ca="1" si="453"/>
        <v>23</v>
      </c>
      <c r="Q989" s="304">
        <f t="shared" ca="1" si="454"/>
        <v>0</v>
      </c>
      <c r="R989" s="306">
        <f t="shared" ca="1" si="455"/>
        <v>0</v>
      </c>
      <c r="S989" s="307">
        <f t="shared" ca="1" si="456"/>
        <v>10.317999999999975</v>
      </c>
      <c r="T989" s="304">
        <f t="shared" ca="1" si="436"/>
        <v>101.21957999999975</v>
      </c>
      <c r="U989" s="311">
        <f t="shared" ca="1" si="437"/>
        <v>0</v>
      </c>
      <c r="V989" s="306">
        <f t="shared" ca="1" si="438"/>
        <v>1.2266502678093969</v>
      </c>
      <c r="W989" s="304">
        <f t="shared" ca="1" si="439"/>
        <v>82.569146103923828</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1.7469339458743942</v>
      </c>
      <c r="AH989" s="304">
        <f t="shared" ca="1" si="463"/>
        <v>-8.0024069283827739</v>
      </c>
    </row>
    <row r="990" spans="1:34" x14ac:dyDescent="0.2">
      <c r="A990" s="347">
        <f t="shared" ca="1" si="441"/>
        <v>1E-4</v>
      </c>
      <c r="B990" s="304">
        <f t="shared" ca="1" si="442"/>
        <v>46.806800000000557</v>
      </c>
      <c r="D990" s="306">
        <f t="shared" ca="1" si="443"/>
        <v>-0.8885375929704028</v>
      </c>
      <c r="E990" s="307">
        <f t="shared" ca="1" si="444"/>
        <v>-1.8570445336371852</v>
      </c>
      <c r="F990" s="304">
        <f t="shared" ca="1" si="445"/>
        <v>2.0586678833734662</v>
      </c>
      <c r="G990" s="306">
        <f t="shared" ca="1" si="446"/>
        <v>17.831388978560057</v>
      </c>
      <c r="H990" s="307">
        <f t="shared" ca="1" si="447"/>
        <v>-159.60282966888875</v>
      </c>
      <c r="I990" s="304">
        <f t="shared" ca="1" si="448"/>
        <v>160.59583329346071</v>
      </c>
      <c r="J990" s="306">
        <f t="shared" ca="1" si="449"/>
        <v>1629.6771977215183</v>
      </c>
      <c r="K990" s="307">
        <f t="shared" ca="1" si="450"/>
        <v>-13.478466170752062</v>
      </c>
      <c r="L990" s="304">
        <f t="shared" ca="1" si="435"/>
        <v>1629.7329345091414</v>
      </c>
      <c r="M990" s="306">
        <f t="shared" ca="1" si="451"/>
        <v>-1.4595342117693861</v>
      </c>
      <c r="N990" s="304">
        <f t="shared" ca="1" si="452"/>
        <v>-83.625150389339154</v>
      </c>
      <c r="P990" s="310">
        <f t="shared" ca="1" si="453"/>
        <v>23</v>
      </c>
      <c r="Q990" s="304">
        <f t="shared" ca="1" si="454"/>
        <v>0</v>
      </c>
      <c r="R990" s="306">
        <f t="shared" ca="1" si="455"/>
        <v>0</v>
      </c>
      <c r="S990" s="307">
        <f t="shared" ca="1" si="456"/>
        <v>10.317999999999975</v>
      </c>
      <c r="T990" s="304">
        <f t="shared" ca="1" si="436"/>
        <v>101.21957999999975</v>
      </c>
      <c r="U990" s="311">
        <f t="shared" ca="1" si="437"/>
        <v>0</v>
      </c>
      <c r="V990" s="306">
        <f t="shared" ca="1" si="438"/>
        <v>1.2266522255792462</v>
      </c>
      <c r="W990" s="304">
        <f t="shared" ca="1" si="439"/>
        <v>82.569457518899469</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1.7469045027520309</v>
      </c>
      <c r="AH990" s="304">
        <f t="shared" ca="1" si="463"/>
        <v>-8.0024371102853298</v>
      </c>
    </row>
    <row r="991" spans="1:34" x14ac:dyDescent="0.2">
      <c r="A991" s="347">
        <f t="shared" ca="1" si="441"/>
        <v>1E-4</v>
      </c>
      <c r="B991" s="304">
        <f t="shared" ca="1" si="442"/>
        <v>46.80690000000056</v>
      </c>
      <c r="D991" s="306">
        <f t="shared" ca="1" si="443"/>
        <v>-0.88853555005490925</v>
      </c>
      <c r="E991" s="307">
        <f t="shared" ca="1" si="444"/>
        <v>-1.8570139358926232</v>
      </c>
      <c r="F991" s="304">
        <f t="shared" ca="1" si="445"/>
        <v>2.0586394006262467</v>
      </c>
      <c r="G991" s="306">
        <f t="shared" ca="1" si="446"/>
        <v>17.83130012500505</v>
      </c>
      <c r="H991" s="307">
        <f t="shared" ca="1" si="447"/>
        <v>-159.60301537028232</v>
      </c>
      <c r="I991" s="304">
        <f t="shared" ca="1" si="448"/>
        <v>160.59600798100362</v>
      </c>
      <c r="J991" s="306">
        <f t="shared" ca="1" si="449"/>
        <v>1629.6771977215183</v>
      </c>
      <c r="K991" s="307">
        <f t="shared" ca="1" si="450"/>
        <v>-13.494426463004022</v>
      </c>
      <c r="L991" s="304">
        <f t="shared" ca="1" si="435"/>
        <v>1629.7330665845332</v>
      </c>
      <c r="M991" s="306">
        <f t="shared" ca="1" si="451"/>
        <v>-1.4595348900121399</v>
      </c>
      <c r="N991" s="304">
        <f t="shared" ca="1" si="452"/>
        <v>-83.62518924978643</v>
      </c>
      <c r="P991" s="310">
        <f t="shared" ca="1" si="453"/>
        <v>23</v>
      </c>
      <c r="Q991" s="304">
        <f t="shared" ca="1" si="454"/>
        <v>0</v>
      </c>
      <c r="R991" s="306">
        <f t="shared" ca="1" si="455"/>
        <v>0</v>
      </c>
      <c r="S991" s="307">
        <f t="shared" ca="1" si="456"/>
        <v>10.317999999999975</v>
      </c>
      <c r="T991" s="304">
        <f t="shared" ca="1" si="436"/>
        <v>101.21957999999975</v>
      </c>
      <c r="U991" s="311">
        <f t="shared" ca="1" si="437"/>
        <v>0</v>
      </c>
      <c r="V991" s="306">
        <f t="shared" ca="1" si="438"/>
        <v>1.2266541833544995</v>
      </c>
      <c r="W991" s="304">
        <f t="shared" ca="1" si="439"/>
        <v>82.56976893198005</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1.7468750598035481</v>
      </c>
      <c r="AH991" s="304">
        <f t="shared" ca="1" si="463"/>
        <v>-8.0024672920042317</v>
      </c>
    </row>
    <row r="992" spans="1:34" x14ac:dyDescent="0.2">
      <c r="A992" s="347">
        <f t="shared" ca="1" si="441"/>
        <v>1E-4</v>
      </c>
      <c r="B992" s="304">
        <f t="shared" ca="1" si="442"/>
        <v>46.807000000000563</v>
      </c>
      <c r="D992" s="306">
        <f t="shared" ca="1" si="443"/>
        <v>-0.88853350711654011</v>
      </c>
      <c r="E992" s="307">
        <f t="shared" ca="1" si="444"/>
        <v>-1.8569833383340137</v>
      </c>
      <c r="F992" s="304">
        <f t="shared" ca="1" si="445"/>
        <v>2.0586109180996193</v>
      </c>
      <c r="G992" s="306">
        <f t="shared" ca="1" si="446"/>
        <v>17.83121127165434</v>
      </c>
      <c r="H992" s="307">
        <f t="shared" ca="1" si="447"/>
        <v>-159.60320106861616</v>
      </c>
      <c r="I992" s="304">
        <f t="shared" ca="1" si="448"/>
        <v>160.59618266560227</v>
      </c>
      <c r="J992" s="306">
        <f t="shared" ca="1" si="449"/>
        <v>1629.6771977215183</v>
      </c>
      <c r="K992" s="307">
        <f t="shared" ca="1" si="450"/>
        <v>-13.510386773825967</v>
      </c>
      <c r="L992" s="304">
        <f t="shared" ca="1" si="435"/>
        <v>1629.7331988163703</v>
      </c>
      <c r="M992" s="306">
        <f t="shared" ca="1" si="451"/>
        <v>-1.4595355682500386</v>
      </c>
      <c r="N992" s="304">
        <f t="shared" ca="1" si="452"/>
        <v>-83.625228109955529</v>
      </c>
      <c r="P992" s="310">
        <f t="shared" ca="1" si="453"/>
        <v>23</v>
      </c>
      <c r="Q992" s="304">
        <f t="shared" ca="1" si="454"/>
        <v>0</v>
      </c>
      <c r="R992" s="306">
        <f t="shared" ca="1" si="455"/>
        <v>0</v>
      </c>
      <c r="S992" s="307">
        <f t="shared" ca="1" si="456"/>
        <v>10.317999999999975</v>
      </c>
      <c r="T992" s="304">
        <f t="shared" ca="1" si="436"/>
        <v>101.21957999999975</v>
      </c>
      <c r="U992" s="311">
        <f t="shared" ca="1" si="437"/>
        <v>0</v>
      </c>
      <c r="V992" s="306">
        <f t="shared" ca="1" si="438"/>
        <v>1.2266561411351582</v>
      </c>
      <c r="W992" s="304">
        <f t="shared" ca="1" si="439"/>
        <v>82.570080343165685</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1.7468456170289564</v>
      </c>
      <c r="AH992" s="304">
        <f t="shared" ca="1" si="463"/>
        <v>-8.0024974735394707</v>
      </c>
    </row>
    <row r="993" spans="1:34" x14ac:dyDescent="0.2">
      <c r="A993" s="347">
        <f t="shared" ca="1" si="441"/>
        <v>1E-4</v>
      </c>
      <c r="B993" s="304">
        <f t="shared" ca="1" si="442"/>
        <v>46.807100000000567</v>
      </c>
      <c r="D993" s="306">
        <f t="shared" ca="1" si="443"/>
        <v>-0.88853146415529505</v>
      </c>
      <c r="E993" s="307">
        <f t="shared" ca="1" si="444"/>
        <v>-1.8569527409613524</v>
      </c>
      <c r="F993" s="304">
        <f t="shared" ca="1" si="445"/>
        <v>2.0585824357935807</v>
      </c>
      <c r="G993" s="306">
        <f t="shared" ca="1" si="446"/>
        <v>17.831122418507924</v>
      </c>
      <c r="H993" s="307">
        <f t="shared" ca="1" si="447"/>
        <v>-159.60338676389026</v>
      </c>
      <c r="I993" s="304">
        <f t="shared" ca="1" si="448"/>
        <v>160.59635734725666</v>
      </c>
      <c r="J993" s="306">
        <f t="shared" ca="1" si="449"/>
        <v>1629.6771977215183</v>
      </c>
      <c r="K993" s="307">
        <f t="shared" ca="1" si="450"/>
        <v>-13.526347103217592</v>
      </c>
      <c r="L993" s="304">
        <f t="shared" ca="1" si="435"/>
        <v>1629.7333312046537</v>
      </c>
      <c r="M993" s="306">
        <f t="shared" ca="1" si="451"/>
        <v>-1.4595362464830819</v>
      </c>
      <c r="N993" s="304">
        <f t="shared" ca="1" si="452"/>
        <v>-83.625266969846436</v>
      </c>
      <c r="P993" s="310">
        <f t="shared" ca="1" si="453"/>
        <v>23</v>
      </c>
      <c r="Q993" s="304">
        <f t="shared" ca="1" si="454"/>
        <v>0</v>
      </c>
      <c r="R993" s="306">
        <f t="shared" ca="1" si="455"/>
        <v>0</v>
      </c>
      <c r="S993" s="307">
        <f t="shared" ca="1" si="456"/>
        <v>10.317999999999975</v>
      </c>
      <c r="T993" s="304">
        <f t="shared" ca="1" si="436"/>
        <v>101.21957999999975</v>
      </c>
      <c r="U993" s="311">
        <f t="shared" ca="1" si="437"/>
        <v>0</v>
      </c>
      <c r="V993" s="306">
        <f t="shared" ca="1" si="438"/>
        <v>1.226658098921221</v>
      </c>
      <c r="W993" s="304">
        <f t="shared" ca="1" si="439"/>
        <v>82.570391752456288</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1.7468161744282451</v>
      </c>
      <c r="AH993" s="304">
        <f t="shared" ca="1" si="463"/>
        <v>-8.002527654891054</v>
      </c>
    </row>
    <row r="994" spans="1:34" x14ac:dyDescent="0.2">
      <c r="A994" s="347">
        <f t="shared" ca="1" si="441"/>
        <v>1E-4</v>
      </c>
      <c r="B994" s="304">
        <f t="shared" ca="1" si="442"/>
        <v>46.80720000000057</v>
      </c>
      <c r="D994" s="306">
        <f t="shared" ca="1" si="443"/>
        <v>-0.88852942117117772</v>
      </c>
      <c r="E994" s="307">
        <f t="shared" ca="1" si="444"/>
        <v>-1.8569221437746446</v>
      </c>
      <c r="F994" s="304">
        <f t="shared" ca="1" si="445"/>
        <v>2.058553953708139</v>
      </c>
      <c r="G994" s="306">
        <f t="shared" ca="1" si="446"/>
        <v>17.831033565565807</v>
      </c>
      <c r="H994" s="307">
        <f t="shared" ca="1" si="447"/>
        <v>-159.60357245610464</v>
      </c>
      <c r="I994" s="304">
        <f t="shared" ca="1" si="448"/>
        <v>160.59653202596681</v>
      </c>
      <c r="J994" s="306">
        <f t="shared" ca="1" si="449"/>
        <v>1629.6771977215183</v>
      </c>
      <c r="K994" s="307">
        <f t="shared" ca="1" si="450"/>
        <v>-13.542307451178592</v>
      </c>
      <c r="L994" s="304">
        <f t="shared" ca="1" si="435"/>
        <v>1629.7334637493834</v>
      </c>
      <c r="M994" s="306">
        <f t="shared" ca="1" si="451"/>
        <v>-1.4595369247112704</v>
      </c>
      <c r="N994" s="304">
        <f t="shared" ca="1" si="452"/>
        <v>-83.62530582945918</v>
      </c>
      <c r="P994" s="310">
        <f t="shared" ca="1" si="453"/>
        <v>23</v>
      </c>
      <c r="Q994" s="304">
        <f t="shared" ca="1" si="454"/>
        <v>0</v>
      </c>
      <c r="R994" s="306">
        <f t="shared" ca="1" si="455"/>
        <v>0</v>
      </c>
      <c r="S994" s="307">
        <f t="shared" ca="1" si="456"/>
        <v>10.317999999999975</v>
      </c>
      <c r="T994" s="304">
        <f t="shared" ca="1" si="436"/>
        <v>101.21957999999975</v>
      </c>
      <c r="U994" s="311">
        <f t="shared" ca="1" si="437"/>
        <v>0</v>
      </c>
      <c r="V994" s="306">
        <f t="shared" ca="1" si="438"/>
        <v>1.2266600567126889</v>
      </c>
      <c r="W994" s="304">
        <f t="shared" ca="1" si="439"/>
        <v>82.570703159851917</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1.7467867320014232</v>
      </c>
      <c r="AH994" s="304">
        <f t="shared" ca="1" si="463"/>
        <v>-8.0025578360589744</v>
      </c>
    </row>
    <row r="995" spans="1:34" x14ac:dyDescent="0.2">
      <c r="A995" s="347">
        <f t="shared" ca="1" si="441"/>
        <v>1E-4</v>
      </c>
      <c r="B995" s="304">
        <f t="shared" ca="1" si="442"/>
        <v>46.807300000000573</v>
      </c>
      <c r="D995" s="306">
        <f t="shared" ca="1" si="443"/>
        <v>-0.88852737816418426</v>
      </c>
      <c r="E995" s="307">
        <f t="shared" ca="1" si="444"/>
        <v>-1.8568915467738849</v>
      </c>
      <c r="F995" s="304">
        <f t="shared" ca="1" si="445"/>
        <v>2.0585254718432879</v>
      </c>
      <c r="G995" s="306">
        <f t="shared" ca="1" si="446"/>
        <v>17.830944712827989</v>
      </c>
      <c r="H995" s="307">
        <f t="shared" ca="1" si="447"/>
        <v>-159.60375814525932</v>
      </c>
      <c r="I995" s="304">
        <f t="shared" ca="1" si="448"/>
        <v>160.5967067017327</v>
      </c>
      <c r="J995" s="306">
        <f t="shared" ca="1" si="449"/>
        <v>1629.6771977215183</v>
      </c>
      <c r="K995" s="307">
        <f t="shared" ca="1" si="450"/>
        <v>-13.558267817708661</v>
      </c>
      <c r="L995" s="304">
        <f t="shared" ca="1" si="435"/>
        <v>1629.7335964505601</v>
      </c>
      <c r="M995" s="306">
        <f t="shared" ca="1" si="451"/>
        <v>-1.4595376029346039</v>
      </c>
      <c r="N995" s="304">
        <f t="shared" ca="1" si="452"/>
        <v>-83.62534468879376</v>
      </c>
      <c r="P995" s="310">
        <f t="shared" ca="1" si="453"/>
        <v>23</v>
      </c>
      <c r="Q995" s="304">
        <f t="shared" ca="1" si="454"/>
        <v>0</v>
      </c>
      <c r="R995" s="306">
        <f t="shared" ca="1" si="455"/>
        <v>0</v>
      </c>
      <c r="S995" s="307">
        <f t="shared" ca="1" si="456"/>
        <v>10.317999999999975</v>
      </c>
      <c r="T995" s="304">
        <f t="shared" ca="1" si="436"/>
        <v>101.21957999999975</v>
      </c>
      <c r="U995" s="311">
        <f t="shared" ca="1" si="437"/>
        <v>0</v>
      </c>
      <c r="V995" s="306">
        <f t="shared" ca="1" si="438"/>
        <v>1.2266620145095612</v>
      </c>
      <c r="W995" s="304">
        <f t="shared" ca="1" si="439"/>
        <v>82.571014565352485</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1.7467572897484889</v>
      </c>
      <c r="AH995" s="304">
        <f t="shared" ca="1" si="463"/>
        <v>-8.0025880170432373</v>
      </c>
    </row>
    <row r="996" spans="1:34" x14ac:dyDescent="0.2">
      <c r="A996" s="347">
        <f t="shared" ca="1" si="441"/>
        <v>1E-4</v>
      </c>
      <c r="B996" s="304">
        <f t="shared" ca="1" si="442"/>
        <v>46.807400000000577</v>
      </c>
      <c r="D996" s="306">
        <f t="shared" ca="1" si="443"/>
        <v>-0.8885253351343162</v>
      </c>
      <c r="E996" s="307">
        <f t="shared" ca="1" si="444"/>
        <v>-1.8568609499590822</v>
      </c>
      <c r="F996" s="304">
        <f t="shared" ca="1" si="445"/>
        <v>2.0584969901990369</v>
      </c>
      <c r="G996" s="306">
        <f t="shared" ca="1" si="446"/>
        <v>17.830855860294477</v>
      </c>
      <c r="H996" s="307">
        <f t="shared" ca="1" si="447"/>
        <v>-159.60394383135431</v>
      </c>
      <c r="I996" s="304">
        <f t="shared" ca="1" si="448"/>
        <v>160.59688137455441</v>
      </c>
      <c r="J996" s="306">
        <f t="shared" ca="1" si="449"/>
        <v>1629.6771977215183</v>
      </c>
      <c r="K996" s="307">
        <f t="shared" ca="1" si="450"/>
        <v>-13.574228202807491</v>
      </c>
      <c r="L996" s="304">
        <f t="shared" ca="1" si="435"/>
        <v>1629.7337293081846</v>
      </c>
      <c r="M996" s="306">
        <f t="shared" ca="1" si="451"/>
        <v>-1.4595382811530824</v>
      </c>
      <c r="N996" s="304">
        <f t="shared" ca="1" si="452"/>
        <v>-83.625383547850163</v>
      </c>
      <c r="P996" s="310">
        <f t="shared" ca="1" si="453"/>
        <v>23</v>
      </c>
      <c r="Q996" s="304">
        <f t="shared" ca="1" si="454"/>
        <v>0</v>
      </c>
      <c r="R996" s="306">
        <f t="shared" ca="1" si="455"/>
        <v>0</v>
      </c>
      <c r="S996" s="307">
        <f t="shared" ca="1" si="456"/>
        <v>10.317999999999975</v>
      </c>
      <c r="T996" s="304">
        <f t="shared" ca="1" si="436"/>
        <v>101.21957999999975</v>
      </c>
      <c r="U996" s="311">
        <f t="shared" ca="1" si="437"/>
        <v>0</v>
      </c>
      <c r="V996" s="306">
        <f t="shared" ca="1" si="438"/>
        <v>1.2266639723118382</v>
      </c>
      <c r="W996" s="304">
        <f t="shared" ca="1" si="439"/>
        <v>82.571325968958078</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1.7467278476694439</v>
      </c>
      <c r="AH996" s="304">
        <f t="shared" ca="1" si="463"/>
        <v>-8.0026181978438355</v>
      </c>
    </row>
    <row r="997" spans="1:34" x14ac:dyDescent="0.2">
      <c r="A997" s="347">
        <f t="shared" ca="1" si="441"/>
        <v>1E-4</v>
      </c>
      <c r="B997" s="304">
        <f t="shared" ca="1" si="442"/>
        <v>46.80750000000058</v>
      </c>
      <c r="D997" s="306">
        <f t="shared" ca="1" si="443"/>
        <v>-0.88852329208157521</v>
      </c>
      <c r="E997" s="307">
        <f t="shared" ca="1" si="444"/>
        <v>-1.8568303533302286</v>
      </c>
      <c r="F997" s="304">
        <f t="shared" ca="1" si="445"/>
        <v>2.0584685087753813</v>
      </c>
      <c r="G997" s="306">
        <f t="shared" ca="1" si="446"/>
        <v>17.830767007965267</v>
      </c>
      <c r="H997" s="307">
        <f t="shared" ca="1" si="447"/>
        <v>-159.60412951438965</v>
      </c>
      <c r="I997" s="304">
        <f t="shared" ca="1" si="448"/>
        <v>160.59705604443192</v>
      </c>
      <c r="J997" s="306">
        <f t="shared" ca="1" si="449"/>
        <v>1629.6771977215183</v>
      </c>
      <c r="K997" s="307">
        <f t="shared" ca="1" si="450"/>
        <v>-13.590188606474779</v>
      </c>
      <c r="L997" s="304">
        <f t="shared" ca="1" si="435"/>
        <v>1629.7338623222568</v>
      </c>
      <c r="M997" s="306">
        <f t="shared" ca="1" si="451"/>
        <v>-1.4595389593667059</v>
      </c>
      <c r="N997" s="304">
        <f t="shared" ca="1" si="452"/>
        <v>-83.625422406628402</v>
      </c>
      <c r="P997" s="310">
        <f t="shared" ca="1" si="453"/>
        <v>23</v>
      </c>
      <c r="Q997" s="304">
        <f t="shared" ca="1" si="454"/>
        <v>0</v>
      </c>
      <c r="R997" s="306">
        <f t="shared" ca="1" si="455"/>
        <v>0</v>
      </c>
      <c r="S997" s="307">
        <f t="shared" ca="1" si="456"/>
        <v>10.317999999999975</v>
      </c>
      <c r="T997" s="304">
        <f t="shared" ca="1" si="436"/>
        <v>101.21957999999975</v>
      </c>
      <c r="U997" s="311">
        <f t="shared" ca="1" si="437"/>
        <v>0</v>
      </c>
      <c r="V997" s="306">
        <f t="shared" ca="1" si="438"/>
        <v>1.2266659301195197</v>
      </c>
      <c r="W997" s="304">
        <f t="shared" ca="1" si="439"/>
        <v>82.571637370668626</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1.7466984057642865</v>
      </c>
      <c r="AH997" s="304">
        <f t="shared" ca="1" si="463"/>
        <v>-8.0026483784607745</v>
      </c>
    </row>
    <row r="998" spans="1:34" x14ac:dyDescent="0.2">
      <c r="A998" s="347">
        <f t="shared" ca="1" si="441"/>
        <v>1E-4</v>
      </c>
      <c r="B998" s="304">
        <f t="shared" ca="1" si="442"/>
        <v>46.807600000000583</v>
      </c>
      <c r="D998" s="306">
        <f t="shared" ca="1" si="443"/>
        <v>-0.88852124900596197</v>
      </c>
      <c r="E998" s="307">
        <f t="shared" ca="1" si="444"/>
        <v>-1.8567997568873276</v>
      </c>
      <c r="F998" s="304">
        <f t="shared" ca="1" si="445"/>
        <v>2.0584400275723249</v>
      </c>
      <c r="G998" s="306">
        <f t="shared" ca="1" si="446"/>
        <v>17.830678155840367</v>
      </c>
      <c r="H998" s="307">
        <f t="shared" ca="1" si="447"/>
        <v>-159.60431519436534</v>
      </c>
      <c r="I998" s="304">
        <f t="shared" ca="1" si="448"/>
        <v>160.59723071136526</v>
      </c>
      <c r="J998" s="306">
        <f t="shared" ca="1" si="449"/>
        <v>1629.6771977215183</v>
      </c>
      <c r="K998" s="307">
        <f t="shared" ca="1" si="450"/>
        <v>-13.606149028710217</v>
      </c>
      <c r="L998" s="304">
        <f t="shared" ca="1" si="435"/>
        <v>1629.7339954927775</v>
      </c>
      <c r="M998" s="306">
        <f t="shared" ca="1" si="451"/>
        <v>-1.4595396375754746</v>
      </c>
      <c r="N998" s="304">
        <f t="shared" ca="1" si="452"/>
        <v>-83.625461265128479</v>
      </c>
      <c r="P998" s="310">
        <f t="shared" ca="1" si="453"/>
        <v>23</v>
      </c>
      <c r="Q998" s="304">
        <f t="shared" ca="1" si="454"/>
        <v>0</v>
      </c>
      <c r="R998" s="306">
        <f t="shared" ca="1" si="455"/>
        <v>0</v>
      </c>
      <c r="S998" s="307">
        <f t="shared" ca="1" si="456"/>
        <v>10.317999999999975</v>
      </c>
      <c r="T998" s="304">
        <f t="shared" ca="1" si="436"/>
        <v>101.21957999999975</v>
      </c>
      <c r="U998" s="311">
        <f t="shared" ca="1" si="437"/>
        <v>0</v>
      </c>
      <c r="V998" s="306">
        <f t="shared" ca="1" si="438"/>
        <v>1.2266678879326058</v>
      </c>
      <c r="W998" s="304">
        <f t="shared" ca="1" si="439"/>
        <v>82.57194877048417</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1.7466689640330202</v>
      </c>
      <c r="AH998" s="304">
        <f t="shared" ca="1" si="463"/>
        <v>-8.0026785588940523</v>
      </c>
    </row>
    <row r="999" spans="1:34" x14ac:dyDescent="0.2">
      <c r="A999" s="347">
        <f t="shared" ca="1" si="441"/>
        <v>1E-4</v>
      </c>
      <c r="B999" s="304">
        <f t="shared" ca="1" si="442"/>
        <v>46.807700000000587</v>
      </c>
      <c r="D999" s="306">
        <f t="shared" ca="1" si="443"/>
        <v>-0.88851920590747524</v>
      </c>
      <c r="E999" s="307">
        <f t="shared" ca="1" si="444"/>
        <v>-1.85676916063038</v>
      </c>
      <c r="F999" s="304">
        <f t="shared" ca="1" si="445"/>
        <v>2.0584115465898689</v>
      </c>
      <c r="G999" s="306">
        <f t="shared" ca="1" si="446"/>
        <v>17.830589303919776</v>
      </c>
      <c r="H999" s="307">
        <f t="shared" ca="1" si="447"/>
        <v>-159.6045008712814</v>
      </c>
      <c r="I999" s="304">
        <f t="shared" ca="1" si="448"/>
        <v>160.59740537535444</v>
      </c>
      <c r="J999" s="306">
        <f t="shared" ca="1" si="449"/>
        <v>1629.6771977215183</v>
      </c>
      <c r="K999" s="307">
        <f t="shared" ca="1" si="450"/>
        <v>-13.622109469513498</v>
      </c>
      <c r="L999" s="304">
        <f t="shared" ca="1" si="435"/>
        <v>1629.7341288197472</v>
      </c>
      <c r="M999" s="306">
        <f t="shared" ca="1" si="451"/>
        <v>-1.4595403157793885</v>
      </c>
      <c r="N999" s="304">
        <f t="shared" ca="1" si="452"/>
        <v>-83.625500123350392</v>
      </c>
      <c r="P999" s="310">
        <f t="shared" ca="1" si="453"/>
        <v>23</v>
      </c>
      <c r="Q999" s="304">
        <f t="shared" ca="1" si="454"/>
        <v>0</v>
      </c>
      <c r="R999" s="306">
        <f t="shared" ca="1" si="455"/>
        <v>0</v>
      </c>
      <c r="S999" s="307">
        <f t="shared" ca="1" si="456"/>
        <v>10.317999999999975</v>
      </c>
      <c r="T999" s="304">
        <f t="shared" ca="1" si="436"/>
        <v>101.21957999999975</v>
      </c>
      <c r="U999" s="311">
        <f t="shared" ca="1" si="437"/>
        <v>0</v>
      </c>
      <c r="V999" s="306">
        <f t="shared" ca="1" si="438"/>
        <v>1.2266698457510963</v>
      </c>
      <c r="W999" s="304">
        <f t="shared" ca="1" si="439"/>
        <v>82.57226016840464</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1.7466395224756397</v>
      </c>
      <c r="AH999" s="304">
        <f t="shared" ca="1" si="463"/>
        <v>-8.0027087391436691</v>
      </c>
    </row>
    <row r="1000" spans="1:34" x14ac:dyDescent="0.2">
      <c r="A1000" s="347">
        <f t="shared" ca="1" si="441"/>
        <v>1E-4</v>
      </c>
      <c r="B1000" s="304">
        <f t="shared" ca="1" si="442"/>
        <v>46.80780000000059</v>
      </c>
      <c r="D1000" s="306">
        <f t="shared" ca="1" si="443"/>
        <v>-0.88851716278611526</v>
      </c>
      <c r="E1000" s="307">
        <f t="shared" ca="1" si="444"/>
        <v>-1.8567385645593912</v>
      </c>
      <c r="F1000" s="304">
        <f t="shared" ca="1" si="445"/>
        <v>2.0583830658280196</v>
      </c>
      <c r="G1000" s="306">
        <f t="shared" ca="1" si="446"/>
        <v>17.830500452203498</v>
      </c>
      <c r="H1000" s="307">
        <f t="shared" ca="1" si="447"/>
        <v>-159.60468654513787</v>
      </c>
      <c r="I1000" s="304">
        <f t="shared" ca="1" si="448"/>
        <v>160.59758003639951</v>
      </c>
      <c r="J1000" s="306">
        <f t="shared" ca="1" si="449"/>
        <v>1629.6771977215183</v>
      </c>
      <c r="K1000" s="307">
        <f t="shared" ca="1" si="450"/>
        <v>-13.638069928884319</v>
      </c>
      <c r="L1000" s="304">
        <f t="shared" ca="1" si="435"/>
        <v>1629.7342623031664</v>
      </c>
      <c r="M1000" s="306">
        <f t="shared" ca="1" si="451"/>
        <v>-1.4595409939784476</v>
      </c>
      <c r="N1000" s="304">
        <f t="shared" ca="1" si="452"/>
        <v>-83.625538981294142</v>
      </c>
      <c r="P1000" s="310">
        <f t="shared" ca="1" si="453"/>
        <v>23</v>
      </c>
      <c r="Q1000" s="304">
        <f t="shared" ca="1" si="454"/>
        <v>0</v>
      </c>
      <c r="R1000" s="306">
        <f t="shared" ca="1" si="455"/>
        <v>0</v>
      </c>
      <c r="S1000" s="307">
        <f t="shared" ca="1" si="456"/>
        <v>10.317999999999975</v>
      </c>
      <c r="T1000" s="304">
        <f t="shared" ca="1" si="436"/>
        <v>101.21957999999975</v>
      </c>
      <c r="U1000" s="311">
        <f t="shared" ca="1" si="437"/>
        <v>0</v>
      </c>
      <c r="V1000" s="306">
        <f t="shared" ca="1" si="438"/>
        <v>1.2266718035749917</v>
      </c>
      <c r="W1000" s="304">
        <f t="shared" ca="1" si="439"/>
        <v>82.572571564430163</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1.7466100810921557</v>
      </c>
      <c r="AH1000" s="304">
        <f t="shared" ca="1" si="463"/>
        <v>-8.0027389192096177</v>
      </c>
    </row>
    <row r="1001" spans="1:34" x14ac:dyDescent="0.2">
      <c r="A1001" s="347">
        <f t="shared" ca="1" si="441"/>
        <v>1E-4</v>
      </c>
      <c r="B1001" s="304">
        <f t="shared" ca="1" si="442"/>
        <v>46.807900000000593</v>
      </c>
      <c r="D1001" s="306">
        <f t="shared" ca="1" si="443"/>
        <v>-0.88851511964188445</v>
      </c>
      <c r="E1001" s="307">
        <f t="shared" ca="1" si="444"/>
        <v>-1.8567079686743453</v>
      </c>
      <c r="F1001" s="304">
        <f t="shared" ca="1" si="445"/>
        <v>2.058354585286764</v>
      </c>
      <c r="G1001" s="306">
        <f t="shared" ca="1" si="446"/>
        <v>17.830411600691534</v>
      </c>
      <c r="H1001" s="307">
        <f t="shared" ca="1" si="447"/>
        <v>-159.60487221593473</v>
      </c>
      <c r="I1001" s="304">
        <f t="shared" ca="1" si="448"/>
        <v>160.59775469450042</v>
      </c>
      <c r="J1001" s="306">
        <f t="shared" ca="1" si="449"/>
        <v>1629.6771977215183</v>
      </c>
      <c r="K1001" s="307">
        <f t="shared" ca="1" si="450"/>
        <v>-13.654030406822372</v>
      </c>
      <c r="L1001" s="304">
        <f t="shared" ca="1" si="435"/>
        <v>1629.7343959430357</v>
      </c>
      <c r="M1001" s="306">
        <f t="shared" ca="1" si="451"/>
        <v>-1.4595416721726522</v>
      </c>
      <c r="N1001" s="304">
        <f t="shared" ca="1" si="452"/>
        <v>-83.625577838959757</v>
      </c>
      <c r="P1001" s="310">
        <f t="shared" ca="1" si="453"/>
        <v>23</v>
      </c>
      <c r="Q1001" s="304">
        <f t="shared" ca="1" si="454"/>
        <v>0</v>
      </c>
      <c r="R1001" s="306">
        <f t="shared" ca="1" si="455"/>
        <v>0</v>
      </c>
      <c r="S1001" s="307">
        <f t="shared" ca="1" si="456"/>
        <v>10.317999999999975</v>
      </c>
      <c r="T1001" s="304">
        <f t="shared" ca="1" si="436"/>
        <v>101.21957999999975</v>
      </c>
      <c r="U1001" s="311">
        <f t="shared" ca="1" si="437"/>
        <v>0</v>
      </c>
      <c r="V1001" s="306">
        <f t="shared" ca="1" si="438"/>
        <v>1.2266737614042911</v>
      </c>
      <c r="W1001" s="304">
        <f t="shared" ca="1" si="439"/>
        <v>82.572882958560541</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1.7465806398825521</v>
      </c>
      <c r="AH1001" s="304">
        <f t="shared" ca="1" si="463"/>
        <v>-8.002769099091914</v>
      </c>
    </row>
    <row r="1002" spans="1:34" x14ac:dyDescent="0.2">
      <c r="A1002" s="347">
        <f t="shared" ca="1" si="441"/>
        <v>1E-4</v>
      </c>
      <c r="B1002" s="304">
        <f t="shared" ca="1" si="442"/>
        <v>46.808000000000597</v>
      </c>
      <c r="D1002" s="306">
        <f t="shared" ca="1" si="443"/>
        <v>-0.88851307647477951</v>
      </c>
      <c r="E1002" s="307">
        <f t="shared" ca="1" si="444"/>
        <v>-1.8566773729752652</v>
      </c>
      <c r="F1002" s="304">
        <f t="shared" ca="1" si="445"/>
        <v>2.0583261049661226</v>
      </c>
      <c r="G1002" s="306">
        <f t="shared" ca="1" si="446"/>
        <v>17.830322749383885</v>
      </c>
      <c r="H1002" s="307">
        <f t="shared" ca="1" si="447"/>
        <v>-159.60505788367203</v>
      </c>
      <c r="I1002" s="304">
        <f t="shared" ca="1" si="448"/>
        <v>160.59792934965722</v>
      </c>
      <c r="J1002" s="306">
        <f t="shared" ca="1" si="449"/>
        <v>1629.6771977215183</v>
      </c>
      <c r="K1002" s="307">
        <f t="shared" ca="1" si="450"/>
        <v>-13.669990903327353</v>
      </c>
      <c r="L1002" s="304">
        <f t="shared" ca="1" si="435"/>
        <v>1629.7345297393554</v>
      </c>
      <c r="M1002" s="306">
        <f t="shared" ca="1" si="451"/>
        <v>-1.459542350362002</v>
      </c>
      <c r="N1002" s="304">
        <f t="shared" ca="1" si="452"/>
        <v>-83.625616696347208</v>
      </c>
      <c r="P1002" s="310">
        <f t="shared" ca="1" si="453"/>
        <v>23</v>
      </c>
      <c r="Q1002" s="304">
        <f t="shared" ca="1" si="454"/>
        <v>0</v>
      </c>
      <c r="R1002" s="306">
        <f t="shared" ca="1" si="455"/>
        <v>0</v>
      </c>
      <c r="S1002" s="307">
        <f t="shared" ca="1" si="456"/>
        <v>10.317999999999975</v>
      </c>
      <c r="T1002" s="304">
        <f t="shared" ca="1" si="436"/>
        <v>101.21957999999975</v>
      </c>
      <c r="U1002" s="311">
        <f t="shared" ca="1" si="437"/>
        <v>0</v>
      </c>
      <c r="V1002" s="306">
        <f t="shared" ca="1" si="438"/>
        <v>1.2266757192389954</v>
      </c>
      <c r="W1002" s="304">
        <f t="shared" ca="1" si="439"/>
        <v>82.573194350795916</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1.7465511988468538</v>
      </c>
      <c r="AH1002" s="304">
        <f t="shared" ca="1" si="463"/>
        <v>-8.0027992787905351</v>
      </c>
    </row>
    <row r="1003" spans="1:34" x14ac:dyDescent="0.2">
      <c r="A1003" s="347">
        <f t="shared" ca="1" si="441"/>
        <v>1E-4</v>
      </c>
      <c r="B1003" s="304">
        <f t="shared" ca="1" si="442"/>
        <v>46.8081000000006</v>
      </c>
      <c r="D1003" s="306">
        <f t="shared" ca="1" si="443"/>
        <v>-0.88851103328480463</v>
      </c>
      <c r="E1003" s="307">
        <f t="shared" ca="1" si="444"/>
        <v>-1.856646777462136</v>
      </c>
      <c r="F1003" s="304">
        <f t="shared" ca="1" si="445"/>
        <v>2.0582976248660847</v>
      </c>
      <c r="G1003" s="306">
        <f t="shared" ca="1" si="446"/>
        <v>17.830233898280557</v>
      </c>
      <c r="H1003" s="307">
        <f t="shared" ca="1" si="447"/>
        <v>-159.60524354834979</v>
      </c>
      <c r="I1003" s="304">
        <f t="shared" ca="1" si="448"/>
        <v>160.59810400186998</v>
      </c>
      <c r="J1003" s="306">
        <f t="shared" ca="1" si="449"/>
        <v>1629.6771977215183</v>
      </c>
      <c r="K1003" s="307">
        <f t="shared" ca="1" si="450"/>
        <v>-13.685951418398954</v>
      </c>
      <c r="L1003" s="304">
        <f t="shared" ca="1" si="435"/>
        <v>1629.7346636921261</v>
      </c>
      <c r="M1003" s="306">
        <f t="shared" ca="1" si="451"/>
        <v>-1.4595430285464972</v>
      </c>
      <c r="N1003" s="304">
        <f t="shared" ca="1" si="452"/>
        <v>-83.625655553456525</v>
      </c>
      <c r="P1003" s="310">
        <f t="shared" ca="1" si="453"/>
        <v>23</v>
      </c>
      <c r="Q1003" s="304">
        <f t="shared" ca="1" si="454"/>
        <v>0</v>
      </c>
      <c r="R1003" s="306">
        <f t="shared" ca="1" si="455"/>
        <v>0</v>
      </c>
      <c r="S1003" s="307">
        <f t="shared" ca="1" si="456"/>
        <v>10.317999999999975</v>
      </c>
      <c r="T1003" s="304">
        <f t="shared" ca="1" si="436"/>
        <v>101.21957999999975</v>
      </c>
      <c r="U1003" s="311">
        <f t="shared" ca="1" si="437"/>
        <v>0</v>
      </c>
      <c r="V1003" s="306">
        <f ca="1">Rho_moyen*(20000-Alt_rampe-pos_z)/(20000+Alt_rampe+pos_z)</f>
        <v>1.2266776770791041</v>
      </c>
      <c r="W1003" s="304">
        <f t="shared" ca="1" si="439"/>
        <v>82.573505741136302</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1.7465217579850414</v>
      </c>
      <c r="AH1003" s="304">
        <f t="shared" ca="1" si="463"/>
        <v>-8.0028294583054969</v>
      </c>
    </row>
    <row r="1004" spans="1:34" x14ac:dyDescent="0.2">
      <c r="A1004" s="348">
        <f t="shared" ca="1" si="441"/>
        <v>1E-4</v>
      </c>
      <c r="B1004" s="305">
        <f t="shared" ca="1" si="442"/>
        <v>46.808200000000603</v>
      </c>
      <c r="D1004" s="308">
        <f t="shared" ca="1" si="443"/>
        <v>-0.88850899007195894</v>
      </c>
      <c r="E1004" s="309">
        <f t="shared" ca="1" si="444"/>
        <v>-1.8566161821349594</v>
      </c>
      <c r="F1004" s="305">
        <f t="shared" ca="1" si="445"/>
        <v>2.0582691449866521</v>
      </c>
      <c r="G1004" s="308">
        <f t="shared" ca="1" si="446"/>
        <v>17.830145047381549</v>
      </c>
      <c r="H1004" s="309">
        <f t="shared" ca="1" si="447"/>
        <v>-159.60542920996801</v>
      </c>
      <c r="I1004" s="305">
        <f t="shared" ca="1" si="448"/>
        <v>160.59827865113866</v>
      </c>
      <c r="J1004" s="308">
        <f t="shared" ca="1" si="449"/>
        <v>1629.6771977215183</v>
      </c>
      <c r="K1004" s="309">
        <f t="shared" ca="1" si="450"/>
        <v>-13.70191195203687</v>
      </c>
      <c r="L1004" s="305">
        <f t="shared" ca="1" si="435"/>
        <v>1629.7347978013486</v>
      </c>
      <c r="M1004" s="308">
        <f t="shared" ca="1" si="451"/>
        <v>-1.4595437067261379</v>
      </c>
      <c r="N1004" s="305">
        <f t="shared" ca="1" si="452"/>
        <v>-83.625694410287679</v>
      </c>
      <c r="P1004" s="312">
        <f t="shared" ca="1" si="453"/>
        <v>23</v>
      </c>
      <c r="Q1004" s="305">
        <f t="shared" ca="1" si="454"/>
        <v>0</v>
      </c>
      <c r="R1004" s="308">
        <f t="shared" ca="1" si="455"/>
        <v>0</v>
      </c>
      <c r="S1004" s="309">
        <f t="shared" ca="1" si="456"/>
        <v>10.317999999999975</v>
      </c>
      <c r="T1004" s="305">
        <f t="shared" ca="1" si="436"/>
        <v>101.21957999999975</v>
      </c>
      <c r="U1004" s="313">
        <f t="shared" ca="1" si="437"/>
        <v>0</v>
      </c>
      <c r="V1004" s="308">
        <f t="shared" ca="1" si="438"/>
        <v>1.2266796349246172</v>
      </c>
      <c r="W1004" s="305">
        <f ca="1">1/2*Rho*Sref*Cx*vit_xz^2</f>
        <v>82.573817129581585</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1.7464923172971165</v>
      </c>
      <c r="AH1004" s="305">
        <f t="shared" ca="1" si="463"/>
        <v>-8.0028596376367993</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v>
      </c>
      <c r="D8" s="633"/>
      <c r="M8" s="75"/>
    </row>
    <row r="9" spans="1:13" ht="15.75" x14ac:dyDescent="0.25">
      <c r="A9" s="59"/>
      <c r="B9" s="140" t="s">
        <v>4</v>
      </c>
      <c r="C9" s="633" t="str">
        <f>Club</f>
        <v>L'AéroIPSA</v>
      </c>
      <c r="D9" s="633"/>
      <c r="M9" s="75"/>
    </row>
    <row r="10" spans="1:13" ht="15.75" x14ac:dyDescent="0.25">
      <c r="A10" s="59"/>
      <c r="B10" s="140" t="s">
        <v>563</v>
      </c>
      <c r="C10" s="662" t="str">
        <f>Matricule</f>
        <v>FX0</v>
      </c>
      <c r="D10" s="663"/>
      <c r="M10" s="75"/>
    </row>
    <row r="11" spans="1:13" x14ac:dyDescent="0.2">
      <c r="A11" s="59"/>
      <c r="B11" s="140" t="str">
        <f>IF(Lang="Français","Masse sans propu",IF(Lang="English","Mass without M",""))</f>
        <v>Masse sans propu</v>
      </c>
      <c r="C11" s="664">
        <f>MasseSans</f>
        <v>8.68</v>
      </c>
      <c r="D11" s="664"/>
      <c r="M11" s="75"/>
    </row>
    <row r="12" spans="1:13" x14ac:dyDescent="0.2">
      <c r="A12" s="59"/>
      <c r="B12" s="140" t="str">
        <f>IF(Lang="Français","Masse totale",IF(Lang="English","Total mass",""))</f>
        <v>Masse totale</v>
      </c>
      <c r="C12" s="667" t="str">
        <f ca="1">MassePlein &amp; " kg ±" &amp; MasseSans &amp; " kg"</f>
        <v>12,191 kg ±8,68 kg</v>
      </c>
      <c r="D12" s="667"/>
      <c r="M12" s="75"/>
    </row>
    <row r="13" spans="1:13" x14ac:dyDescent="0.2">
      <c r="A13" s="59"/>
      <c r="B13" s="227" t="str">
        <f>IF(Lang="Français","Propulseur",IF(Lang="English","Motor",""))</f>
        <v>Propulseur</v>
      </c>
      <c r="C13" s="610" t="str">
        <f>Propu</f>
        <v>Orignal (Pro75-3G C)</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94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75</v>
      </c>
      <c r="C43" s="403">
        <f t="shared" ref="C43:C69" ca="1" si="1">1/2*Rho_moyen*PI()*D_var^2/4*Cx/10^6</f>
        <v>1.6235652658981629E-3</v>
      </c>
      <c r="D43" s="400">
        <f ca="1">MpropuPlein+0*MasseSans</f>
        <v>3.5110000000000001</v>
      </c>
      <c r="E43" s="400">
        <f t="shared" ref="E43:E69" ca="1" si="2">m_var - 0.5*m_poudre</f>
        <v>2.5745</v>
      </c>
      <c r="F43" s="400">
        <f t="shared" ref="F43:F69" ca="1" si="3">m_var - m_poudre</f>
        <v>1.6379999999999999</v>
      </c>
      <c r="G43" s="407">
        <f t="shared" ref="G43:G69" ca="1" si="4">MAX(0, (I_total/Temps_fin_propu)/m_prop-g)</f>
        <v>300.51733100610352</v>
      </c>
      <c r="H43" s="406">
        <f t="shared" ref="H43:H69" ca="1" si="5">Q_var/m_prop</f>
        <v>6.3063323592859309E-4</v>
      </c>
      <c r="I43" s="403">
        <f t="shared" ref="I43:I69" ca="1" si="6">Q_var/m_bal</f>
        <v>9.9118758601841449E-4</v>
      </c>
      <c r="J43" s="403">
        <f t="shared" ref="J43:J69" ca="1" si="7">1/(2*b_prop)*LN(  ((EXP(2*SQRT(a_prop*b_prop)*Temps_fin_propu)+1)^2)  /  (((1+1)^2)*EXP(2*SQRT(a_prop*b_prop)*Temps_fin_propu)))</f>
        <v>2158.2635165521065</v>
      </c>
      <c r="K43" s="410">
        <f t="shared" ref="K43:K69" ca="1" si="8">SQRT(a_prop/b_prop)  *  (EXP(2*SQRT(a_prop*b_prop)*Temps_fin_propu)-1)/(EXP(2*SQRT(a_prop*b_prop)*Temps_fin_propu)+1)</f>
        <v>667.23943222055664</v>
      </c>
      <c r="L43" s="413">
        <f t="shared" ref="L43:L69" ca="1" si="9">alt_prop + 1/(2*b_bal) * LN(1+b_bal/g*V_prop^2)</f>
        <v>4089.4196162940484</v>
      </c>
      <c r="M43" s="416">
        <f t="shared" ref="M43:M69" ca="1" si="10">Temps_fin_propu + ATAN(SQRT(b_bal/g)*V_prop)/SQRT(b_bal*g)</f>
        <v>19.108714737865654</v>
      </c>
    </row>
    <row r="44" spans="1:13" x14ac:dyDescent="0.2">
      <c r="B44" s="426">
        <f t="shared" ca="1" si="0"/>
        <v>75</v>
      </c>
      <c r="C44" s="404">
        <f t="shared" ca="1" si="1"/>
        <v>1.6235652658981629E-3</v>
      </c>
      <c r="D44" s="401">
        <f ca="1">MpropuPlein+0.25*MasseSans</f>
        <v>5.681</v>
      </c>
      <c r="E44" s="401">
        <f t="shared" ca="1" si="2"/>
        <v>4.7445000000000004</v>
      </c>
      <c r="F44" s="401">
        <f t="shared" ca="1" si="3"/>
        <v>3.8079999999999998</v>
      </c>
      <c r="G44" s="408">
        <f t="shared" ca="1" si="4"/>
        <v>158.58239407212847</v>
      </c>
      <c r="H44" s="404">
        <f t="shared" ca="1" si="5"/>
        <v>3.4219944480939251E-4</v>
      </c>
      <c r="I44" s="404">
        <f t="shared" ca="1" si="6"/>
        <v>4.2635642486821507E-4</v>
      </c>
      <c r="J44" s="404">
        <f t="shared" ca="1" si="7"/>
        <v>1473.1824412209362</v>
      </c>
      <c r="K44" s="411">
        <f t="shared" ca="1" si="8"/>
        <v>542.52895871836506</v>
      </c>
      <c r="L44" s="414">
        <f t="shared" ca="1" si="9"/>
        <v>4550.5520857844631</v>
      </c>
      <c r="M44" s="417">
        <f t="shared" ca="1" si="10"/>
        <v>24.752859053808585</v>
      </c>
    </row>
    <row r="45" spans="1:13" x14ac:dyDescent="0.2">
      <c r="B45" s="426">
        <f t="shared" ca="1" si="0"/>
        <v>75</v>
      </c>
      <c r="C45" s="404">
        <f t="shared" ca="1" si="1"/>
        <v>1.6235652658981629E-3</v>
      </c>
      <c r="D45" s="401">
        <f ca="1">MpropuPlein+0.5*MasseSans</f>
        <v>7.851</v>
      </c>
      <c r="E45" s="401">
        <f t="shared" ca="1" si="2"/>
        <v>6.9145000000000003</v>
      </c>
      <c r="F45" s="401">
        <f t="shared" ca="1" si="3"/>
        <v>5.9779999999999998</v>
      </c>
      <c r="G45" s="408">
        <f t="shared" ca="1" si="4"/>
        <v>105.73526193871047</v>
      </c>
      <c r="H45" s="404">
        <f t="shared" ca="1" si="5"/>
        <v>2.3480588124928235E-4</v>
      </c>
      <c r="I45" s="404">
        <f t="shared" ca="1" si="6"/>
        <v>2.7159004113385126E-4</v>
      </c>
      <c r="J45" s="404">
        <f t="shared" ca="1" si="7"/>
        <v>1066.0654006457912</v>
      </c>
      <c r="K45" s="411">
        <f t="shared" ca="1" si="8"/>
        <v>421.13747390673666</v>
      </c>
      <c r="L45" s="414">
        <f t="shared" ca="1" si="9"/>
        <v>4336.9274147800679</v>
      </c>
      <c r="M45" s="417">
        <f t="shared" ca="1" si="10"/>
        <v>26.898947626077209</v>
      </c>
    </row>
    <row r="46" spans="1:13" x14ac:dyDescent="0.2">
      <c r="B46" s="426">
        <f t="shared" ca="1" si="0"/>
        <v>75</v>
      </c>
      <c r="C46" s="404">
        <f t="shared" ca="1" si="1"/>
        <v>1.6235652658981629E-3</v>
      </c>
      <c r="D46" s="401">
        <f ca="1">MpropuPlein+0.75*MasseSans</f>
        <v>10.021000000000001</v>
      </c>
      <c r="E46" s="401">
        <f t="shared" ca="1" si="2"/>
        <v>9.0845000000000002</v>
      </c>
      <c r="F46" s="401">
        <f t="shared" ca="1" si="3"/>
        <v>8.1479999999999997</v>
      </c>
      <c r="G46" s="408">
        <f t="shared" ca="1" si="4"/>
        <v>78.135149834907097</v>
      </c>
      <c r="H46" s="404">
        <f t="shared" ca="1" si="5"/>
        <v>1.7871817556256952E-4</v>
      </c>
      <c r="I46" s="404">
        <f t="shared" ca="1" si="6"/>
        <v>1.9925936007586683E-4</v>
      </c>
      <c r="J46" s="404">
        <f t="shared" ca="1" si="7"/>
        <v>815.31269665797549</v>
      </c>
      <c r="K46" s="411">
        <f t="shared" ca="1" si="8"/>
        <v>332.4508137990095</v>
      </c>
      <c r="L46" s="414">
        <f t="shared" ca="1" si="9"/>
        <v>3768.9920604367007</v>
      </c>
      <c r="M46" s="417">
        <f t="shared" ca="1" si="10"/>
        <v>26.897170723110307</v>
      </c>
    </row>
    <row r="47" spans="1:13" x14ac:dyDescent="0.2">
      <c r="B47" s="426">
        <f t="shared" ca="1" si="0"/>
        <v>75</v>
      </c>
      <c r="C47" s="404">
        <f t="shared" ca="1" si="1"/>
        <v>1.6235652658981629E-3</v>
      </c>
      <c r="D47" s="401">
        <f ca="1">MpropuPlein+1*MasseSans</f>
        <v>12.190999999999999</v>
      </c>
      <c r="E47" s="401">
        <f t="shared" ca="1" si="2"/>
        <v>11.254499999999998</v>
      </c>
      <c r="F47" s="401">
        <f t="shared" ca="1" si="3"/>
        <v>10.317999999999998</v>
      </c>
      <c r="G47" s="408">
        <f t="shared" ca="1" si="4"/>
        <v>61.178290343881443</v>
      </c>
      <c r="H47" s="404">
        <f t="shared" ca="1" si="5"/>
        <v>1.4425920884074487E-4</v>
      </c>
      <c r="I47" s="404">
        <f t="shared" ca="1" si="6"/>
        <v>1.5735271039912416E-4</v>
      </c>
      <c r="J47" s="404">
        <f t="shared" ca="1" si="7"/>
        <v>649.44243260542385</v>
      </c>
      <c r="K47" s="411">
        <f t="shared" ca="1" si="8"/>
        <v>269.1890985150452</v>
      </c>
      <c r="L47" s="414">
        <f t="shared" ca="1" si="9"/>
        <v>3099.9081512643925</v>
      </c>
      <c r="M47" s="417">
        <f t="shared" ca="1" si="10"/>
        <v>25.626393612000541</v>
      </c>
    </row>
    <row r="48" spans="1:13" x14ac:dyDescent="0.2">
      <c r="B48" s="426">
        <f t="shared" ca="1" si="0"/>
        <v>75</v>
      </c>
      <c r="C48" s="404">
        <f t="shared" ca="1" si="1"/>
        <v>1.6235652658981629E-3</v>
      </c>
      <c r="D48" s="401">
        <f ca="1">MpropuPlein+1.25*MasseSans</f>
        <v>14.361000000000001</v>
      </c>
      <c r="E48" s="401">
        <f t="shared" ca="1" si="2"/>
        <v>13.4245</v>
      </c>
      <c r="F48" s="401">
        <f t="shared" ca="1" si="3"/>
        <v>12.488</v>
      </c>
      <c r="G48" s="408">
        <f t="shared" ca="1" si="4"/>
        <v>49.70340561475016</v>
      </c>
      <c r="H48" s="404">
        <f t="shared" ca="1" si="5"/>
        <v>1.2094046451623248E-4</v>
      </c>
      <c r="I48" s="404">
        <f t="shared" ca="1" si="6"/>
        <v>1.300100309015185E-4</v>
      </c>
      <c r="J48" s="404">
        <f t="shared" ca="1" si="7"/>
        <v>532.77130036737969</v>
      </c>
      <c r="K48" s="411">
        <f t="shared" ca="1" si="8"/>
        <v>222.91389268692873</v>
      </c>
      <c r="L48" s="414">
        <f t="shared" ca="1" si="9"/>
        <v>2478.5352666714648</v>
      </c>
      <c r="M48" s="417">
        <f t="shared" ca="1" si="10"/>
        <v>23.768906094193404</v>
      </c>
    </row>
    <row r="49" spans="2:13" x14ac:dyDescent="0.2">
      <c r="B49" s="426">
        <f t="shared" ca="1" si="0"/>
        <v>75</v>
      </c>
      <c r="C49" s="404">
        <f t="shared" ca="1" si="1"/>
        <v>1.6235652658981629E-3</v>
      </c>
      <c r="D49" s="401">
        <f ca="1">MpropuPlein+1.5*MasseSans</f>
        <v>16.530999999999999</v>
      </c>
      <c r="E49" s="401">
        <f t="shared" ca="1" si="2"/>
        <v>15.594499999999998</v>
      </c>
      <c r="F49" s="401">
        <f t="shared" ca="1" si="3"/>
        <v>14.657999999999998</v>
      </c>
      <c r="G49" s="408">
        <f t="shared" ca="1" si="4"/>
        <v>41.422018575472997</v>
      </c>
      <c r="H49" s="404">
        <f t="shared" ca="1" si="5"/>
        <v>1.0411140247511386E-4</v>
      </c>
      <c r="I49" s="404">
        <f t="shared" ca="1" si="6"/>
        <v>1.1076308267827556E-4</v>
      </c>
      <c r="J49" s="404">
        <f t="shared" ca="1" si="7"/>
        <v>446.65460811319628</v>
      </c>
      <c r="K49" s="411">
        <f t="shared" ca="1" si="8"/>
        <v>187.97368099518548</v>
      </c>
      <c r="L49" s="414">
        <f t="shared" ca="1" si="9"/>
        <v>1962.1552167409948</v>
      </c>
      <c r="M49" s="417">
        <f t="shared" ca="1" si="10"/>
        <v>21.770164642477909</v>
      </c>
    </row>
    <row r="50" spans="2:13" x14ac:dyDescent="0.2">
      <c r="B50" s="426">
        <f t="shared" ca="1" si="0"/>
        <v>75</v>
      </c>
      <c r="C50" s="404">
        <f t="shared" ca="1" si="1"/>
        <v>1.6235652658981629E-3</v>
      </c>
      <c r="D50" s="401">
        <f ca="1">MpropuPlein+1.75*MasseSans</f>
        <v>18.701000000000001</v>
      </c>
      <c r="E50" s="401">
        <f t="shared" ca="1" si="2"/>
        <v>17.764500000000002</v>
      </c>
      <c r="F50" s="401">
        <f t="shared" ca="1" si="3"/>
        <v>16.827999999999999</v>
      </c>
      <c r="G50" s="408">
        <f t="shared" ca="1" si="4"/>
        <v>35.163836228163667</v>
      </c>
      <c r="H50" s="404">
        <f t="shared" ca="1" si="5"/>
        <v>9.139380595559474E-5</v>
      </c>
      <c r="I50" s="404">
        <f t="shared" ca="1" si="6"/>
        <v>9.6479989654038687E-5</v>
      </c>
      <c r="J50" s="404">
        <f t="shared" ca="1" si="7"/>
        <v>380.6515915881381</v>
      </c>
      <c r="K50" s="411">
        <f t="shared" ca="1" si="8"/>
        <v>160.81122821458129</v>
      </c>
      <c r="L50" s="414">
        <f t="shared" ca="1" si="9"/>
        <v>1555.004676673821</v>
      </c>
      <c r="M50" s="417">
        <f t="shared" ca="1" si="10"/>
        <v>19.862721688363713</v>
      </c>
    </row>
    <row r="51" spans="2:13" x14ac:dyDescent="0.2">
      <c r="B51" s="427">
        <f t="shared" ca="1" si="0"/>
        <v>75</v>
      </c>
      <c r="C51" s="405">
        <f t="shared" ca="1" si="1"/>
        <v>1.6235652658981629E-3</v>
      </c>
      <c r="D51" s="402">
        <f ca="1">MpropuPlein+2*MasseSans</f>
        <v>20.870999999999999</v>
      </c>
      <c r="E51" s="402">
        <f t="shared" ca="1" si="2"/>
        <v>19.9345</v>
      </c>
      <c r="F51" s="402">
        <f t="shared" ca="1" si="3"/>
        <v>18.997999999999998</v>
      </c>
      <c r="G51" s="409">
        <f t="shared" ca="1" si="4"/>
        <v>30.268141597492466</v>
      </c>
      <c r="H51" s="405">
        <f t="shared" ca="1" si="5"/>
        <v>8.1444995655680503E-5</v>
      </c>
      <c r="I51" s="405">
        <f t="shared" ca="1" si="6"/>
        <v>8.5459799236665073E-5</v>
      </c>
      <c r="J51" s="405">
        <f t="shared" ca="1" si="7"/>
        <v>328.53183315203125</v>
      </c>
      <c r="K51" s="412">
        <f t="shared" ca="1" si="8"/>
        <v>139.1593037461692</v>
      </c>
      <c r="L51" s="415">
        <f t="shared" ca="1" si="9"/>
        <v>1240.6143369370184</v>
      </c>
      <c r="M51" s="418">
        <f t="shared" ca="1" si="10"/>
        <v>18.139890765836618</v>
      </c>
    </row>
    <row r="52" spans="2:13" x14ac:dyDescent="0.2">
      <c r="B52" s="425">
        <f t="shared" ref="B52:B60" si="11">D_ref</f>
        <v>94</v>
      </c>
      <c r="C52" s="403">
        <f t="shared" si="1"/>
        <v>2.5503684781290957E-3</v>
      </c>
      <c r="D52" s="400">
        <f ca="1">MpropuPlein+0*MasseSans</f>
        <v>3.5110000000000001</v>
      </c>
      <c r="E52" s="400">
        <f t="shared" ca="1" si="2"/>
        <v>2.5745</v>
      </c>
      <c r="F52" s="400">
        <f t="shared" ca="1" si="3"/>
        <v>1.6379999999999999</v>
      </c>
      <c r="G52" s="407">
        <f t="shared" ca="1" si="4"/>
        <v>300.51733100610352</v>
      </c>
      <c r="H52" s="403">
        <f t="shared" ca="1" si="5"/>
        <v>9.9062671514045281E-4</v>
      </c>
      <c r="I52" s="403">
        <f t="shared" ca="1" si="6"/>
        <v>1.557001512899326E-3</v>
      </c>
      <c r="J52" s="403">
        <f t="shared" ca="1" si="7"/>
        <v>1884.0471612605199</v>
      </c>
      <c r="K52" s="410">
        <f t="shared" ca="1" si="8"/>
        <v>544.15301261710613</v>
      </c>
      <c r="L52" s="413">
        <f t="shared" ca="1" si="9"/>
        <v>3127.1803134586212</v>
      </c>
      <c r="M52" s="416">
        <f t="shared" ca="1" si="10"/>
        <v>16.21783563282564</v>
      </c>
    </row>
    <row r="53" spans="2:13" x14ac:dyDescent="0.2">
      <c r="B53" s="426">
        <f t="shared" si="11"/>
        <v>94</v>
      </c>
      <c r="C53" s="404">
        <f t="shared" si="1"/>
        <v>2.5503684781290957E-3</v>
      </c>
      <c r="D53" s="401">
        <f ca="1">MpropuPlein+0.25*MasseSans</f>
        <v>5.681</v>
      </c>
      <c r="E53" s="401">
        <f t="shared" ca="1" si="2"/>
        <v>4.7445000000000004</v>
      </c>
      <c r="F53" s="401">
        <f t="shared" ca="1" si="3"/>
        <v>3.8079999999999998</v>
      </c>
      <c r="G53" s="408">
        <f t="shared" ca="1" si="4"/>
        <v>158.58239407212847</v>
      </c>
      <c r="H53" s="404">
        <f t="shared" ca="1" si="5"/>
        <v>5.3754209677080731E-4</v>
      </c>
      <c r="I53" s="404">
        <f t="shared" ca="1" si="6"/>
        <v>6.697396213574306E-4</v>
      </c>
      <c r="J53" s="404">
        <f t="shared" ca="1" si="7"/>
        <v>1369.6919079992915</v>
      </c>
      <c r="K53" s="411">
        <f t="shared" ca="1" si="8"/>
        <v>476.81691039487652</v>
      </c>
      <c r="L53" s="414">
        <f t="shared" ca="1" si="9"/>
        <v>3463.5480414381609</v>
      </c>
      <c r="M53" s="417">
        <f t="shared" ca="1" si="10"/>
        <v>20.992380431509808</v>
      </c>
    </row>
    <row r="54" spans="2:13" x14ac:dyDescent="0.2">
      <c r="B54" s="426">
        <f t="shared" si="11"/>
        <v>94</v>
      </c>
      <c r="C54" s="404">
        <f t="shared" si="1"/>
        <v>2.5503684781290957E-3</v>
      </c>
      <c r="D54" s="401">
        <f ca="1">MpropuPlein+0.5*MasseSans</f>
        <v>7.851</v>
      </c>
      <c r="E54" s="401">
        <f t="shared" ca="1" si="2"/>
        <v>6.9145000000000003</v>
      </c>
      <c r="F54" s="401">
        <f t="shared" ca="1" si="3"/>
        <v>5.9779999999999998</v>
      </c>
      <c r="G54" s="408">
        <f t="shared" ca="1" si="4"/>
        <v>105.73526193871047</v>
      </c>
      <c r="H54" s="404">
        <f t="shared" ca="1" si="5"/>
        <v>3.6884351408331703E-4</v>
      </c>
      <c r="I54" s="404">
        <f t="shared" ca="1" si="6"/>
        <v>4.266257072815483E-4</v>
      </c>
      <c r="J54" s="404">
        <f t="shared" ca="1" si="7"/>
        <v>1022.9884142819516</v>
      </c>
      <c r="K54" s="411">
        <f t="shared" ca="1" si="8"/>
        <v>389.72126302581597</v>
      </c>
      <c r="L54" s="414">
        <f t="shared" ca="1" si="9"/>
        <v>3400.7550115289264</v>
      </c>
      <c r="M54" s="417">
        <f t="shared" ca="1" si="10"/>
        <v>23.224866546402602</v>
      </c>
    </row>
    <row r="55" spans="2:13" x14ac:dyDescent="0.2">
      <c r="B55" s="426">
        <f t="shared" si="11"/>
        <v>94</v>
      </c>
      <c r="C55" s="404">
        <f t="shared" si="1"/>
        <v>2.5503684781290957E-3</v>
      </c>
      <c r="D55" s="401">
        <f ca="1">MpropuPlein+0.75*MasseSans</f>
        <v>10.021000000000001</v>
      </c>
      <c r="E55" s="401">
        <f t="shared" ca="1" si="2"/>
        <v>9.0845000000000002</v>
      </c>
      <c r="F55" s="401">
        <f t="shared" ca="1" si="3"/>
        <v>8.1479999999999997</v>
      </c>
      <c r="G55" s="408">
        <f t="shared" ca="1" si="4"/>
        <v>78.135149834907097</v>
      </c>
      <c r="H55" s="404">
        <f t="shared" ca="1" si="5"/>
        <v>2.8073845320370915E-4</v>
      </c>
      <c r="I55" s="404">
        <f t="shared" ca="1" si="6"/>
        <v>3.1300545877873044E-4</v>
      </c>
      <c r="J55" s="404">
        <f t="shared" ca="1" si="7"/>
        <v>794.82645533413643</v>
      </c>
      <c r="K55" s="411">
        <f t="shared" ca="1" si="8"/>
        <v>316.53337435272965</v>
      </c>
      <c r="L55" s="414">
        <f t="shared" ca="1" si="9"/>
        <v>3086.0543039270174</v>
      </c>
      <c r="M55" s="417">
        <f t="shared" ca="1" si="10"/>
        <v>23.824418447326845</v>
      </c>
    </row>
    <row r="56" spans="2:13" x14ac:dyDescent="0.2">
      <c r="B56" s="426">
        <f t="shared" si="11"/>
        <v>94</v>
      </c>
      <c r="C56" s="404">
        <f t="shared" si="1"/>
        <v>2.5503684781290957E-3</v>
      </c>
      <c r="D56" s="401">
        <f ca="1">MpropuPlein+1*MasseSans</f>
        <v>12.190999999999999</v>
      </c>
      <c r="E56" s="401">
        <f t="shared" ca="1" si="2"/>
        <v>11.254499999999998</v>
      </c>
      <c r="F56" s="401">
        <f t="shared" ca="1" si="3"/>
        <v>10.317999999999998</v>
      </c>
      <c r="G56" s="408">
        <f t="shared" ca="1" si="4"/>
        <v>61.178290343881443</v>
      </c>
      <c r="H56" s="404">
        <f t="shared" ca="1" si="5"/>
        <v>2.266087767674349E-4</v>
      </c>
      <c r="I56" s="404">
        <f t="shared" ca="1" si="6"/>
        <v>2.471766309487397E-4</v>
      </c>
      <c r="J56" s="404">
        <f t="shared" ca="1" si="7"/>
        <v>638.58487535240988</v>
      </c>
      <c r="K56" s="411">
        <f t="shared" ca="1" si="8"/>
        <v>260.46967827530813</v>
      </c>
      <c r="L56" s="414">
        <f t="shared" ca="1" si="9"/>
        <v>2654.8360672475455</v>
      </c>
      <c r="M56" s="417">
        <f t="shared" ca="1" si="10"/>
        <v>23.319705286062099</v>
      </c>
    </row>
    <row r="57" spans="2:13" x14ac:dyDescent="0.2">
      <c r="B57" s="426">
        <f t="shared" si="11"/>
        <v>94</v>
      </c>
      <c r="C57" s="404">
        <f t="shared" si="1"/>
        <v>2.5503684781290957E-3</v>
      </c>
      <c r="D57" s="401">
        <f ca="1">MpropuPlein+1.25*MasseSans</f>
        <v>14.361000000000001</v>
      </c>
      <c r="E57" s="401">
        <f t="shared" ca="1" si="2"/>
        <v>13.4245</v>
      </c>
      <c r="F57" s="401">
        <f t="shared" ca="1" si="3"/>
        <v>12.488</v>
      </c>
      <c r="G57" s="408">
        <f t="shared" ca="1" si="4"/>
        <v>49.70340561475016</v>
      </c>
      <c r="H57" s="404">
        <f t="shared" ca="1" si="5"/>
        <v>1.8997865679385418E-4</v>
      </c>
      <c r="I57" s="404">
        <f t="shared" ca="1" si="6"/>
        <v>2.0422553476370081E-4</v>
      </c>
      <c r="J57" s="404">
        <f t="shared" ca="1" si="7"/>
        <v>526.52377561135472</v>
      </c>
      <c r="K57" s="411">
        <f t="shared" ca="1" si="8"/>
        <v>217.80016075029158</v>
      </c>
      <c r="L57" s="414">
        <f t="shared" ca="1" si="9"/>
        <v>2208.2449624942619</v>
      </c>
      <c r="M57" s="417">
        <f t="shared" ca="1" si="10"/>
        <v>22.156903109246464</v>
      </c>
    </row>
    <row r="58" spans="2:13" x14ac:dyDescent="0.2">
      <c r="B58" s="426">
        <f t="shared" si="11"/>
        <v>94</v>
      </c>
      <c r="C58" s="404">
        <f t="shared" si="1"/>
        <v>2.5503684781290957E-3</v>
      </c>
      <c r="D58" s="401">
        <f ca="1">MpropuPlein+1.5*MasseSans</f>
        <v>16.530999999999999</v>
      </c>
      <c r="E58" s="401">
        <f t="shared" ca="1" si="2"/>
        <v>15.594499999999998</v>
      </c>
      <c r="F58" s="401">
        <f t="shared" ca="1" si="3"/>
        <v>14.657999999999998</v>
      </c>
      <c r="G58" s="408">
        <f t="shared" ca="1" si="4"/>
        <v>41.422018575472997</v>
      </c>
      <c r="H58" s="404">
        <f t="shared" ca="1" si="5"/>
        <v>1.6354281818135215E-4</v>
      </c>
      <c r="I58" s="404">
        <f t="shared" ca="1" si="6"/>
        <v>1.7399157307470978E-4</v>
      </c>
      <c r="J58" s="404">
        <f t="shared" ca="1" si="7"/>
        <v>442.82806514282265</v>
      </c>
      <c r="K58" s="411">
        <f t="shared" ca="1" si="8"/>
        <v>184.80422001314489</v>
      </c>
      <c r="L58" s="414">
        <f t="shared" ca="1" si="9"/>
        <v>1803.7613968447411</v>
      </c>
      <c r="M58" s="417">
        <f t="shared" ca="1" si="10"/>
        <v>20.688137804818574</v>
      </c>
    </row>
    <row r="59" spans="2:13" x14ac:dyDescent="0.2">
      <c r="B59" s="426">
        <f t="shared" si="11"/>
        <v>94</v>
      </c>
      <c r="C59" s="404">
        <f t="shared" si="1"/>
        <v>2.5503684781290957E-3</v>
      </c>
      <c r="D59" s="401">
        <f ca="1">MpropuPlein+1.75*MasseSans</f>
        <v>18.701000000000001</v>
      </c>
      <c r="E59" s="401">
        <f t="shared" ca="1" si="2"/>
        <v>17.764500000000002</v>
      </c>
      <c r="F59" s="401">
        <f t="shared" ca="1" si="3"/>
        <v>16.827999999999999</v>
      </c>
      <c r="G59" s="408">
        <f t="shared" ca="1" si="4"/>
        <v>35.163836228163667</v>
      </c>
      <c r="H59" s="404">
        <f t="shared" ca="1" si="5"/>
        <v>1.4356545234197953E-4</v>
      </c>
      <c r="I59" s="404">
        <f t="shared" ca="1" si="6"/>
        <v>1.515550557481041E-4</v>
      </c>
      <c r="J59" s="404">
        <f t="shared" ca="1" si="7"/>
        <v>378.19215916562729</v>
      </c>
      <c r="K59" s="411">
        <f t="shared" ca="1" si="8"/>
        <v>158.75813276632249</v>
      </c>
      <c r="L59" s="414">
        <f t="shared" ca="1" si="9"/>
        <v>1463.1359716883171</v>
      </c>
      <c r="M59" s="417">
        <f t="shared" ca="1" si="10"/>
        <v>19.148472481189817</v>
      </c>
    </row>
    <row r="60" spans="2:13" x14ac:dyDescent="0.2">
      <c r="B60" s="427">
        <f t="shared" si="11"/>
        <v>94</v>
      </c>
      <c r="C60" s="405">
        <f t="shared" si="1"/>
        <v>2.5503684781290957E-3</v>
      </c>
      <c r="D60" s="402">
        <f ca="1">MpropuPlein+2*MasseSans</f>
        <v>20.870999999999999</v>
      </c>
      <c r="E60" s="402">
        <f t="shared" ca="1" si="2"/>
        <v>19.9345</v>
      </c>
      <c r="F60" s="402">
        <f t="shared" ca="1" si="3"/>
        <v>18.997999999999998</v>
      </c>
      <c r="G60" s="409">
        <f t="shared" ca="1" si="4"/>
        <v>30.268141597492466</v>
      </c>
      <c r="H60" s="405">
        <f t="shared" ca="1" si="5"/>
        <v>1.2793741895352758E-4</v>
      </c>
      <c r="I60" s="405">
        <f t="shared" ca="1" si="6"/>
        <v>1.3424405085425288E-4</v>
      </c>
      <c r="J60" s="405">
        <f t="shared" ca="1" si="7"/>
        <v>326.89012904956382</v>
      </c>
      <c r="K60" s="412">
        <f t="shared" ca="1" si="8"/>
        <v>137.7814201375742</v>
      </c>
      <c r="L60" s="415">
        <f t="shared" ca="1" si="9"/>
        <v>1187.0320903036252</v>
      </c>
      <c r="M60" s="418">
        <f t="shared" ca="1" si="10"/>
        <v>17.669049816003163</v>
      </c>
    </row>
    <row r="61" spans="2:13" x14ac:dyDescent="0.2">
      <c r="B61" s="425">
        <f t="shared" ref="B61:B69" si="12">D_ref*1.5</f>
        <v>141</v>
      </c>
      <c r="C61" s="403">
        <f t="shared" si="1"/>
        <v>5.7383290757904671E-3</v>
      </c>
      <c r="D61" s="400">
        <f ca="1">MpropuPlein+0*MasseSans</f>
        <v>3.5110000000000001</v>
      </c>
      <c r="E61" s="400">
        <f t="shared" ca="1" si="2"/>
        <v>2.5745</v>
      </c>
      <c r="F61" s="400">
        <f t="shared" ca="1" si="3"/>
        <v>1.6379999999999999</v>
      </c>
      <c r="G61" s="407">
        <f t="shared" ca="1" si="4"/>
        <v>300.51733100610352</v>
      </c>
      <c r="H61" s="403">
        <f t="shared" ca="1" si="5"/>
        <v>2.2289101090660194E-3</v>
      </c>
      <c r="I61" s="403">
        <f t="shared" ca="1" si="6"/>
        <v>3.5032534040234844E-3</v>
      </c>
      <c r="J61" s="403">
        <f t="shared" ca="1" si="7"/>
        <v>1407.6708360337173</v>
      </c>
      <c r="K61" s="410">
        <f t="shared" ca="1" si="8"/>
        <v>366.84222179203044</v>
      </c>
      <c r="L61" s="413">
        <f t="shared" ca="1" si="9"/>
        <v>1963.2962265681995</v>
      </c>
      <c r="M61" s="416">
        <f t="shared" ca="1" si="10"/>
        <v>12.380447944496559</v>
      </c>
    </row>
    <row r="62" spans="2:13" x14ac:dyDescent="0.2">
      <c r="B62" s="426">
        <f t="shared" si="12"/>
        <v>141</v>
      </c>
      <c r="C62" s="404">
        <f t="shared" si="1"/>
        <v>5.7383290757904671E-3</v>
      </c>
      <c r="D62" s="401">
        <f ca="1">MpropuPlein+0.25*MasseSans</f>
        <v>5.681</v>
      </c>
      <c r="E62" s="401">
        <f t="shared" ca="1" si="2"/>
        <v>4.7445000000000004</v>
      </c>
      <c r="F62" s="401">
        <f t="shared" ca="1" si="3"/>
        <v>3.8079999999999998</v>
      </c>
      <c r="G62" s="408">
        <f t="shared" ca="1" si="4"/>
        <v>158.58239407212847</v>
      </c>
      <c r="H62" s="404">
        <f t="shared" ca="1" si="5"/>
        <v>1.209469717734317E-3</v>
      </c>
      <c r="I62" s="404">
        <f t="shared" ca="1" si="6"/>
        <v>1.5069141480542193E-3</v>
      </c>
      <c r="J62" s="404">
        <f t="shared" ca="1" si="7"/>
        <v>1135.1343237736417</v>
      </c>
      <c r="K62" s="411">
        <f t="shared" ca="1" si="8"/>
        <v>350.28580265748036</v>
      </c>
      <c r="L62" s="414">
        <f t="shared" ca="1" si="9"/>
        <v>2126.5981444441741</v>
      </c>
      <c r="M62" s="417">
        <f t="shared" ca="1" si="10"/>
        <v>15.737364931274584</v>
      </c>
    </row>
    <row r="63" spans="2:13" x14ac:dyDescent="0.2">
      <c r="B63" s="426">
        <f t="shared" si="12"/>
        <v>141</v>
      </c>
      <c r="C63" s="404">
        <f t="shared" si="1"/>
        <v>5.7383290757904671E-3</v>
      </c>
      <c r="D63" s="401">
        <f ca="1">MpropuPlein+0.5*MasseSans</f>
        <v>7.851</v>
      </c>
      <c r="E63" s="401">
        <f t="shared" ca="1" si="2"/>
        <v>6.9145000000000003</v>
      </c>
      <c r="F63" s="401">
        <f t="shared" ca="1" si="3"/>
        <v>5.9779999999999998</v>
      </c>
      <c r="G63" s="408">
        <f t="shared" ca="1" si="4"/>
        <v>105.73526193871047</v>
      </c>
      <c r="H63" s="404">
        <f t="shared" ca="1" si="5"/>
        <v>8.2989790668746362E-4</v>
      </c>
      <c r="I63" s="404">
        <f t="shared" ca="1" si="6"/>
        <v>9.5990784138348401E-4</v>
      </c>
      <c r="J63" s="404">
        <f t="shared" ca="1" si="7"/>
        <v>908.31346411857339</v>
      </c>
      <c r="K63" s="411">
        <f t="shared" ca="1" si="8"/>
        <v>314.95196942407114</v>
      </c>
      <c r="L63" s="414">
        <f t="shared" ca="1" si="9"/>
        <v>2143.2356162065016</v>
      </c>
      <c r="M63" s="417">
        <f t="shared" ca="1" si="10"/>
        <v>17.666508454854984</v>
      </c>
    </row>
    <row r="64" spans="2:13" x14ac:dyDescent="0.2">
      <c r="B64" s="426">
        <f t="shared" si="12"/>
        <v>141</v>
      </c>
      <c r="C64" s="404">
        <f t="shared" si="1"/>
        <v>5.7383290757904671E-3</v>
      </c>
      <c r="D64" s="401">
        <f ca="1">MpropuPlein+0.75*MasseSans</f>
        <v>10.021000000000001</v>
      </c>
      <c r="E64" s="401">
        <f t="shared" ca="1" si="2"/>
        <v>9.0845000000000002</v>
      </c>
      <c r="F64" s="401">
        <f t="shared" ca="1" si="3"/>
        <v>8.1479999999999997</v>
      </c>
      <c r="G64" s="408">
        <f t="shared" ca="1" si="4"/>
        <v>78.135149834907097</v>
      </c>
      <c r="H64" s="404">
        <f t="shared" ca="1" si="5"/>
        <v>6.3166151970834574E-4</v>
      </c>
      <c r="I64" s="404">
        <f t="shared" ca="1" si="6"/>
        <v>7.0426228225214374E-4</v>
      </c>
      <c r="J64" s="404">
        <f t="shared" ca="1" si="7"/>
        <v>735.11920080692755</v>
      </c>
      <c r="K64" s="411">
        <f t="shared" ca="1" si="8"/>
        <v>273.54808330223682</v>
      </c>
      <c r="L64" s="414">
        <f t="shared" ca="1" si="9"/>
        <v>2049.9043098095444</v>
      </c>
      <c r="M64" s="417">
        <f t="shared" ca="1" si="10"/>
        <v>18.677627218206148</v>
      </c>
    </row>
    <row r="65" spans="2:13" x14ac:dyDescent="0.2">
      <c r="B65" s="426">
        <f t="shared" si="12"/>
        <v>141</v>
      </c>
      <c r="C65" s="404">
        <f t="shared" si="1"/>
        <v>5.7383290757904671E-3</v>
      </c>
      <c r="D65" s="401">
        <f ca="1">MpropuPlein+1*MasseSans</f>
        <v>12.190999999999999</v>
      </c>
      <c r="E65" s="401">
        <f t="shared" ca="1" si="2"/>
        <v>11.254499999999998</v>
      </c>
      <c r="F65" s="401">
        <f t="shared" ca="1" si="3"/>
        <v>10.317999999999998</v>
      </c>
      <c r="G65" s="408">
        <f t="shared" ca="1" si="4"/>
        <v>61.178290343881443</v>
      </c>
      <c r="H65" s="404">
        <f t="shared" ca="1" si="5"/>
        <v>5.0986974772672866E-4</v>
      </c>
      <c r="I65" s="404">
        <f t="shared" ca="1" si="6"/>
        <v>5.5614741963466447E-4</v>
      </c>
      <c r="J65" s="404">
        <f t="shared" ca="1" si="7"/>
        <v>605.22308765330581</v>
      </c>
      <c r="K65" s="411">
        <f t="shared" ca="1" si="8"/>
        <v>235.07067945338028</v>
      </c>
      <c r="L65" s="414">
        <f t="shared" ca="1" si="9"/>
        <v>1880.9003775650315</v>
      </c>
      <c r="M65" s="417">
        <f t="shared" ca="1" si="10"/>
        <v>18.983655592855001</v>
      </c>
    </row>
    <row r="66" spans="2:13" x14ac:dyDescent="0.2">
      <c r="B66" s="426">
        <f t="shared" si="12"/>
        <v>141</v>
      </c>
      <c r="C66" s="404">
        <f t="shared" si="1"/>
        <v>5.7383290757904671E-3</v>
      </c>
      <c r="D66" s="401">
        <f ca="1">MpropuPlein+1.25*MasseSans</f>
        <v>14.361000000000001</v>
      </c>
      <c r="E66" s="401">
        <f t="shared" ca="1" si="2"/>
        <v>13.4245</v>
      </c>
      <c r="F66" s="401">
        <f t="shared" ca="1" si="3"/>
        <v>12.488</v>
      </c>
      <c r="G66" s="408">
        <f t="shared" ca="1" si="4"/>
        <v>49.70340561475016</v>
      </c>
      <c r="H66" s="404">
        <f t="shared" ca="1" si="5"/>
        <v>4.274519777861721E-4</v>
      </c>
      <c r="I66" s="404">
        <f t="shared" ca="1" si="6"/>
        <v>4.5950745321832697E-4</v>
      </c>
      <c r="J66" s="404">
        <f t="shared" ca="1" si="7"/>
        <v>506.69232377478346</v>
      </c>
      <c r="K66" s="411">
        <f t="shared" ca="1" si="8"/>
        <v>202.1827586204609</v>
      </c>
      <c r="L66" s="414">
        <f t="shared" ca="1" si="9"/>
        <v>1670.7470163845562</v>
      </c>
      <c r="M66" s="417">
        <f t="shared" ca="1" si="10"/>
        <v>18.755272766585229</v>
      </c>
    </row>
    <row r="67" spans="2:13" x14ac:dyDescent="0.2">
      <c r="B67" s="426">
        <f t="shared" si="12"/>
        <v>141</v>
      </c>
      <c r="C67" s="404">
        <f t="shared" si="1"/>
        <v>5.7383290757904671E-3</v>
      </c>
      <c r="D67" s="401">
        <f ca="1">MpropuPlein+1.5*MasseSans</f>
        <v>16.530999999999999</v>
      </c>
      <c r="E67" s="401">
        <f t="shared" ca="1" si="2"/>
        <v>15.594499999999998</v>
      </c>
      <c r="F67" s="401">
        <f t="shared" ca="1" si="3"/>
        <v>14.657999999999998</v>
      </c>
      <c r="G67" s="408">
        <f t="shared" ca="1" si="4"/>
        <v>41.422018575472997</v>
      </c>
      <c r="H67" s="404">
        <f t="shared" ca="1" si="5"/>
        <v>3.6797134090804244E-4</v>
      </c>
      <c r="I67" s="404">
        <f t="shared" ca="1" si="6"/>
        <v>3.9148103941809715E-4</v>
      </c>
      <c r="J67" s="404">
        <f t="shared" ca="1" si="7"/>
        <v>430.42277667782577</v>
      </c>
      <c r="K67" s="411">
        <f t="shared" ca="1" si="8"/>
        <v>174.82070709280245</v>
      </c>
      <c r="L67" s="414">
        <f t="shared" ca="1" si="9"/>
        <v>1448.7859160778285</v>
      </c>
      <c r="M67" s="417">
        <f t="shared" ca="1" si="10"/>
        <v>18.153249272247351</v>
      </c>
    </row>
    <row r="68" spans="2:13" x14ac:dyDescent="0.2">
      <c r="B68" s="426">
        <f t="shared" si="12"/>
        <v>141</v>
      </c>
      <c r="C68" s="404">
        <f t="shared" si="1"/>
        <v>5.7383290757904671E-3</v>
      </c>
      <c r="D68" s="401">
        <f ca="1">MpropuPlein+1.75*MasseSans</f>
        <v>18.701000000000001</v>
      </c>
      <c r="E68" s="401">
        <f t="shared" ca="1" si="2"/>
        <v>17.764500000000002</v>
      </c>
      <c r="F68" s="401">
        <f t="shared" ca="1" si="3"/>
        <v>16.827999999999999</v>
      </c>
      <c r="G68" s="408">
        <f t="shared" ca="1" si="4"/>
        <v>35.163836228163667</v>
      </c>
      <c r="H68" s="404">
        <f t="shared" ca="1" si="5"/>
        <v>3.2302226776945408E-4</v>
      </c>
      <c r="I68" s="404">
        <f t="shared" ca="1" si="6"/>
        <v>3.4099887543323433E-4</v>
      </c>
      <c r="J68" s="404">
        <f t="shared" ca="1" si="7"/>
        <v>370.10430874565941</v>
      </c>
      <c r="K68" s="411">
        <f t="shared" ca="1" si="8"/>
        <v>152.1534635605627</v>
      </c>
      <c r="L68" s="414">
        <f t="shared" ca="1" si="9"/>
        <v>1235.808572462041</v>
      </c>
      <c r="M68" s="417">
        <f t="shared" ca="1" si="10"/>
        <v>17.322119839030606</v>
      </c>
    </row>
    <row r="69" spans="2:13" x14ac:dyDescent="0.2">
      <c r="B69" s="427">
        <f t="shared" si="12"/>
        <v>141</v>
      </c>
      <c r="C69" s="405">
        <f t="shared" si="1"/>
        <v>5.7383290757904671E-3</v>
      </c>
      <c r="D69" s="402">
        <f ca="1">MpropuPlein+2*MasseSans</f>
        <v>20.870999999999999</v>
      </c>
      <c r="E69" s="402">
        <f t="shared" ca="1" si="2"/>
        <v>19.9345</v>
      </c>
      <c r="F69" s="402">
        <f t="shared" ca="1" si="3"/>
        <v>18.997999999999998</v>
      </c>
      <c r="G69" s="409">
        <f t="shared" ca="1" si="4"/>
        <v>30.268141597492466</v>
      </c>
      <c r="H69" s="405">
        <f t="shared" ca="1" si="5"/>
        <v>2.8785919264543716E-4</v>
      </c>
      <c r="I69" s="405">
        <f t="shared" ca="1" si="6"/>
        <v>3.0204911442206908E-4</v>
      </c>
      <c r="J69" s="405">
        <f t="shared" ca="1" si="7"/>
        <v>321.43696345501223</v>
      </c>
      <c r="K69" s="412">
        <f t="shared" ca="1" si="8"/>
        <v>133.28252810422177</v>
      </c>
      <c r="L69" s="415">
        <f t="shared" ca="1" si="9"/>
        <v>1043.6560246959043</v>
      </c>
      <c r="M69" s="418">
        <f t="shared" ca="1" si="10"/>
        <v>16.378313617659988</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FX0</v>
      </c>
      <c r="N4" s="75"/>
      <c r="O4" s="6"/>
      <c r="P4" s="273"/>
      <c r="Q4" s="436"/>
      <c r="R4" s="48"/>
      <c r="S4" s="48"/>
      <c r="T4" s="48"/>
      <c r="U4" s="48"/>
    </row>
    <row r="5" spans="2:21" ht="15.75" customHeight="1" x14ac:dyDescent="0.2">
      <c r="B5" s="74"/>
      <c r="D5" t="s">
        <v>462</v>
      </c>
      <c r="E5" t="str">
        <f>Propu</f>
        <v>Orignal (Pro75-3G C)</v>
      </c>
      <c r="G5" t="s">
        <v>459</v>
      </c>
      <c r="H5">
        <f>MasseSans</f>
        <v>8.68</v>
      </c>
      <c r="N5" s="75"/>
      <c r="O5" s="6"/>
      <c r="P5" s="273"/>
      <c r="Q5" s="436"/>
      <c r="R5" s="48"/>
      <c r="S5" s="48"/>
      <c r="T5" s="48"/>
      <c r="U5" s="48"/>
    </row>
    <row r="6" spans="2:21" x14ac:dyDescent="0.2">
      <c r="B6" s="74"/>
      <c r="D6" t="s">
        <v>455</v>
      </c>
      <c r="E6" s="2" t="str">
        <f>Trajecto!H34</f>
        <v>Brun/Orange…</v>
      </c>
      <c r="G6" t="s">
        <v>460</v>
      </c>
      <c r="H6">
        <f>D_ref</f>
        <v>94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4</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8.68</v>
      </c>
      <c r="F11" s="246" t="s">
        <v>123</v>
      </c>
      <c r="G11" s="246" t="s">
        <v>125</v>
      </c>
      <c r="H11" s="668">
        <f ca="1">Vsortie_de_rampe</f>
        <v>24.667345854427438</v>
      </c>
      <c r="I11" s="669"/>
      <c r="J11" s="76"/>
      <c r="N11" s="75"/>
      <c r="P11" s="48"/>
      <c r="Q11" s="436"/>
      <c r="R11" s="48"/>
      <c r="S11" s="48"/>
      <c r="T11" s="48"/>
      <c r="U11" s="440">
        <f>IF(RIGHT(Nb_diam,1)=",", "", X_j)</f>
        <v>1160</v>
      </c>
    </row>
    <row r="12" spans="2:21" ht="13.5" thickBot="1" x14ac:dyDescent="0.25">
      <c r="B12" s="74"/>
      <c r="C12" s="12"/>
      <c r="D12" s="276"/>
      <c r="E12" s="244"/>
      <c r="F12" s="6" t="s">
        <v>123</v>
      </c>
      <c r="G12" s="6" t="s">
        <v>126</v>
      </c>
      <c r="H12" s="670">
        <f>Finesse</f>
        <v>23.829787234042552</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0">
        <f>Cn</f>
        <v>19.724316627213017</v>
      </c>
      <c r="I13" s="671"/>
      <c r="J13" s="76"/>
      <c r="N13" s="75"/>
      <c r="O13" s="6"/>
      <c r="P13" s="48"/>
      <c r="Q13" s="436"/>
      <c r="R13" s="48"/>
      <c r="S13" s="48"/>
      <c r="T13" s="48"/>
      <c r="U13" s="440">
        <f>IF(RIGHT(Nb_diam,1)=",", "", X_r)</f>
        <v>0</v>
      </c>
    </row>
    <row r="14" spans="2:21" x14ac:dyDescent="0.2">
      <c r="B14" s="74"/>
      <c r="C14" s="12"/>
      <c r="D14" s="276" t="s">
        <v>143</v>
      </c>
      <c r="E14" s="244">
        <f>L_rampe</f>
        <v>4</v>
      </c>
      <c r="F14" s="6" t="s">
        <v>123</v>
      </c>
      <c r="G14" s="6" t="s">
        <v>127</v>
      </c>
      <c r="H14" s="247">
        <f ca="1">MS_min</f>
        <v>-0.58787452293880171</v>
      </c>
      <c r="I14" s="254">
        <f ca="1">MS_max</f>
        <v>2.1087030300673857</v>
      </c>
      <c r="J14" s="76"/>
      <c r="K14" s="76"/>
      <c r="N14" s="75"/>
      <c r="P14" s="48"/>
      <c r="Q14" s="436"/>
      <c r="R14" s="48"/>
      <c r="S14" s="48"/>
      <c r="T14" s="48"/>
      <c r="U14" s="436"/>
    </row>
    <row r="15" spans="2:21" x14ac:dyDescent="0.2">
      <c r="B15" s="74"/>
      <c r="C15" s="12"/>
      <c r="D15" s="276" t="s">
        <v>144</v>
      </c>
      <c r="E15" s="244">
        <f>ep_ail</f>
        <v>4</v>
      </c>
      <c r="F15" s="6" t="s">
        <v>123</v>
      </c>
      <c r="G15" s="6" t="s">
        <v>124</v>
      </c>
      <c r="H15" s="247">
        <f ca="1">MS_Cn_min</f>
        <v>-11.595423227516727</v>
      </c>
      <c r="I15" s="254">
        <f ca="1">MS_Cn_max</f>
        <v>52.047830916977667</v>
      </c>
      <c r="J15" s="76"/>
      <c r="K15" s="76"/>
      <c r="N15" s="75"/>
      <c r="P15" s="48"/>
      <c r="Q15" s="436"/>
      <c r="R15" s="48"/>
      <c r="S15" s="48"/>
      <c r="T15" s="48"/>
    </row>
    <row r="16" spans="2:21" x14ac:dyDescent="0.2">
      <c r="B16" s="74"/>
      <c r="C16" s="12"/>
      <c r="D16" s="276" t="s">
        <v>145</v>
      </c>
      <c r="E16" s="244">
        <f>Q_ail</f>
        <v>4</v>
      </c>
      <c r="F16" s="6" t="s">
        <v>128</v>
      </c>
      <c r="G16" s="6" t="s">
        <v>129</v>
      </c>
      <c r="H16" s="247">
        <f ca="1">V_para</f>
        <v>17.623660345674448</v>
      </c>
      <c r="I16" s="253">
        <f>V_satellite</f>
        <v>12.655562623057198</v>
      </c>
      <c r="J16" s="76"/>
      <c r="N16" s="75"/>
      <c r="P16" s="48"/>
      <c r="Q16" s="436"/>
      <c r="R16" s="48"/>
      <c r="S16" s="48"/>
      <c r="T16" s="48"/>
      <c r="U16" s="440">
        <f>IF(RIGHT(Nb_diam,1)=",", "", l_j)</f>
        <v>50</v>
      </c>
    </row>
    <row r="17" spans="2:21" x14ac:dyDescent="0.2">
      <c r="B17" s="74"/>
      <c r="C17" s="12"/>
      <c r="D17" s="276" t="s">
        <v>146</v>
      </c>
      <c r="E17" s="272" t="str">
        <f>Forme_ogive</f>
        <v>Conique (droite)</v>
      </c>
      <c r="F17" s="6" t="s">
        <v>130</v>
      </c>
      <c r="G17" s="6" t="s">
        <v>131</v>
      </c>
      <c r="H17" s="670">
        <f>T_para</f>
        <v>17</v>
      </c>
      <c r="I17" s="671"/>
      <c r="J17" s="258"/>
      <c r="N17" s="75"/>
      <c r="P17" s="434" t="s">
        <v>342</v>
      </c>
      <c r="Q17" s="440">
        <f>IF(RIGHT(Nb_diam,1)=",", "", D2j)</f>
        <v>104</v>
      </c>
      <c r="R17" s="48"/>
      <c r="S17" s="48"/>
      <c r="T17" s="48"/>
      <c r="U17" s="436"/>
    </row>
    <row r="18" spans="2:21" x14ac:dyDescent="0.2">
      <c r="B18" s="74"/>
      <c r="C18" s="12"/>
      <c r="D18" s="276" t="s">
        <v>148</v>
      </c>
      <c r="E18" s="244">
        <f ca="1">XpropuRef-Long_propu</f>
        <v>1742</v>
      </c>
      <c r="F18" s="12" t="s">
        <v>130</v>
      </c>
      <c r="G18" s="12" t="s">
        <v>427</v>
      </c>
      <c r="H18" s="635">
        <f ca="1">T_para-Combustion-Depotage</f>
        <v>17</v>
      </c>
      <c r="I18" s="674"/>
      <c r="N18" s="75"/>
      <c r="P18" s="48"/>
      <c r="Q18" s="436"/>
      <c r="R18" s="48"/>
      <c r="S18" s="48"/>
    </row>
    <row r="19" spans="2:21" x14ac:dyDescent="0.2">
      <c r="B19" s="74"/>
      <c r="C19" s="531"/>
      <c r="D19" s="269"/>
      <c r="E19" s="271"/>
      <c r="F19" s="519" t="s">
        <v>132</v>
      </c>
      <c r="G19" s="274" t="s">
        <v>426</v>
      </c>
      <c r="H19" s="675">
        <f ca="1">Portee_balistique</f>
        <v>1629.6771977215183</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1220</v>
      </c>
      <c r="E23" s="527" t="s">
        <v>38</v>
      </c>
      <c r="F23" s="528">
        <f>m_ail</f>
        <v>180</v>
      </c>
      <c r="G23" s="526">
        <f>m_can</f>
        <v>180</v>
      </c>
      <c r="I23" s="529" t="s">
        <v>448</v>
      </c>
      <c r="J23" s="528">
        <f>l_j</f>
        <v>50</v>
      </c>
      <c r="K23" s="526">
        <f>l_r</f>
        <v>0</v>
      </c>
      <c r="N23" s="75"/>
      <c r="O23" s="273"/>
      <c r="P23" s="436"/>
      <c r="Q23" s="48"/>
      <c r="R23" s="48"/>
      <c r="S23" s="48"/>
      <c r="T23" s="226"/>
      <c r="U23" s="436"/>
    </row>
    <row r="24" spans="2:21" x14ac:dyDescent="0.2">
      <c r="B24" s="74"/>
      <c r="C24" s="526" t="s">
        <v>440</v>
      </c>
      <c r="D24" s="526">
        <f>Long_tot</f>
        <v>2240</v>
      </c>
      <c r="E24" s="527" t="s">
        <v>443</v>
      </c>
      <c r="F24" s="528">
        <f>n_ail</f>
        <v>80</v>
      </c>
      <c r="G24" s="526">
        <f>n_can</f>
        <v>80</v>
      </c>
      <c r="I24" s="529" t="s">
        <v>449</v>
      </c>
      <c r="J24" s="528">
        <f>D1j</f>
        <v>84</v>
      </c>
      <c r="K24" s="526">
        <f>D1r</f>
        <v>0</v>
      </c>
      <c r="N24" s="75"/>
      <c r="O24" s="273"/>
      <c r="P24" s="436"/>
      <c r="Q24" s="48"/>
      <c r="R24" s="48"/>
      <c r="S24" s="48"/>
      <c r="T24" s="226"/>
      <c r="U24" s="436"/>
    </row>
    <row r="25" spans="2:21" x14ac:dyDescent="0.2">
      <c r="B25" s="74"/>
      <c r="C25" s="526" t="s">
        <v>441</v>
      </c>
      <c r="D25" s="526">
        <f>XpropuRef</f>
        <v>2240</v>
      </c>
      <c r="E25" s="527" t="s">
        <v>444</v>
      </c>
      <c r="F25" s="528">
        <f>p_ail</f>
        <v>160</v>
      </c>
      <c r="G25" s="526">
        <f>p_can</f>
        <v>160</v>
      </c>
      <c r="I25" s="529" t="s">
        <v>450</v>
      </c>
      <c r="J25" s="528">
        <f>D2j</f>
        <v>104</v>
      </c>
      <c r="K25" s="526">
        <f>D2r</f>
        <v>0</v>
      </c>
      <c r="N25" s="75"/>
      <c r="O25" s="273"/>
      <c r="P25" s="436"/>
      <c r="Q25" s="48"/>
      <c r="R25" s="48"/>
      <c r="S25" s="48"/>
      <c r="T25" s="226"/>
      <c r="U25" s="436"/>
    </row>
    <row r="26" spans="2:21" x14ac:dyDescent="0.2">
      <c r="B26" s="74"/>
      <c r="C26" s="526" t="s">
        <v>438</v>
      </c>
      <c r="D26" s="526">
        <f>D_ref</f>
        <v>94</v>
      </c>
      <c r="E26" s="527" t="s">
        <v>445</v>
      </c>
      <c r="F26" s="528">
        <f>E_ail</f>
        <v>110</v>
      </c>
      <c r="G26" s="526">
        <f>E_can</f>
        <v>110</v>
      </c>
      <c r="I26" s="529" t="s">
        <v>451</v>
      </c>
      <c r="J26" s="528">
        <f>X_j</f>
        <v>1160</v>
      </c>
      <c r="K26" s="526">
        <f>X_r</f>
        <v>0</v>
      </c>
      <c r="N26" s="75"/>
      <c r="O26" s="273"/>
      <c r="P26" s="436"/>
      <c r="Q26" s="48"/>
      <c r="R26" s="48"/>
      <c r="S26" s="48"/>
      <c r="T26" s="226"/>
      <c r="U26" s="436"/>
    </row>
    <row r="27" spans="2:21" x14ac:dyDescent="0.2">
      <c r="B27" s="74"/>
      <c r="C27" s="526" t="s">
        <v>439</v>
      </c>
      <c r="D27" s="526">
        <f>Long_ogive</f>
        <v>252</v>
      </c>
      <c r="E27" s="527" t="s">
        <v>446</v>
      </c>
      <c r="F27" s="528">
        <f>X_ail</f>
        <v>2240</v>
      </c>
      <c r="G27" s="526">
        <f>X_can</f>
        <v>1200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430</v>
      </c>
      <c r="P29" s="441">
        <f>n_ail</f>
        <v>80</v>
      </c>
      <c r="Q29" s="2"/>
      <c r="R29" s="48"/>
      <c r="S29" s="48"/>
      <c r="T29" s="48"/>
      <c r="U29" s="12" t="s">
        <v>434</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432</v>
      </c>
      <c r="U30" s="523">
        <f>[0]!p_can</f>
        <v>160</v>
      </c>
    </row>
    <row r="31" spans="2:21" ht="13.5" thickBot="1" x14ac:dyDescent="0.25">
      <c r="B31" s="74"/>
      <c r="C31" s="83">
        <f>Beta_rampe</f>
        <v>80</v>
      </c>
      <c r="D31" s="84">
        <f ca="1">Portee_balistique</f>
        <v>1629.6771977215183</v>
      </c>
      <c r="E31" s="677">
        <f ca="1">T_para+Dt_para</f>
        <v>147.79836586407717</v>
      </c>
      <c r="F31" s="677"/>
      <c r="G31" s="677"/>
      <c r="H31" s="678">
        <f ca="1">Altitude_culmi</f>
        <v>2424.7175007513283</v>
      </c>
      <c r="I31" s="678"/>
      <c r="J31" s="85">
        <f ca="1">Temps_culmi</f>
        <v>21.799999999999979</v>
      </c>
      <c r="K31" s="86">
        <f ca="1">Vit_culmi</f>
        <v>36.499502776228987</v>
      </c>
      <c r="L31" s="84">
        <f ca="1">Acc_max</f>
        <v>95.617470473328495</v>
      </c>
      <c r="M31" s="86">
        <f ca="1">Vit_max</f>
        <v>252.19465748516504</v>
      </c>
      <c r="N31" s="75"/>
      <c r="O31" s="273" t="s">
        <v>436</v>
      </c>
      <c r="P31" s="441">
        <f>ep_ail</f>
        <v>4</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110</v>
      </c>
    </row>
    <row r="34" spans="2:21" ht="13.5" thickBot="1" x14ac:dyDescent="0.25">
      <c r="B34" s="77"/>
      <c r="C34" s="78"/>
      <c r="D34" s="78"/>
      <c r="E34" s="78"/>
      <c r="F34" s="78"/>
      <c r="G34" s="78"/>
      <c r="H34" s="78"/>
      <c r="I34" s="78"/>
      <c r="J34" s="78"/>
      <c r="K34" s="78"/>
      <c r="L34" s="78"/>
      <c r="M34" s="78"/>
      <c r="N34" s="79"/>
      <c r="O34" s="2"/>
      <c r="P34" s="273" t="s">
        <v>431</v>
      </c>
      <c r="Q34" s="441">
        <f>E_ail</f>
        <v>110</v>
      </c>
      <c r="T34" s="226" t="s">
        <v>436</v>
      </c>
      <c r="U34" s="523">
        <f>[0]!ep_can</f>
        <v>4</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FX0</v>
      </c>
      <c r="N38" s="75"/>
    </row>
    <row r="39" spans="2:21" x14ac:dyDescent="0.2">
      <c r="B39" s="74"/>
      <c r="D39" s="2"/>
      <c r="N39" s="75"/>
    </row>
    <row r="40" spans="2:21" x14ac:dyDescent="0.2">
      <c r="B40" s="74"/>
      <c r="D40" s="275" t="s">
        <v>149</v>
      </c>
      <c r="E40" s="246">
        <f>D_ref</f>
        <v>94</v>
      </c>
      <c r="F40" s="265"/>
      <c r="G40" s="265"/>
      <c r="H40" s="261" t="s">
        <v>198</v>
      </c>
      <c r="I40" s="261" t="s">
        <v>199</v>
      </c>
      <c r="J40" s="262" t="s">
        <v>200</v>
      </c>
      <c r="N40" s="75"/>
    </row>
    <row r="41" spans="2:21" x14ac:dyDescent="0.2">
      <c r="B41" s="74"/>
      <c r="D41" s="276" t="s">
        <v>147</v>
      </c>
      <c r="E41" s="6">
        <f>Long_ogive</f>
        <v>252</v>
      </c>
      <c r="F41" s="2"/>
      <c r="G41" s="2" t="s">
        <v>201</v>
      </c>
      <c r="H41" s="6">
        <f>MasseSans</f>
        <v>8.68</v>
      </c>
      <c r="I41" s="6">
        <f ca="1">MasseVide</f>
        <v>10.318</v>
      </c>
      <c r="J41" s="244">
        <f ca="1">MassePlein</f>
        <v>12.190999999999999</v>
      </c>
      <c r="N41" s="75"/>
    </row>
    <row r="42" spans="2:21" x14ac:dyDescent="0.2">
      <c r="B42" s="74"/>
      <c r="D42" s="276" t="s">
        <v>150</v>
      </c>
      <c r="E42" s="6">
        <f>X_ail-m_ail</f>
        <v>2060</v>
      </c>
      <c r="F42" s="255"/>
      <c r="G42" s="255" t="s">
        <v>218</v>
      </c>
      <c r="H42" s="263">
        <f>XcgSans</f>
        <v>1220</v>
      </c>
      <c r="I42" s="263">
        <f ca="1">XcgVide</f>
        <v>1342.3975576662144</v>
      </c>
      <c r="J42" s="245">
        <f ca="1">XcgPlein</f>
        <v>1440.319497990321</v>
      </c>
      <c r="N42" s="75"/>
    </row>
    <row r="43" spans="2:21" x14ac:dyDescent="0.2">
      <c r="B43" s="74"/>
      <c r="D43" s="276" t="str">
        <f>IF(Lang="Français","Emplanture 'm'",IF(Lang="English","Root edge  'm'",""))</f>
        <v>Emplanture 'm'</v>
      </c>
      <c r="E43" s="244">
        <f>m_ail</f>
        <v>180</v>
      </c>
      <c r="N43" s="75"/>
    </row>
    <row r="44" spans="2:21" x14ac:dyDescent="0.2">
      <c r="B44" s="74"/>
      <c r="D44" s="276" t="str">
        <f>IF(Lang="Français","Saumon      'n'",IF(Lang="English","Tip edge    'n'",""))</f>
        <v>Saumon      'n'</v>
      </c>
      <c r="E44" s="244">
        <f>n_ail</f>
        <v>80</v>
      </c>
      <c r="F44" s="246" t="s">
        <v>202</v>
      </c>
      <c r="G44" s="246" t="s">
        <v>207</v>
      </c>
      <c r="H44" s="668">
        <f ca="1">Vsortie_de_rampe</f>
        <v>24.667345854427438</v>
      </c>
      <c r="I44" s="669"/>
      <c r="N44" s="75"/>
    </row>
    <row r="45" spans="2:21" x14ac:dyDescent="0.2">
      <c r="B45" s="74"/>
      <c r="D45" s="276" t="str">
        <f>IF(Lang="Français","Flèche        'p'",IF(Lang="English","Offset         'p'",""))</f>
        <v>Flèche        'p'</v>
      </c>
      <c r="E45" s="244">
        <f>p_ail</f>
        <v>160</v>
      </c>
      <c r="F45" s="6" t="s">
        <v>203</v>
      </c>
      <c r="G45" s="6" t="s">
        <v>208</v>
      </c>
      <c r="H45" s="670">
        <f>Finesse</f>
        <v>23.829787234042552</v>
      </c>
      <c r="I45" s="671"/>
      <c r="N45" s="75"/>
    </row>
    <row r="46" spans="2:21" x14ac:dyDescent="0.2">
      <c r="B46" s="74"/>
      <c r="D46" s="276" t="str">
        <f>IF(Lang="Français","Envergure   'E'",IF(Lang="English","Span          'E'",""))</f>
        <v>Envergure   'E'</v>
      </c>
      <c r="E46" s="244">
        <f>E_ail</f>
        <v>110</v>
      </c>
      <c r="F46" s="6" t="s">
        <v>204</v>
      </c>
      <c r="G46" s="6" t="s">
        <v>209</v>
      </c>
      <c r="H46" s="670">
        <f>Cn</f>
        <v>19.724316627213017</v>
      </c>
      <c r="I46" s="671"/>
      <c r="N46" s="75"/>
    </row>
    <row r="47" spans="2:21" x14ac:dyDescent="0.2">
      <c r="B47" s="74"/>
      <c r="D47" s="276" t="s">
        <v>144</v>
      </c>
      <c r="E47" s="244">
        <f>ep_ail</f>
        <v>4</v>
      </c>
      <c r="F47" s="6" t="s">
        <v>205</v>
      </c>
      <c r="G47" s="6" t="s">
        <v>210</v>
      </c>
      <c r="H47" s="247">
        <f ca="1">MS_min</f>
        <v>-0.58787452293880171</v>
      </c>
      <c r="I47" s="254">
        <f ca="1">MS_max</f>
        <v>2.1087030300673857</v>
      </c>
      <c r="N47" s="75"/>
    </row>
    <row r="48" spans="2:21" x14ac:dyDescent="0.2">
      <c r="B48" s="74"/>
      <c r="D48" s="276" t="s">
        <v>145</v>
      </c>
      <c r="E48" s="244">
        <f>Q_ail</f>
        <v>4</v>
      </c>
      <c r="F48" s="274" t="s">
        <v>206</v>
      </c>
      <c r="G48" s="274" t="s">
        <v>211</v>
      </c>
      <c r="H48" s="256">
        <f ca="1">MS_Cn_min</f>
        <v>-11.595423227516727</v>
      </c>
      <c r="I48" s="264">
        <f ca="1">MS_Cn_max</f>
        <v>52.047830916977667</v>
      </c>
      <c r="N48" s="75"/>
    </row>
    <row r="49" spans="2:14" x14ac:dyDescent="0.2">
      <c r="B49" s="74"/>
      <c r="D49" s="276" t="s">
        <v>148</v>
      </c>
      <c r="E49" s="244">
        <f ca="1">XpropuRef-Long_propu</f>
        <v>1742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2240</v>
      </c>
      <c r="G51" s="276" t="s">
        <v>212</v>
      </c>
      <c r="H51" s="6">
        <f>Sref</f>
        <v>8.6997781717798543E-3</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324</v>
      </c>
      <c r="G53" s="278" t="s">
        <v>215</v>
      </c>
      <c r="H53" s="247">
        <f ca="1">Temps_culmi</f>
        <v>21.799999999999979</v>
      </c>
      <c r="I53" s="259"/>
      <c r="J53" s="268"/>
      <c r="N53" s="75"/>
    </row>
    <row r="54" spans="2:14" x14ac:dyDescent="0.2">
      <c r="B54" s="74"/>
      <c r="G54" s="278" t="s">
        <v>216</v>
      </c>
      <c r="H54" s="242">
        <f ca="1">Altitude_culmi</f>
        <v>2424.7175007513283</v>
      </c>
      <c r="I54" s="259"/>
      <c r="J54" s="268"/>
      <c r="N54" s="75"/>
    </row>
    <row r="55" spans="2:14" x14ac:dyDescent="0.2">
      <c r="B55" s="74"/>
      <c r="C55" s="275" t="s">
        <v>233</v>
      </c>
      <c r="D55" s="249" t="s">
        <v>60</v>
      </c>
      <c r="E55" s="243">
        <f>Long_tot</f>
        <v>2240</v>
      </c>
      <c r="G55" s="278" t="s">
        <v>217</v>
      </c>
      <c r="H55" s="248">
        <f ca="1">Vit_culmi</f>
        <v>36.499502776228987</v>
      </c>
      <c r="I55" s="259"/>
      <c r="J55" s="268"/>
      <c r="N55" s="75"/>
    </row>
    <row r="56" spans="2:14" x14ac:dyDescent="0.2">
      <c r="B56" s="74"/>
      <c r="C56" s="276"/>
      <c r="D56" s="2" t="s">
        <v>219</v>
      </c>
      <c r="E56" s="244">
        <f>MAX(D_ref,D_ail,D_og,(RIGHT(Nb_diam,1)=",")*MAX(D1j,D1r,D2j,D2r))</f>
        <v>104</v>
      </c>
      <c r="G56" s="278" t="s">
        <v>133</v>
      </c>
      <c r="H56" s="242">
        <f ca="1">Portee_balistique</f>
        <v>1629.6771977215183</v>
      </c>
      <c r="I56" s="259"/>
      <c r="J56" s="268"/>
      <c r="N56" s="75"/>
    </row>
    <row r="57" spans="2:14" x14ac:dyDescent="0.2">
      <c r="B57" s="74"/>
      <c r="C57" s="276"/>
      <c r="D57" s="2" t="s">
        <v>220</v>
      </c>
      <c r="E57" s="244">
        <f>E_ail*2+D_ail</f>
        <v>324</v>
      </c>
      <c r="G57" s="278" t="s">
        <v>214</v>
      </c>
      <c r="H57" s="242">
        <f ca="1">T_balistique</f>
        <v>46.800000000000331</v>
      </c>
      <c r="I57" s="259"/>
      <c r="J57" s="268"/>
      <c r="N57" s="75"/>
    </row>
    <row r="58" spans="2:14" x14ac:dyDescent="0.2">
      <c r="B58" s="74"/>
      <c r="C58" s="276"/>
      <c r="D58" s="2" t="s">
        <v>221</v>
      </c>
      <c r="E58" s="244">
        <f ca="1">MassePlein</f>
        <v>12.190999999999999</v>
      </c>
      <c r="G58" s="278" t="s">
        <v>137</v>
      </c>
      <c r="H58" s="248">
        <f ca="1">Vit_max</f>
        <v>252.19465748516504</v>
      </c>
      <c r="I58" s="259"/>
      <c r="J58" s="268"/>
      <c r="N58" s="75"/>
    </row>
    <row r="59" spans="2:14" x14ac:dyDescent="0.2">
      <c r="B59" s="74"/>
      <c r="C59" s="277" t="s">
        <v>234</v>
      </c>
      <c r="D59" s="255" t="s">
        <v>145</v>
      </c>
      <c r="E59" s="260">
        <f>Q_ail</f>
        <v>4</v>
      </c>
      <c r="G59" s="278" t="s">
        <v>136</v>
      </c>
      <c r="H59" s="242">
        <f ca="1">Acc_max</f>
        <v>95.617470473328495</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2331.3451650806951</v>
      </c>
      <c r="F62" s="280">
        <f ca="1">E62/9.81</f>
        <v>237.64986392259888</v>
      </c>
      <c r="H62" s="2"/>
      <c r="I62" s="2"/>
      <c r="J62" s="2"/>
      <c r="K62" s="2"/>
      <c r="N62" s="75"/>
    </row>
    <row r="63" spans="2:14" x14ac:dyDescent="0.2">
      <c r="B63" s="74"/>
      <c r="C63" s="276"/>
      <c r="D63" s="2" t="s">
        <v>223</v>
      </c>
      <c r="E63" s="242">
        <f ca="1">2*Acc_max*Masse_ail</f>
        <v>21.877277244297559</v>
      </c>
      <c r="F63" s="248">
        <f ca="1">E63/9.81</f>
        <v>2.2300996171557146</v>
      </c>
      <c r="G63" s="246" t="s">
        <v>229</v>
      </c>
      <c r="H63" s="288">
        <f>S_ail*(ep_ail/1000)*2000</f>
        <v>0.1144</v>
      </c>
      <c r="I63" s="2"/>
      <c r="J63" s="2"/>
      <c r="K63" s="2"/>
      <c r="N63" s="75"/>
    </row>
    <row r="64" spans="2:14" x14ac:dyDescent="0.2">
      <c r="B64" s="74"/>
      <c r="C64" s="277"/>
      <c r="D64" s="255" t="s">
        <v>224</v>
      </c>
      <c r="E64" s="263">
        <f ca="1">0.104*S_ail*Vit_max^2</f>
        <v>94.589110436709603</v>
      </c>
      <c r="F64" s="281">
        <f ca="1">E64/9.81</f>
        <v>9.6421111556278891</v>
      </c>
      <c r="G64" s="274" t="s">
        <v>228</v>
      </c>
      <c r="H64" s="289">
        <f>(E_ail*(m_ail+n_ail)/2)/10^6</f>
        <v>1.43E-2</v>
      </c>
      <c r="I64" s="2"/>
      <c r="J64" s="2"/>
      <c r="K64" s="2"/>
      <c r="N64" s="75"/>
    </row>
    <row r="65" spans="2:14" x14ac:dyDescent="0.2">
      <c r="B65" s="74"/>
      <c r="C65" s="282" t="s">
        <v>242</v>
      </c>
      <c r="D65" s="285" t="s">
        <v>240</v>
      </c>
      <c r="E65" s="286">
        <f ca="1">2*Acc_max*H65</f>
        <v>1165.6725825403475</v>
      </c>
      <c r="F65" s="286">
        <f ca="1">E65/9.81</f>
        <v>118.82493196129944</v>
      </c>
      <c r="G65" s="287" t="s">
        <v>241</v>
      </c>
      <c r="H65" s="279">
        <f ca="1">E58/2</f>
        <v>6.0954999999999995</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17</v>
      </c>
      <c r="I67" s="251">
        <f ca="1">Temps_culmi</f>
        <v>21.799999999999979</v>
      </c>
      <c r="J67" s="2"/>
      <c r="K67" s="2"/>
      <c r="N67" s="75"/>
    </row>
    <row r="68" spans="2:14" x14ac:dyDescent="0.2">
      <c r="B68" s="74"/>
      <c r="C68" s="6"/>
      <c r="D68" s="2"/>
      <c r="E68" s="2"/>
      <c r="F68" s="275" t="s">
        <v>231</v>
      </c>
      <c r="G68" s="249" t="s">
        <v>129</v>
      </c>
      <c r="H68" s="250">
        <f ca="1">V_para</f>
        <v>17.623660345674448</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62.745005886866309</v>
      </c>
      <c r="I70" s="253">
        <f ca="1">V_ouv_sat</f>
        <v>247.6099402027082</v>
      </c>
      <c r="N70" s="75"/>
    </row>
    <row r="71" spans="2:14" x14ac:dyDescent="0.2">
      <c r="B71" s="74"/>
      <c r="C71" s="226"/>
      <c r="F71" s="276"/>
      <c r="G71" s="2" t="s">
        <v>201</v>
      </c>
      <c r="H71" s="247">
        <f ca="1">m_vide</f>
        <v>9.3179999999999996</v>
      </c>
      <c r="I71" s="253">
        <f>m_satellite</f>
        <v>1</v>
      </c>
      <c r="N71" s="75"/>
    </row>
    <row r="72" spans="2:14" x14ac:dyDescent="0.2">
      <c r="B72" s="74"/>
      <c r="C72" s="226"/>
      <c r="F72" s="276"/>
      <c r="G72" s="2" t="s">
        <v>238</v>
      </c>
      <c r="H72" s="283">
        <f ca="1">1/2*Rho_moyen*S_para*V_ouverture^2</f>
        <v>1158.6648011180553</v>
      </c>
      <c r="I72" s="284">
        <f ca="1">1/2*Rho_moyen*S_satellite*V_ouv_sat^2</f>
        <v>3755.2793023403101</v>
      </c>
      <c r="N72" s="75"/>
    </row>
    <row r="73" spans="2:14" x14ac:dyDescent="0.2">
      <c r="B73" s="74"/>
      <c r="D73" s="2"/>
      <c r="F73" s="277"/>
      <c r="G73" s="255" t="s">
        <v>239</v>
      </c>
      <c r="H73" s="256">
        <f ca="1">H72/9.81</f>
        <v>118.11058115372632</v>
      </c>
      <c r="I73" s="257">
        <f ca="1">I72/9.81</f>
        <v>382.80115212439449</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45890</v>
      </c>
      <c r="E83" s="48"/>
      <c r="F83" s="436"/>
      <c r="G83" s="48"/>
      <c r="H83" s="48"/>
      <c r="I83" s="48"/>
      <c r="J83" s="48"/>
      <c r="K83" s="48"/>
      <c r="N83" s="75"/>
    </row>
    <row r="84" spans="2:14" ht="13.5" thickBot="1" x14ac:dyDescent="0.25">
      <c r="B84" s="74"/>
      <c r="E84" s="48"/>
      <c r="F84" s="436"/>
      <c r="G84" s="48"/>
      <c r="H84" s="48"/>
      <c r="I84" s="48"/>
      <c r="J84" s="440">
        <f>IF(RIGHT(Nb_diam,1)=",", "", X_j)</f>
        <v>1160</v>
      </c>
      <c r="K84" s="48"/>
      <c r="N84" s="75"/>
    </row>
    <row r="85" spans="2:14" ht="13.5" thickBot="1" x14ac:dyDescent="0.25">
      <c r="B85" s="74"/>
      <c r="C85" s="275" t="s">
        <v>337</v>
      </c>
      <c r="D85" s="243" t="str">
        <f>Propu</f>
        <v>Orignal (Pro75-3G C)</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50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2060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0</v>
      </c>
      <c r="K92" s="48"/>
      <c r="N92" s="75"/>
    </row>
    <row r="93" spans="2:14" x14ac:dyDescent="0.2">
      <c r="B93" s="74"/>
      <c r="E93" s="48"/>
      <c r="F93" s="436"/>
      <c r="G93" s="48"/>
      <c r="H93" s="48"/>
      <c r="I93" s="48"/>
      <c r="J93" s="436"/>
      <c r="K93" s="48"/>
      <c r="N93" s="75"/>
    </row>
    <row r="94" spans="2:14" x14ac:dyDescent="0.2">
      <c r="B94" s="74"/>
      <c r="E94" s="434" t="s">
        <v>343</v>
      </c>
      <c r="F94" s="440">
        <f>IF(RIGHT(Nb_diam,1)=",", "", D2r)</f>
        <v>0</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180</v>
      </c>
      <c r="G97" s="48"/>
      <c r="H97" s="48"/>
      <c r="I97" s="48"/>
      <c r="J97" s="441">
        <f>p_ail</f>
        <v>160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1742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110</v>
      </c>
      <c r="I105" s="273"/>
      <c r="J105" s="441">
        <f>ep_ail</f>
        <v>4</v>
      </c>
      <c r="K105" s="48"/>
      <c r="N105" s="75"/>
    </row>
    <row r="106" spans="2:14" x14ac:dyDescent="0.2">
      <c r="B106" s="74"/>
      <c r="D106" s="429"/>
      <c r="E106" s="246" t="s">
        <v>354</v>
      </c>
      <c r="F106" s="243" t="s">
        <v>353</v>
      </c>
      <c r="N106" s="75"/>
    </row>
    <row r="107" spans="2:14" x14ac:dyDescent="0.2">
      <c r="B107" s="74"/>
      <c r="D107" s="437" t="s">
        <v>351</v>
      </c>
      <c r="E107" s="6">
        <f>MasseSans</f>
        <v>8.68</v>
      </c>
      <c r="F107" s="244">
        <f ca="1">MassePlein</f>
        <v>12.190999999999999</v>
      </c>
      <c r="N107" s="75"/>
    </row>
    <row r="108" spans="2:14" x14ac:dyDescent="0.2">
      <c r="B108" s="74"/>
      <c r="D108" s="431" t="s">
        <v>352</v>
      </c>
      <c r="E108" s="274">
        <f>XcgSans</f>
        <v>1220</v>
      </c>
      <c r="F108" s="260">
        <f ca="1">XcgPlein</f>
        <v>1440.319497990321</v>
      </c>
      <c r="N108" s="75"/>
    </row>
    <row r="109" spans="2:14" x14ac:dyDescent="0.2">
      <c r="B109" s="74"/>
      <c r="N109" s="75"/>
    </row>
    <row r="110" spans="2:14" x14ac:dyDescent="0.2">
      <c r="B110" s="74"/>
      <c r="D110" s="438" t="s">
        <v>355</v>
      </c>
      <c r="E110" s="439">
        <f ca="1">MasseVide</f>
        <v>10.318</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21.799999999999979</v>
      </c>
      <c r="I112" s="259"/>
      <c r="J112" s="268"/>
      <c r="N112" s="75"/>
    </row>
    <row r="113" spans="2:14" ht="12.75" customHeight="1" x14ac:dyDescent="0.25">
      <c r="B113" s="74"/>
      <c r="D113" s="435" t="s">
        <v>357</v>
      </c>
      <c r="E113" s="48"/>
      <c r="G113" s="278" t="s">
        <v>216</v>
      </c>
      <c r="H113" s="242">
        <f ca="1">Altitude_culmi</f>
        <v>2424.7175007513283</v>
      </c>
      <c r="I113" s="259"/>
      <c r="J113" s="268"/>
      <c r="N113" s="75"/>
    </row>
    <row r="114" spans="2:14" ht="12.75" customHeight="1" x14ac:dyDescent="0.25">
      <c r="B114" s="74"/>
      <c r="D114" s="48"/>
      <c r="E114" s="48"/>
      <c r="F114" s="435"/>
      <c r="G114" s="278" t="s">
        <v>217</v>
      </c>
      <c r="H114" s="248">
        <f ca="1">Vit_culmi</f>
        <v>36.499502776228987</v>
      </c>
      <c r="I114" s="259"/>
      <c r="J114" s="268"/>
      <c r="N114" s="75"/>
    </row>
    <row r="115" spans="2:14" x14ac:dyDescent="0.2">
      <c r="B115" s="74"/>
      <c r="C115" s="429" t="s">
        <v>358</v>
      </c>
      <c r="D115" s="249"/>
      <c r="E115" s="446">
        <v>0.1</v>
      </c>
      <c r="G115" s="278" t="s">
        <v>133</v>
      </c>
      <c r="H115" s="242">
        <f ca="1">Portee_balistique</f>
        <v>1629.6771977215183</v>
      </c>
      <c r="I115" s="259"/>
      <c r="J115" s="268"/>
      <c r="N115" s="75"/>
    </row>
    <row r="116" spans="2:14" ht="12.75" customHeight="1" x14ac:dyDescent="0.2">
      <c r="B116" s="74"/>
      <c r="C116" s="431" t="s">
        <v>359</v>
      </c>
      <c r="D116" s="255"/>
      <c r="E116" s="447">
        <f>E_ail*(m_ail+n_ail)/2</f>
        <v>14300</v>
      </c>
      <c r="G116" s="278" t="s">
        <v>137</v>
      </c>
      <c r="H116" s="248">
        <f ca="1">Vit_max</f>
        <v>252.19465748516504</v>
      </c>
      <c r="I116" s="259"/>
      <c r="J116" s="268"/>
      <c r="N116" s="75"/>
    </row>
    <row r="117" spans="2:14" ht="12.75" customHeight="1" x14ac:dyDescent="0.2">
      <c r="B117" s="74"/>
      <c r="D117" s="48"/>
      <c r="E117" s="48"/>
      <c r="F117" s="48"/>
      <c r="G117" s="278" t="s">
        <v>136</v>
      </c>
      <c r="H117" s="242">
        <f ca="1">Acc_max</f>
        <v>95.617470473328495</v>
      </c>
      <c r="I117" s="259"/>
      <c r="J117" s="268"/>
      <c r="N117" s="75"/>
    </row>
    <row r="118" spans="2:14" x14ac:dyDescent="0.2">
      <c r="B118" s="74"/>
      <c r="C118" s="429" t="s">
        <v>360</v>
      </c>
      <c r="D118" s="249"/>
      <c r="E118" s="457"/>
      <c r="F118" s="458">
        <f>J90/100</f>
        <v>20.6</v>
      </c>
      <c r="G118" s="276" t="s">
        <v>5</v>
      </c>
      <c r="H118" s="6">
        <f>Cx</f>
        <v>0.6</v>
      </c>
      <c r="I118" s="259"/>
      <c r="J118" s="268"/>
      <c r="N118" s="75"/>
    </row>
    <row r="119" spans="2:14" x14ac:dyDescent="0.2">
      <c r="B119" s="74"/>
      <c r="C119" s="437" t="s">
        <v>361</v>
      </c>
      <c r="D119" s="2"/>
      <c r="E119" s="459">
        <f ca="1">2*Acc_max*MasseSans</f>
        <v>1659.9192874169826</v>
      </c>
      <c r="F119" s="460">
        <f ca="1">E119/g</f>
        <v>169.20685906391259</v>
      </c>
      <c r="G119" s="269" t="s">
        <v>222</v>
      </c>
      <c r="H119" s="270"/>
      <c r="I119" s="270"/>
      <c r="J119" s="271"/>
      <c r="N119" s="75"/>
    </row>
    <row r="120" spans="2:14" x14ac:dyDescent="0.2">
      <c r="B120" s="74"/>
      <c r="C120" s="437" t="s">
        <v>362</v>
      </c>
      <c r="D120" s="2"/>
      <c r="E120" s="459">
        <f ca="1">2*Acc_max*E115</f>
        <v>19.123494094665698</v>
      </c>
      <c r="F120" s="460">
        <f ca="1">E120/g</f>
        <v>1.949387777234016</v>
      </c>
      <c r="N120" s="75"/>
    </row>
    <row r="121" spans="2:14" x14ac:dyDescent="0.2">
      <c r="B121" s="74"/>
      <c r="C121" s="431" t="s">
        <v>363</v>
      </c>
      <c r="D121" s="255"/>
      <c r="E121" s="452">
        <f ca="1">0.104*E116/1000000*Vit_max^2</f>
        <v>94.589110436709589</v>
      </c>
      <c r="F121" s="453">
        <f ca="1">E121/g</f>
        <v>9.6421111556278891</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392.07881910262932</v>
      </c>
      <c r="F128" s="451">
        <f ca="1">E128/g</f>
        <v>39.967259847362826</v>
      </c>
      <c r="H128" s="48"/>
      <c r="I128" s="48"/>
      <c r="J128" s="48"/>
      <c r="K128" s="48"/>
      <c r="N128" s="75"/>
    </row>
    <row r="129" spans="2:14" x14ac:dyDescent="0.2">
      <c r="B129" s="74"/>
      <c r="C129" s="679" t="s">
        <v>369</v>
      </c>
      <c r="D129" s="680"/>
      <c r="E129" s="452">
        <f ca="1">E128/E126*2</f>
        <v>196.03940955131466</v>
      </c>
      <c r="F129" s="453">
        <f ca="1">E129/g</f>
        <v>19.983629923681413</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19.493877772340163</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2025-08-21T13:07:11Z</dcterms:modified>
</cp:coreProperties>
</file>