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backupFile="1" codeName="ThisWorkbook"/>
  <mc:AlternateContent xmlns:mc="http://schemas.openxmlformats.org/markup-compatibility/2006">
    <mc:Choice Requires="x15">
      <x15ac:absPath xmlns:x15ac="http://schemas.microsoft.com/office/spreadsheetml/2010/11/ac" url="C:\Users\alexi\Documents\scolaire\IPSA\AeroIpsa\SP02\STABTRAJ\SP02_Super_v2\"/>
    </mc:Choice>
  </mc:AlternateContent>
  <xr:revisionPtr revIDLastSave="0" documentId="13_ncr:1_{6B4F7B69-A5A6-4CBF-B0B5-01A310AE0051}"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C15" i="6"/>
  <c r="H6" i="7" s="1"/>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P15" i="6"/>
  <c r="H42" i="7" s="1"/>
  <c r="C133" i="6"/>
  <c r="C163" i="6"/>
  <c r="O21" i="6"/>
  <c r="C167" i="6"/>
  <c r="C166" i="6"/>
  <c r="D161" i="6"/>
  <c r="E161" i="6" s="1"/>
  <c r="D158" i="6"/>
  <c r="E158" i="6" s="1"/>
  <c r="D162" i="6"/>
  <c r="E162" i="6" s="1"/>
  <c r="D160" i="6"/>
  <c r="E160" i="6" s="1"/>
  <c r="D159" i="6"/>
  <c r="E159" i="6" s="1"/>
  <c r="D166" i="6"/>
  <c r="E166" i="6" s="1"/>
  <c r="D167" i="6"/>
  <c r="E167" i="6" s="1"/>
  <c r="D163" i="6"/>
  <c r="E163"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C35" i="6"/>
  <c r="E56" i="7" s="1"/>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B54" i="8"/>
  <c r="C54" i="8" s="1"/>
  <c r="D26" i="7"/>
  <c r="B53" i="8"/>
  <c r="C53" i="8" s="1"/>
  <c r="B60" i="8"/>
  <c r="C60" i="8" s="1"/>
  <c r="B66" i="8"/>
  <c r="C66" i="8" s="1"/>
  <c r="B52" i="8"/>
  <c r="C52" i="8" s="1"/>
  <c r="B57" i="8"/>
  <c r="C57" i="8" s="1"/>
  <c r="T14" i="6"/>
  <c r="C173" i="6"/>
  <c r="C172" i="6"/>
  <c r="D23" i="7"/>
  <c r="E108" i="7"/>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Y4" i="4"/>
  <c r="Q3" i="4"/>
  <c r="T3" i="4"/>
  <c r="E4" i="7" l="1"/>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O4" i="4"/>
  <c r="V4" i="4"/>
  <c r="G4" i="4"/>
  <c r="R2" i="4"/>
  <c r="N4" i="4"/>
  <c r="U4" i="4"/>
  <c r="H4" i="4"/>
  <c r="D3" i="4"/>
  <c r="V2" i="4"/>
  <c r="S3" i="4"/>
  <c r="H2" i="4"/>
  <c r="Q4" i="4"/>
  <c r="B4" i="4"/>
  <c r="P3" i="4"/>
  <c r="E3" i="4"/>
  <c r="X2" i="4"/>
  <c r="J3" i="4"/>
  <c r="O3" i="4"/>
  <c r="S4" i="4"/>
  <c r="T2" i="4"/>
  <c r="T4" i="4"/>
  <c r="U3" i="4"/>
  <c r="W4" i="4"/>
  <c r="R4" i="4"/>
  <c r="J4" i="4"/>
  <c r="J2" i="4"/>
  <c r="F3" i="4"/>
  <c r="I3" i="4"/>
  <c r="G3" i="4"/>
  <c r="M3" i="4"/>
  <c r="K4" i="4"/>
  <c r="L3" i="4"/>
  <c r="P4" i="4"/>
  <c r="N3" i="4"/>
  <c r="C4" i="4"/>
  <c r="M4" i="4"/>
  <c r="X4" i="4"/>
  <c r="X3" i="4"/>
  <c r="Y3" i="4"/>
  <c r="H3" i="4"/>
  <c r="F4" i="4"/>
  <c r="Z2" i="4"/>
  <c r="C3" i="4"/>
  <c r="R3" i="4"/>
  <c r="B3" i="4"/>
  <c r="W3" i="4"/>
  <c r="L4" i="4"/>
  <c r="K3" i="4"/>
  <c r="L2" i="4"/>
  <c r="E4" i="4"/>
  <c r="I4" i="4"/>
  <c r="V3" i="4"/>
  <c r="N2" i="4"/>
  <c r="P2" i="4"/>
  <c r="D4" i="4"/>
  <c r="E28" i="6" l="1"/>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C11" i="1" s="1"/>
  <c r="S4" i="3" s="1"/>
  <c r="T4" i="3" s="1"/>
  <c r="U4" i="3" s="1"/>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E35" i="6" l="1"/>
  <c r="O22" i="6" s="1"/>
  <c r="O19" i="6" s="1"/>
  <c r="H28" i="6" s="1"/>
  <c r="C190" i="6" s="1"/>
  <c r="M22" i="6"/>
  <c r="C164" i="6"/>
  <c r="C165" i="6"/>
  <c r="AC5" i="3"/>
  <c r="P5" i="3"/>
  <c r="Q5" i="3" s="1"/>
  <c r="A6" i="3"/>
  <c r="B6" i="3" s="1"/>
  <c r="AC6" i="3" s="1"/>
  <c r="N15" i="6"/>
  <c r="I42" i="7"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M15" i="6"/>
  <c r="J42" i="7"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M19" i="6" l="1"/>
  <c r="H31" i="6" s="1"/>
  <c r="H29" i="6" s="1"/>
  <c r="H47" i="7" s="1"/>
  <c r="C150" i="6"/>
  <c r="AA6" i="3"/>
  <c r="H48" i="8"/>
  <c r="P29" i="1"/>
  <c r="A7" i="3"/>
  <c r="B7" i="3" s="1"/>
  <c r="P7" i="3" s="1"/>
  <c r="Q7" i="3" s="1"/>
  <c r="AD6" i="3"/>
  <c r="P6" i="3"/>
  <c r="Q6" i="3" s="1"/>
  <c r="H71" i="7"/>
  <c r="I29" i="6"/>
  <c r="I47" i="7" s="1"/>
  <c r="B192" i="6"/>
  <c r="Z6" i="3"/>
  <c r="H68" i="7"/>
  <c r="H16" i="7"/>
  <c r="P28" i="1"/>
  <c r="H50" i="8"/>
  <c r="C149" i="6"/>
  <c r="C155"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B193" i="6" l="1"/>
  <c r="H32" i="6"/>
  <c r="I32" i="6"/>
  <c r="C157" i="6"/>
  <c r="C156" i="6" s="1"/>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I14" i="7"/>
  <c r="I30" i="6"/>
  <c r="I48" i="7" s="1"/>
  <c r="S29" i="6"/>
  <c r="H14" i="7"/>
  <c r="B194" i="6"/>
  <c r="H30" i="6"/>
  <c r="H48" i="7" s="1"/>
  <c r="B190" i="6"/>
  <c r="S194" i="4"/>
  <c r="Q196" i="4"/>
  <c r="F108" i="4"/>
  <c r="D233" i="4"/>
  <c r="F233" i="4" s="1"/>
  <c r="F2" i="4"/>
  <c r="J58" i="8" l="1"/>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I15" i="7"/>
  <c r="M50" i="8"/>
  <c r="H33" i="6"/>
  <c r="S30" i="6"/>
  <c r="H15" i="7"/>
  <c r="R196" i="4"/>
  <c r="T194" i="4"/>
  <c r="L49" i="8" l="1"/>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U6" i="3"/>
  <c r="Y5" i="3"/>
  <c r="N36" i="1" l="1"/>
  <c r="M37" i="6"/>
  <c r="S12" i="3"/>
  <c r="S13" i="3" s="1"/>
  <c r="W6" i="3"/>
  <c r="E7" i="3" s="1"/>
  <c r="H7" i="3" s="1"/>
  <c r="P17" i="3"/>
  <c r="Q17" i="3" s="1"/>
  <c r="R17" i="3" s="1"/>
  <c r="A18" i="3"/>
  <c r="B18" i="3" s="1"/>
  <c r="AC17" i="3"/>
  <c r="Z17" i="3"/>
  <c r="AD17" i="3"/>
  <c r="AA17" i="3"/>
  <c r="T12" i="3" l="1"/>
  <c r="AH7" i="3"/>
  <c r="AG7" i="3"/>
  <c r="D7" i="3"/>
  <c r="G7" i="3" s="1"/>
  <c r="M7" i="3" s="1"/>
  <c r="N7" i="3" s="1"/>
  <c r="S14" i="3"/>
  <c r="T13" i="3"/>
  <c r="AA18" i="3"/>
  <c r="P18" i="3"/>
  <c r="Q18" i="3" s="1"/>
  <c r="R18" i="3" s="1"/>
  <c r="AC18" i="3"/>
  <c r="A19" i="3"/>
  <c r="B19" i="3" s="1"/>
  <c r="AD18" i="3"/>
  <c r="Z18" i="3"/>
  <c r="K7"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Y296" i="3" s="1"/>
  <c r="AD297" i="3"/>
  <c r="T298" i="3"/>
  <c r="U297" i="3" l="1"/>
  <c r="E298" i="3" s="1"/>
  <c r="H298" i="3" s="1"/>
  <c r="K298" i="3" s="1"/>
  <c r="AE298" i="3" s="1"/>
  <c r="AH298" i="3"/>
  <c r="AG298" i="3"/>
  <c r="D298" i="3" l="1"/>
  <c r="F298" i="3" s="1"/>
  <c r="V298" i="3"/>
  <c r="A299" i="3"/>
  <c r="B299" i="3" s="1"/>
  <c r="G298" i="3" l="1"/>
  <c r="I298" i="3" s="1"/>
  <c r="W298" i="3" s="1"/>
  <c r="Z299" i="3"/>
  <c r="AD299" i="3"/>
  <c r="P299" i="3"/>
  <c r="Q299" i="3" s="1"/>
  <c r="R299" i="3" s="1"/>
  <c r="S299" i="3" s="1"/>
  <c r="AA299" i="3"/>
  <c r="AC299" i="3"/>
  <c r="M298" i="3" l="1"/>
  <c r="N298" i="3" s="1"/>
  <c r="J298" i="3"/>
  <c r="AD298" i="3" s="1"/>
  <c r="T299" i="3"/>
  <c r="L298" i="3" l="1"/>
  <c r="AG299" i="3" s="1"/>
  <c r="Y297" i="3" l="1"/>
  <c r="AH299" i="3"/>
  <c r="U298" i="3"/>
  <c r="E299" i="3" s="1"/>
  <c r="H299" i="3" s="1"/>
  <c r="K299" i="3" s="1"/>
  <c r="AE299" i="3" s="1"/>
  <c r="D299" i="3" l="1"/>
  <c r="G299" i="3" s="1"/>
  <c r="I299" i="3" s="1"/>
  <c r="V299" i="3"/>
  <c r="A300" i="3"/>
  <c r="B300" i="3" s="1"/>
  <c r="M299" i="3" l="1"/>
  <c r="N299" i="3" s="1"/>
  <c r="J299" i="3"/>
  <c r="L299" i="3" s="1"/>
  <c r="F299" i="3"/>
  <c r="W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AD465" i="3"/>
  <c r="T465" i="3" l="1"/>
  <c r="AH465" i="3" s="1"/>
  <c r="U464" i="3"/>
  <c r="Y463" i="3"/>
  <c r="D465" i="3" l="1"/>
  <c r="G465" i="3" s="1"/>
  <c r="E465" i="3"/>
  <c r="H465" i="3" s="1"/>
  <c r="AG465" i="3"/>
  <c r="F465" i="3" l="1"/>
  <c r="I465" i="3"/>
  <c r="J465" i="3"/>
  <c r="M465" i="3"/>
  <c r="N465" i="3" s="1"/>
  <c r="K465" i="3"/>
  <c r="AE465" i="3" s="1"/>
  <c r="V465" i="3" l="1"/>
  <c r="W465" i="3" s="1"/>
  <c r="A466" i="3"/>
  <c r="B466" i="3" s="1"/>
  <c r="L465" i="3"/>
  <c r="U465" i="3" l="1"/>
  <c r="Y464" i="3"/>
  <c r="AA466" i="3"/>
  <c r="AD466" i="3"/>
  <c r="AC466" i="3"/>
  <c r="Z466" i="3"/>
  <c r="P466" i="3"/>
  <c r="Q466" i="3" s="1"/>
  <c r="R466" i="3" s="1"/>
  <c r="S466" i="3" s="1"/>
  <c r="T466" i="3" l="1"/>
  <c r="AH466" i="3" s="1"/>
  <c r="AG466" i="3" l="1"/>
  <c r="E466" i="3"/>
  <c r="H466" i="3" s="1"/>
  <c r="K466" i="3" s="1"/>
  <c r="AE466" i="3" s="1"/>
  <c r="D466" i="3"/>
  <c r="G466" i="3" s="1"/>
  <c r="F466" i="3" l="1"/>
  <c r="I466" i="3"/>
  <c r="J466" i="3"/>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D469" i="3"/>
  <c r="AA469" i="3"/>
  <c r="P469" i="3"/>
  <c r="Q469" i="3" s="1"/>
  <c r="R469" i="3" s="1"/>
  <c r="S469" i="3" s="1"/>
  <c r="Z469" i="3"/>
  <c r="AC469" i="3"/>
  <c r="U468" i="3" l="1"/>
  <c r="Y467" i="3"/>
  <c r="T469" i="3"/>
  <c r="AG469" i="3" s="1"/>
  <c r="D469" i="3" l="1"/>
  <c r="G469" i="3" s="1"/>
  <c r="AH469" i="3"/>
  <c r="E469" i="3"/>
  <c r="H469" i="3" s="1"/>
  <c r="K469" i="3" s="1"/>
  <c r="AE469" i="3" s="1"/>
  <c r="F469" i="3" l="1"/>
  <c r="I469" i="3"/>
  <c r="J469" i="3"/>
  <c r="M469" i="3"/>
  <c r="N469" i="3" s="1"/>
  <c r="V469" i="3"/>
  <c r="A470" i="3"/>
  <c r="B470" i="3" s="1"/>
  <c r="W469" i="3" l="1"/>
  <c r="L469" i="3"/>
  <c r="AC470" i="3"/>
  <c r="P470" i="3"/>
  <c r="Q470" i="3" s="1"/>
  <c r="R470" i="3" s="1"/>
  <c r="S470" i="3" s="1"/>
  <c r="AA470" i="3"/>
  <c r="Z470" i="3"/>
  <c r="AD470" i="3"/>
  <c r="U469" i="3" l="1"/>
  <c r="Y468" i="3"/>
  <c r="T470" i="3"/>
  <c r="D470" i="3" l="1"/>
  <c r="G470" i="3" s="1"/>
  <c r="AH470" i="3"/>
  <c r="AG470" i="3"/>
  <c r="E470" i="3"/>
  <c r="H470" i="3" s="1"/>
  <c r="K470" i="3" l="1"/>
  <c r="AE470" i="3" s="1"/>
  <c r="F470" i="3"/>
  <c r="I470" i="3"/>
  <c r="J470" i="3"/>
  <c r="M470" i="3"/>
  <c r="N470" i="3" s="1"/>
  <c r="V470" i="3" l="1"/>
  <c r="W470" i="3" s="1"/>
  <c r="A471" i="3"/>
  <c r="B471" i="3" s="1"/>
  <c r="L470" i="3"/>
  <c r="U470" i="3" l="1"/>
  <c r="Y469" i="3"/>
  <c r="Z471" i="3"/>
  <c r="AA471" i="3"/>
  <c r="AD471" i="3"/>
  <c r="AC471" i="3"/>
  <c r="P471" i="3"/>
  <c r="Q471" i="3" s="1"/>
  <c r="R471" i="3" s="1"/>
  <c r="S471" i="3" s="1"/>
  <c r="T471" i="3" l="1"/>
  <c r="AH471" i="3" s="1"/>
  <c r="AG471" i="3" l="1"/>
  <c r="E471" i="3"/>
  <c r="H471" i="3" s="1"/>
  <c r="D471" i="3"/>
  <c r="F471" i="3" l="1"/>
  <c r="G471" i="3"/>
  <c r="K471" i="3"/>
  <c r="AE471" i="3" s="1"/>
  <c r="V471" i="3" l="1"/>
  <c r="A472" i="3"/>
  <c r="B472" i="3" s="1"/>
  <c r="I471" i="3"/>
  <c r="J471" i="3"/>
  <c r="M471" i="3"/>
  <c r="N471" i="3" s="1"/>
  <c r="W471" i="3" l="1"/>
  <c r="L471" i="3"/>
  <c r="Z472" i="3"/>
  <c r="AA472" i="3"/>
  <c r="P472" i="3"/>
  <c r="Q472" i="3" s="1"/>
  <c r="R472" i="3" s="1"/>
  <c r="S472" i="3" s="1"/>
  <c r="AD472" i="3"/>
  <c r="AC472" i="3"/>
  <c r="U471" i="3" l="1"/>
  <c r="Y470" i="3"/>
  <c r="T472" i="3"/>
  <c r="E472" i="3" l="1"/>
  <c r="H472" i="3" s="1"/>
  <c r="K472" i="3" s="1"/>
  <c r="AE472" i="3" s="1"/>
  <c r="AG472" i="3"/>
  <c r="AH472" i="3"/>
  <c r="D472" i="3"/>
  <c r="V472" i="3" l="1"/>
  <c r="A473" i="3"/>
  <c r="B473" i="3" s="1"/>
  <c r="F472" i="3"/>
  <c r="G472" i="3"/>
  <c r="I472" i="3" l="1"/>
  <c r="W472" i="3" s="1"/>
  <c r="J472" i="3"/>
  <c r="M472" i="3"/>
  <c r="N472" i="3" s="1"/>
  <c r="AC473" i="3"/>
  <c r="P473" i="3"/>
  <c r="Q473" i="3" s="1"/>
  <c r="R473" i="3" s="1"/>
  <c r="S473" i="3" s="1"/>
  <c r="AD473" i="3"/>
  <c r="Z473" i="3"/>
  <c r="AA473" i="3"/>
  <c r="L472" i="3" l="1"/>
  <c r="T473" i="3"/>
  <c r="U472" i="3" l="1"/>
  <c r="D473" i="3" s="1"/>
  <c r="AH473" i="3"/>
  <c r="AG473" i="3"/>
  <c r="Y471" i="3"/>
  <c r="G473" i="3" l="1"/>
  <c r="E473" i="3"/>
  <c r="H473" i="3" s="1"/>
  <c r="F473" i="3" l="1"/>
  <c r="I473" i="3"/>
  <c r="J473" i="3"/>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D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M495" i="3"/>
  <c r="N495" i="3" s="1"/>
  <c r="W495" i="3" l="1"/>
  <c r="L495" i="3"/>
  <c r="AD496"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D499" i="3"/>
  <c r="AA499" i="3"/>
  <c r="Z499" i="3"/>
  <c r="T499" i="3" l="1"/>
  <c r="U498" i="3"/>
  <c r="Y497" i="3"/>
  <c r="D499" i="3" l="1"/>
  <c r="G499" i="3" s="1"/>
  <c r="AH499" i="3"/>
  <c r="E499" i="3"/>
  <c r="H499" i="3" s="1"/>
  <c r="AG499" i="3"/>
  <c r="F499" i="3" l="1"/>
  <c r="I499" i="3"/>
  <c r="J499" i="3"/>
  <c r="M499" i="3"/>
  <c r="N499" i="3" s="1"/>
  <c r="K499" i="3"/>
  <c r="AE499" i="3" s="1"/>
  <c r="V499" i="3" l="1"/>
  <c r="W499" i="3" s="1"/>
  <c r="A500" i="3"/>
  <c r="B500" i="3" s="1"/>
  <c r="L499" i="3"/>
  <c r="U499" i="3" l="1"/>
  <c r="Y498" i="3"/>
  <c r="AD500" i="3"/>
  <c r="AA500" i="3"/>
  <c r="AC500" i="3"/>
  <c r="P500" i="3"/>
  <c r="Q500" i="3" s="1"/>
  <c r="R500" i="3" s="1"/>
  <c r="S500" i="3" s="1"/>
  <c r="Z500" i="3"/>
  <c r="T500" i="3" l="1"/>
  <c r="AH500" i="3" s="1"/>
  <c r="D500" i="3" l="1"/>
  <c r="AG500" i="3"/>
  <c r="E500" i="3"/>
  <c r="H500" i="3" s="1"/>
  <c r="F500" i="3" l="1"/>
  <c r="G500" i="3"/>
  <c r="K500" i="3"/>
  <c r="AE500" i="3" s="1"/>
  <c r="I500" i="3" l="1"/>
  <c r="J500" i="3"/>
  <c r="M500" i="3"/>
  <c r="N500" i="3" s="1"/>
  <c r="V500" i="3"/>
  <c r="A501" i="3"/>
  <c r="B501" i="3" s="1"/>
  <c r="W500" i="3" l="1"/>
  <c r="L500" i="3"/>
  <c r="P501" i="3"/>
  <c r="Q501" i="3" s="1"/>
  <c r="R501" i="3" s="1"/>
  <c r="S501" i="3" s="1"/>
  <c r="AC501" i="3"/>
  <c r="AD501" i="3"/>
  <c r="Z501" i="3"/>
  <c r="AA501" i="3"/>
  <c r="U500" i="3" l="1"/>
  <c r="Y499" i="3"/>
  <c r="T501" i="3"/>
  <c r="D501" i="3" l="1"/>
  <c r="G501" i="3" s="1"/>
  <c r="E501" i="3"/>
  <c r="H501" i="3" s="1"/>
  <c r="K501" i="3" s="1"/>
  <c r="AE501" i="3" s="1"/>
  <c r="AG501" i="3"/>
  <c r="AH501" i="3"/>
  <c r="F501" i="3" l="1"/>
  <c r="I501" i="3"/>
  <c r="J501" i="3"/>
  <c r="M501" i="3"/>
  <c r="N501" i="3" s="1"/>
  <c r="V501" i="3"/>
  <c r="A502" i="3"/>
  <c r="B502" i="3" s="1"/>
  <c r="L501" i="3" l="1"/>
  <c r="W501" i="3"/>
  <c r="Z502" i="3"/>
  <c r="AA502" i="3"/>
  <c r="AC502" i="3"/>
  <c r="AD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M502" i="3"/>
  <c r="N502" i="3" s="1"/>
  <c r="AA503" i="3"/>
  <c r="P503" i="3"/>
  <c r="Q503" i="3" s="1"/>
  <c r="R503" i="3" s="1"/>
  <c r="S503" i="3" s="1"/>
  <c r="AD503" i="3"/>
  <c r="AC503" i="3"/>
  <c r="Z503" i="3"/>
  <c r="T503" i="3" l="1"/>
  <c r="L502" i="3"/>
  <c r="AG503" i="3" l="1"/>
  <c r="AH503" i="3"/>
  <c r="U502" i="3"/>
  <c r="E503" i="3" s="1"/>
  <c r="H503" i="3" s="1"/>
  <c r="Y501" i="3"/>
  <c r="D503" i="3" l="1"/>
  <c r="G503" i="3" s="1"/>
  <c r="K503" i="3"/>
  <c r="AE503" i="3" s="1"/>
  <c r="F503" i="3" l="1"/>
  <c r="V503" i="3"/>
  <c r="A504" i="3"/>
  <c r="B504" i="3" s="1"/>
  <c r="I503" i="3"/>
  <c r="J503" i="3"/>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AD515" i="3"/>
  <c r="P515" i="3"/>
  <c r="Q515" i="3" s="1"/>
  <c r="R515" i="3" s="1"/>
  <c r="S515" i="3" s="1"/>
  <c r="AC515" i="3"/>
  <c r="Z515" i="3"/>
  <c r="AA515" i="3"/>
  <c r="U514" i="3" l="1"/>
  <c r="Y513" i="3"/>
  <c r="T515" i="3"/>
  <c r="D515" i="3" l="1"/>
  <c r="G515" i="3" s="1"/>
  <c r="AG515" i="3"/>
  <c r="AH515" i="3"/>
  <c r="E515" i="3"/>
  <c r="H515" i="3" s="1"/>
  <c r="K515" i="3" l="1"/>
  <c r="AE515" i="3" s="1"/>
  <c r="I515" i="3"/>
  <c r="J515" i="3"/>
  <c r="M515" i="3"/>
  <c r="N515" i="3" s="1"/>
  <c r="F515" i="3"/>
  <c r="L515" i="3" l="1"/>
  <c r="V515" i="3"/>
  <c r="W515" i="3" s="1"/>
  <c r="A516" i="3"/>
  <c r="B516" i="3" s="1"/>
  <c r="U515" i="3" l="1"/>
  <c r="Y514" i="3"/>
  <c r="AA516" i="3"/>
  <c r="Z516" i="3"/>
  <c r="AC516" i="3"/>
  <c r="P516" i="3"/>
  <c r="Q516" i="3" s="1"/>
  <c r="R516" i="3" s="1"/>
  <c r="S516" i="3" s="1"/>
  <c r="AD516" i="3"/>
  <c r="T516" i="3" l="1"/>
  <c r="AG516" i="3" s="1"/>
  <c r="D516" i="3" l="1"/>
  <c r="AH516" i="3"/>
  <c r="E516" i="3"/>
  <c r="H516" i="3" s="1"/>
  <c r="F516" i="3" l="1"/>
  <c r="G516" i="3"/>
  <c r="K516" i="3"/>
  <c r="AE516" i="3" s="1"/>
  <c r="I516" i="3" l="1"/>
  <c r="J516" i="3"/>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D519" i="3"/>
  <c r="AA519" i="3"/>
  <c r="Z519" i="3"/>
  <c r="AC519" i="3"/>
  <c r="P519" i="3"/>
  <c r="Q519" i="3" s="1"/>
  <c r="R519" i="3" s="1"/>
  <c r="S519" i="3" s="1"/>
  <c r="T519" i="3" l="1"/>
  <c r="D519" i="3" s="1"/>
  <c r="AG519" i="3" l="1"/>
  <c r="G519" i="3"/>
  <c r="AH519" i="3"/>
  <c r="E519" i="3"/>
  <c r="H519" i="3" s="1"/>
  <c r="F519" i="3" l="1"/>
  <c r="I519" i="3"/>
  <c r="J519" i="3"/>
  <c r="M519" i="3"/>
  <c r="N519" i="3" s="1"/>
  <c r="K519" i="3"/>
  <c r="AE519" i="3" s="1"/>
  <c r="V519" i="3" l="1"/>
  <c r="W519" i="3" s="1"/>
  <c r="A520" i="3"/>
  <c r="B520" i="3" s="1"/>
  <c r="L519" i="3"/>
  <c r="U519" i="3" l="1"/>
  <c r="Y518" i="3"/>
  <c r="AA520" i="3"/>
  <c r="AC520" i="3"/>
  <c r="Z520" i="3"/>
  <c r="AD520" i="3"/>
  <c r="P520" i="3"/>
  <c r="Q520" i="3" s="1"/>
  <c r="R520" i="3" s="1"/>
  <c r="S520" i="3" s="1"/>
  <c r="T520" i="3" l="1"/>
  <c r="D520" i="3" s="1"/>
  <c r="AG520" i="3" l="1"/>
  <c r="E520" i="3"/>
  <c r="H520" i="3" s="1"/>
  <c r="K520" i="3" s="1"/>
  <c r="AE520" i="3" s="1"/>
  <c r="AH520" i="3"/>
  <c r="G520" i="3"/>
  <c r="F520" i="3" l="1"/>
  <c r="I520" i="3"/>
  <c r="J520" i="3"/>
  <c r="M520" i="3"/>
  <c r="N520" i="3" s="1"/>
  <c r="V520" i="3"/>
  <c r="A521" i="3"/>
  <c r="B521" i="3" s="1"/>
  <c r="W520" i="3" l="1"/>
  <c r="L520" i="3"/>
  <c r="P521" i="3"/>
  <c r="Q521" i="3" s="1"/>
  <c r="R521" i="3" s="1"/>
  <c r="S521" i="3" s="1"/>
  <c r="AC521" i="3"/>
  <c r="AA521" i="3"/>
  <c r="AD521" i="3"/>
  <c r="Z521" i="3"/>
  <c r="U520" i="3" l="1"/>
  <c r="Y519" i="3"/>
  <c r="T521" i="3"/>
  <c r="AH521" i="3" s="1"/>
  <c r="AG521" i="3" l="1"/>
  <c r="D521" i="3"/>
  <c r="E521" i="3"/>
  <c r="H521" i="3" s="1"/>
  <c r="K521" i="3" s="1"/>
  <c r="AE521" i="3" s="1"/>
  <c r="F521" i="3" l="1"/>
  <c r="G521" i="3"/>
  <c r="I521" i="3" s="1"/>
  <c r="V521" i="3"/>
  <c r="A522" i="3"/>
  <c r="B522" i="3" s="1"/>
  <c r="M521" i="3" l="1"/>
  <c r="N521" i="3" s="1"/>
  <c r="J521" i="3"/>
  <c r="L521" i="3" s="1"/>
  <c r="W521" i="3"/>
  <c r="AC522" i="3"/>
  <c r="P522" i="3"/>
  <c r="Q522" i="3" s="1"/>
  <c r="R522" i="3" s="1"/>
  <c r="S522" i="3" s="1"/>
  <c r="AA522" i="3"/>
  <c r="AD522" i="3"/>
  <c r="Z522" i="3"/>
  <c r="U521" i="3" l="1"/>
  <c r="Y520" i="3"/>
  <c r="T522" i="3"/>
  <c r="AG522" i="3" s="1"/>
  <c r="AH522" i="3" l="1"/>
  <c r="E522" i="3"/>
  <c r="H522" i="3" s="1"/>
  <c r="D522" i="3"/>
  <c r="K522" i="3" l="1"/>
  <c r="AE522" i="3" s="1"/>
  <c r="F522" i="3"/>
  <c r="G522" i="3"/>
  <c r="I522" i="3" l="1"/>
  <c r="J522" i="3"/>
  <c r="M522" i="3"/>
  <c r="N522" i="3" s="1"/>
  <c r="V522" i="3"/>
  <c r="A523" i="3"/>
  <c r="B523" i="3" s="1"/>
  <c r="W522" i="3" l="1"/>
  <c r="L522" i="3"/>
  <c r="AC523" i="3"/>
  <c r="Z523" i="3"/>
  <c r="AD523" i="3"/>
  <c r="AA523" i="3"/>
  <c r="P523" i="3"/>
  <c r="Q523" i="3" s="1"/>
  <c r="R523" i="3" s="1"/>
  <c r="S523" i="3" s="1"/>
  <c r="U522" i="3" l="1"/>
  <c r="Y521" i="3"/>
  <c r="T523" i="3"/>
  <c r="AG523" i="3" s="1"/>
  <c r="AH523" i="3" l="1"/>
  <c r="D523" i="3"/>
  <c r="G523" i="3" s="1"/>
  <c r="E523" i="3"/>
  <c r="H523" i="3" s="1"/>
  <c r="F523" i="3" l="1"/>
  <c r="I523" i="3"/>
  <c r="J523" i="3"/>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V529" i="3" l="1"/>
  <c r="A530" i="3"/>
  <c r="B530" i="3" s="1"/>
  <c r="AD530" i="3" s="1"/>
  <c r="M529" i="3"/>
  <c r="N529" i="3" s="1"/>
  <c r="I529" i="3"/>
  <c r="F529" i="3"/>
  <c r="L529" i="3"/>
  <c r="W529" i="3" l="1"/>
  <c r="Z530" i="3"/>
  <c r="AA530" i="3"/>
  <c r="AC530" i="3"/>
  <c r="P530" i="3"/>
  <c r="Q530" i="3" s="1"/>
  <c r="R530" i="3" s="1"/>
  <c r="S530" i="3" s="1"/>
  <c r="T530" i="3" s="1"/>
  <c r="AG530" i="3" s="1"/>
  <c r="U529" i="3"/>
  <c r="Y528" i="3"/>
  <c r="D530" i="3" l="1"/>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A539" i="3"/>
  <c r="AC539" i="3"/>
  <c r="T539" i="3" l="1"/>
  <c r="AH539" i="3" s="1"/>
  <c r="AG539" i="3" l="1"/>
  <c r="E539" i="3"/>
  <c r="H539" i="3" s="1"/>
  <c r="K539" i="3" s="1"/>
  <c r="AE539" i="3" s="1"/>
  <c r="D539" i="3"/>
  <c r="G539" i="3" s="1"/>
  <c r="F539" i="3" l="1"/>
  <c r="V539" i="3"/>
  <c r="A540" i="3"/>
  <c r="B540" i="3" s="1"/>
  <c r="I539" i="3"/>
  <c r="J539" i="3"/>
  <c r="AD539" i="3" s="1"/>
  <c r="M539" i="3"/>
  <c r="N539" i="3" s="1"/>
  <c r="W539" i="3" l="1"/>
  <c r="L539" i="3"/>
  <c r="AA540" i="3"/>
  <c r="AC540" i="3"/>
  <c r="Z540" i="3"/>
  <c r="P540" i="3"/>
  <c r="Q540" i="3" s="1"/>
  <c r="R540" i="3" s="1"/>
  <c r="S540" i="3" s="1"/>
  <c r="U539" i="3" l="1"/>
  <c r="Y538" i="3"/>
  <c r="T540" i="3"/>
  <c r="AG540" i="3" s="1"/>
  <c r="E540" i="3" l="1"/>
  <c r="H540" i="3" s="1"/>
  <c r="D540" i="3"/>
  <c r="AH540" i="3"/>
  <c r="K540" i="3" l="1"/>
  <c r="AE540" i="3" s="1"/>
  <c r="F540" i="3"/>
  <c r="G540" i="3"/>
  <c r="V540" i="3" l="1"/>
  <c r="A541" i="3"/>
  <c r="B541" i="3" s="1"/>
  <c r="I540" i="3"/>
  <c r="J540" i="3"/>
  <c r="AD540" i="3" s="1"/>
  <c r="M540" i="3"/>
  <c r="N540" i="3" s="1"/>
  <c r="W540" i="3" l="1"/>
  <c r="L540" i="3"/>
  <c r="P541" i="3"/>
  <c r="Q541" i="3" s="1"/>
  <c r="R541" i="3" s="1"/>
  <c r="S541" i="3" s="1"/>
  <c r="AA541" i="3"/>
  <c r="Z541" i="3"/>
  <c r="AC541" i="3"/>
  <c r="U540" i="3" l="1"/>
  <c r="Y539" i="3"/>
  <c r="T541" i="3"/>
  <c r="AG541" i="3" s="1"/>
  <c r="AH541" i="3" l="1"/>
  <c r="E541" i="3"/>
  <c r="H541" i="3" s="1"/>
  <c r="D541" i="3"/>
  <c r="K541" i="3" l="1"/>
  <c r="AE541" i="3" s="1"/>
  <c r="F541" i="3"/>
  <c r="G541" i="3"/>
  <c r="I541" i="3" l="1"/>
  <c r="J541" i="3"/>
  <c r="AD541" i="3" s="1"/>
  <c r="M541" i="3"/>
  <c r="N541" i="3" s="1"/>
  <c r="V541" i="3"/>
  <c r="A542" i="3"/>
  <c r="B542" i="3" s="1"/>
  <c r="W541" i="3" l="1"/>
  <c r="L541" i="3"/>
  <c r="AC542" i="3"/>
  <c r="P542" i="3"/>
  <c r="Q542" i="3" s="1"/>
  <c r="R542" i="3" s="1"/>
  <c r="S542" i="3" s="1"/>
  <c r="AA542" i="3"/>
  <c r="Z542" i="3"/>
  <c r="T542" i="3" l="1"/>
  <c r="AH542" i="3" s="1"/>
  <c r="U541" i="3"/>
  <c r="Y540" i="3"/>
  <c r="E542" i="3" l="1"/>
  <c r="H542" i="3" s="1"/>
  <c r="K542" i="3" s="1"/>
  <c r="AE542" i="3" s="1"/>
  <c r="AG542" i="3"/>
  <c r="D542" i="3"/>
  <c r="F542" i="3" l="1"/>
  <c r="G542" i="3"/>
  <c r="V542" i="3"/>
  <c r="A543" i="3"/>
  <c r="B543" i="3" s="1"/>
  <c r="P543" i="3" l="1"/>
  <c r="Q543" i="3" s="1"/>
  <c r="R543" i="3" s="1"/>
  <c r="S543" i="3" s="1"/>
  <c r="Z543" i="3"/>
  <c r="AA543" i="3"/>
  <c r="AC543" i="3"/>
  <c r="I542" i="3"/>
  <c r="W542" i="3" s="1"/>
  <c r="J542" i="3"/>
  <c r="AD542" i="3" s="1"/>
  <c r="M542" i="3"/>
  <c r="N542" i="3" s="1"/>
  <c r="T543" i="3" l="1"/>
  <c r="L542" i="3"/>
  <c r="AH543" i="3" l="1"/>
  <c r="U542" i="3"/>
  <c r="E543" i="3" s="1"/>
  <c r="H543" i="3" s="1"/>
  <c r="AG543" i="3"/>
  <c r="Y541" i="3"/>
  <c r="D543" i="3" l="1"/>
  <c r="G543" i="3" s="1"/>
  <c r="K543" i="3"/>
  <c r="AE543" i="3" s="1"/>
  <c r="F543" i="3" l="1"/>
  <c r="I543" i="3"/>
  <c r="J543" i="3"/>
  <c r="AD543" i="3" s="1"/>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AD559" i="3"/>
  <c r="T559" i="3" l="1"/>
  <c r="U558" i="3"/>
  <c r="Y557" i="3"/>
  <c r="E559" i="3" l="1"/>
  <c r="H559" i="3" s="1"/>
  <c r="K559" i="3" s="1"/>
  <c r="AE559" i="3" s="1"/>
  <c r="AH559" i="3"/>
  <c r="AG559" i="3"/>
  <c r="D559" i="3"/>
  <c r="V559" i="3" l="1"/>
  <c r="A560" i="3"/>
  <c r="B560" i="3" s="1"/>
  <c r="F559" i="3"/>
  <c r="G559" i="3"/>
  <c r="I559" i="3" l="1"/>
  <c r="W559" i="3" s="1"/>
  <c r="J559" i="3"/>
  <c r="M559" i="3"/>
  <c r="N559" i="3" s="1"/>
  <c r="AD560" i="3"/>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M560" i="3"/>
  <c r="N560" i="3" s="1"/>
  <c r="W560" i="3" l="1"/>
  <c r="L560" i="3"/>
  <c r="AA561" i="3"/>
  <c r="P561" i="3"/>
  <c r="Q561" i="3" s="1"/>
  <c r="R561" i="3" s="1"/>
  <c r="S561" i="3" s="1"/>
  <c r="Z561" i="3"/>
  <c r="AD561" i="3"/>
  <c r="AC561" i="3"/>
  <c r="U560" i="3" l="1"/>
  <c r="Y559" i="3"/>
  <c r="T561" i="3"/>
  <c r="E561" i="3" l="1"/>
  <c r="H561" i="3" s="1"/>
  <c r="K561" i="3" s="1"/>
  <c r="AE561" i="3" s="1"/>
  <c r="D561" i="3"/>
  <c r="AH561" i="3"/>
  <c r="AG561" i="3"/>
  <c r="F561" i="3" l="1"/>
  <c r="G561" i="3"/>
  <c r="M561" i="3" s="1"/>
  <c r="N561" i="3" s="1"/>
  <c r="V561" i="3"/>
  <c r="A562" i="3"/>
  <c r="B562" i="3" s="1"/>
  <c r="I561" i="3" l="1"/>
  <c r="W561" i="3" s="1"/>
  <c r="J561" i="3"/>
  <c r="L561" i="3" s="1"/>
  <c r="Z562" i="3"/>
  <c r="AA562" i="3"/>
  <c r="AD562" i="3"/>
  <c r="P562" i="3"/>
  <c r="Q562" i="3" s="1"/>
  <c r="R562" i="3" s="1"/>
  <c r="S562" i="3" s="1"/>
  <c r="AC562" i="3"/>
  <c r="U561" i="3" l="1"/>
  <c r="Y560" i="3"/>
  <c r="T562" i="3"/>
  <c r="AH562" i="3" s="1"/>
  <c r="AG562" i="3" l="1"/>
  <c r="E562" i="3"/>
  <c r="H562" i="3" s="1"/>
  <c r="K562" i="3" s="1"/>
  <c r="AE562" i="3" s="1"/>
  <c r="D562" i="3"/>
  <c r="F562" i="3" l="1"/>
  <c r="G562" i="3"/>
  <c r="J562" i="3" s="1"/>
  <c r="V562" i="3"/>
  <c r="A563" i="3"/>
  <c r="B563" i="3" s="1"/>
  <c r="M562" i="3" l="1"/>
  <c r="N562" i="3" s="1"/>
  <c r="I562" i="3"/>
  <c r="W562" i="3" s="1"/>
  <c r="L562" i="3"/>
  <c r="Z563" i="3"/>
  <c r="P563" i="3"/>
  <c r="Q563" i="3" s="1"/>
  <c r="R563" i="3" s="1"/>
  <c r="S563" i="3" s="1"/>
  <c r="AC563" i="3"/>
  <c r="AA563" i="3"/>
  <c r="AD563" i="3"/>
  <c r="U562" i="3" l="1"/>
  <c r="Y561" i="3"/>
  <c r="T563" i="3"/>
  <c r="AH563" i="3" s="1"/>
  <c r="AG563" i="3" l="1"/>
  <c r="D563" i="3"/>
  <c r="E563" i="3"/>
  <c r="H563" i="3" s="1"/>
  <c r="K563" i="3" s="1"/>
  <c r="AE563" i="3" s="1"/>
  <c r="F563" i="3" l="1"/>
  <c r="G563" i="3"/>
  <c r="M563" i="3" s="1"/>
  <c r="N563" i="3" s="1"/>
  <c r="V563" i="3"/>
  <c r="A564" i="3"/>
  <c r="B564" i="3" s="1"/>
  <c r="I563" i="3" l="1"/>
  <c r="W563" i="3" s="1"/>
  <c r="J563" i="3"/>
  <c r="L563" i="3" s="1"/>
  <c r="Z564" i="3"/>
  <c r="P564" i="3"/>
  <c r="Q564" i="3" s="1"/>
  <c r="R564" i="3" s="1"/>
  <c r="S564" i="3" s="1"/>
  <c r="AC564" i="3"/>
  <c r="AA564" i="3"/>
  <c r="U563" i="3" l="1"/>
  <c r="Y562" i="3"/>
  <c r="T564" i="3"/>
  <c r="AH564" i="3" s="1"/>
  <c r="D564" i="3" l="1"/>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AD565" i="3"/>
  <c r="U564" i="3" l="1"/>
  <c r="Y563" i="3"/>
  <c r="T565" i="3"/>
  <c r="E565" i="3" l="1"/>
  <c r="H565" i="3" s="1"/>
  <c r="K565" i="3" s="1"/>
  <c r="AE565" i="3" s="1"/>
  <c r="D565" i="3"/>
  <c r="AG565" i="3"/>
  <c r="AH565" i="3"/>
  <c r="V565" i="3" l="1"/>
  <c r="A566" i="3"/>
  <c r="B566" i="3" s="1"/>
  <c r="F565" i="3"/>
  <c r="G565" i="3"/>
  <c r="I565" i="3" l="1"/>
  <c r="W565" i="3" s="1"/>
  <c r="J565" i="3"/>
  <c r="M565" i="3"/>
  <c r="N565" i="3" s="1"/>
  <c r="AD566" i="3"/>
  <c r="Z566" i="3"/>
  <c r="AA566" i="3"/>
  <c r="P566" i="3"/>
  <c r="Q566" i="3" s="1"/>
  <c r="R566" i="3" s="1"/>
  <c r="S566" i="3" s="1"/>
  <c r="AC566" i="3"/>
  <c r="L565" i="3" l="1"/>
  <c r="T566" i="3"/>
  <c r="AG566" i="3" l="1"/>
  <c r="AH566" i="3"/>
  <c r="U565" i="3"/>
  <c r="D566" i="3" s="1"/>
  <c r="Y564" i="3"/>
  <c r="G566" i="3" l="1"/>
  <c r="E566" i="3"/>
  <c r="H566" i="3" s="1"/>
  <c r="F566" i="3" l="1"/>
  <c r="I566" i="3"/>
  <c r="J566" i="3"/>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D579" i="3"/>
  <c r="AA579" i="3"/>
  <c r="U578" i="3" l="1"/>
  <c r="Y577" i="3"/>
  <c r="T579" i="3"/>
  <c r="AG579" i="3" s="1"/>
  <c r="E579" i="3" l="1"/>
  <c r="H579" i="3" s="1"/>
  <c r="K579" i="3" s="1"/>
  <c r="AE579" i="3" s="1"/>
  <c r="AH579" i="3"/>
  <c r="D579" i="3"/>
  <c r="F579" i="3" l="1"/>
  <c r="G579" i="3"/>
  <c r="M579" i="3" s="1"/>
  <c r="N579" i="3" s="1"/>
  <c r="V579" i="3"/>
  <c r="A580" i="3"/>
  <c r="B580" i="3" s="1"/>
  <c r="I579" i="3" l="1"/>
  <c r="W579" i="3" s="1"/>
  <c r="J579" i="3"/>
  <c r="L579" i="3" s="1"/>
  <c r="AD580" i="3"/>
  <c r="P580" i="3"/>
  <c r="Q580" i="3" s="1"/>
  <c r="R580" i="3" s="1"/>
  <c r="S580" i="3" s="1"/>
  <c r="AA580" i="3"/>
  <c r="AC580" i="3"/>
  <c r="Z580" i="3"/>
  <c r="U579" i="3" l="1"/>
  <c r="Y578" i="3"/>
  <c r="T580" i="3"/>
  <c r="AH580" i="3" s="1"/>
  <c r="E580" i="3" l="1"/>
  <c r="H580" i="3" s="1"/>
  <c r="D580" i="3"/>
  <c r="AG580" i="3"/>
  <c r="K580" i="3" l="1"/>
  <c r="AE580" i="3" s="1"/>
  <c r="F580" i="3"/>
  <c r="G580" i="3"/>
  <c r="I580" i="3" l="1"/>
  <c r="J580" i="3"/>
  <c r="M580" i="3"/>
  <c r="N580" i="3" s="1"/>
  <c r="V580" i="3"/>
  <c r="A581" i="3"/>
  <c r="B581" i="3" s="1"/>
  <c r="W580" i="3" l="1"/>
  <c r="P581" i="3"/>
  <c r="Q581" i="3" s="1"/>
  <c r="R581" i="3" s="1"/>
  <c r="S581" i="3" s="1"/>
  <c r="Z581" i="3"/>
  <c r="AA581" i="3"/>
  <c r="AC581" i="3"/>
  <c r="AD581" i="3"/>
  <c r="L580" i="3"/>
  <c r="T581" i="3" l="1"/>
  <c r="AH581" i="3" s="1"/>
  <c r="U580" i="3"/>
  <c r="Y579" i="3"/>
  <c r="D581" i="3" l="1"/>
  <c r="G581" i="3" s="1"/>
  <c r="AG581" i="3"/>
  <c r="E581" i="3"/>
  <c r="H581" i="3" s="1"/>
  <c r="I581" i="3" l="1"/>
  <c r="J581" i="3"/>
  <c r="M581" i="3"/>
  <c r="N581" i="3" s="1"/>
  <c r="F581" i="3"/>
  <c r="K581" i="3"/>
  <c r="AE581" i="3" s="1"/>
  <c r="L581" i="3" l="1"/>
  <c r="V581" i="3"/>
  <c r="W581" i="3" s="1"/>
  <c r="A582" i="3"/>
  <c r="B582" i="3" s="1"/>
  <c r="P582" i="3" l="1"/>
  <c r="Q582" i="3" s="1"/>
  <c r="R582" i="3" s="1"/>
  <c r="S582" i="3" s="1"/>
  <c r="Z582" i="3"/>
  <c r="AD582" i="3"/>
  <c r="AC582" i="3"/>
  <c r="AA582" i="3"/>
  <c r="U581" i="3"/>
  <c r="Y580" i="3"/>
  <c r="T582" i="3" l="1"/>
  <c r="AH582" i="3" s="1"/>
  <c r="E582" i="3" l="1"/>
  <c r="H582" i="3" s="1"/>
  <c r="K582" i="3" s="1"/>
  <c r="AE582" i="3" s="1"/>
  <c r="AG582" i="3"/>
  <c r="D582" i="3"/>
  <c r="V582" i="3" l="1"/>
  <c r="A583" i="3"/>
  <c r="B583" i="3" s="1"/>
  <c r="F582" i="3"/>
  <c r="G582" i="3"/>
  <c r="I582" i="3" l="1"/>
  <c r="W582" i="3" s="1"/>
  <c r="J582" i="3"/>
  <c r="M582" i="3"/>
  <c r="N582" i="3" s="1"/>
  <c r="AD583" i="3"/>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T589" i="3" l="1"/>
  <c r="AG589" i="3" s="1"/>
  <c r="U588" i="3"/>
  <c r="Y587" i="3"/>
  <c r="AH589" i="3" l="1"/>
  <c r="D589" i="3"/>
  <c r="E589" i="3"/>
  <c r="H589" i="3" s="1"/>
  <c r="F589" i="3" l="1"/>
  <c r="G589" i="3"/>
  <c r="K589" i="3"/>
  <c r="AE589" i="3" s="1"/>
  <c r="I589" i="3" l="1"/>
  <c r="J589" i="3"/>
  <c r="AD589" i="3" s="1"/>
  <c r="M589" i="3"/>
  <c r="N589" i="3" s="1"/>
  <c r="V589" i="3"/>
  <c r="A590" i="3"/>
  <c r="B590" i="3" s="1"/>
  <c r="W589" i="3" l="1"/>
  <c r="L589" i="3"/>
  <c r="P590" i="3"/>
  <c r="Q590" i="3" s="1"/>
  <c r="R590" i="3" s="1"/>
  <c r="S590" i="3" s="1"/>
  <c r="AC590" i="3"/>
  <c r="AA590" i="3"/>
  <c r="Z590" i="3"/>
  <c r="U589" i="3" l="1"/>
  <c r="Y588" i="3"/>
  <c r="T590" i="3"/>
  <c r="AH590" i="3" s="1"/>
  <c r="D590" i="3" l="1"/>
  <c r="G590" i="3" s="1"/>
  <c r="E590" i="3"/>
  <c r="H590" i="3" s="1"/>
  <c r="K590" i="3" s="1"/>
  <c r="AE590" i="3" s="1"/>
  <c r="AG590" i="3"/>
  <c r="F590" i="3" l="1"/>
  <c r="V590" i="3"/>
  <c r="A591" i="3"/>
  <c r="B591" i="3" s="1"/>
  <c r="I590" i="3"/>
  <c r="J590" i="3"/>
  <c r="AD590" i="3" s="1"/>
  <c r="M590" i="3"/>
  <c r="N590" i="3" s="1"/>
  <c r="W590" i="3" l="1"/>
  <c r="L590" i="3"/>
  <c r="AC591" i="3"/>
  <c r="P591" i="3"/>
  <c r="Q591" i="3" s="1"/>
  <c r="R591" i="3" s="1"/>
  <c r="S591" i="3" s="1"/>
  <c r="Z591" i="3"/>
  <c r="AA591" i="3"/>
  <c r="U590" i="3" l="1"/>
  <c r="Y589" i="3"/>
  <c r="T591" i="3"/>
  <c r="AG591" i="3" s="1"/>
  <c r="D591" i="3" l="1"/>
  <c r="G591" i="3" s="1"/>
  <c r="E591" i="3"/>
  <c r="H591" i="3" s="1"/>
  <c r="K591" i="3" s="1"/>
  <c r="AE591" i="3" s="1"/>
  <c r="AH591" i="3"/>
  <c r="F591" i="3" l="1"/>
  <c r="I591" i="3"/>
  <c r="J591" i="3"/>
  <c r="AD591" i="3" s="1"/>
  <c r="M591" i="3"/>
  <c r="N591" i="3" s="1"/>
  <c r="V591" i="3"/>
  <c r="A592" i="3"/>
  <c r="B592" i="3" s="1"/>
  <c r="W591" i="3" l="1"/>
  <c r="L591" i="3"/>
  <c r="AA592" i="3"/>
  <c r="AC592" i="3"/>
  <c r="Z592" i="3"/>
  <c r="P592" i="3"/>
  <c r="Q592" i="3" s="1"/>
  <c r="R592" i="3" s="1"/>
  <c r="S592" i="3" s="1"/>
  <c r="U591" i="3" l="1"/>
  <c r="Y590" i="3"/>
  <c r="T592" i="3"/>
  <c r="D592" i="3" l="1"/>
  <c r="G592" i="3" s="1"/>
  <c r="AH592" i="3"/>
  <c r="AG592" i="3"/>
  <c r="E592" i="3"/>
  <c r="H592" i="3" s="1"/>
  <c r="K592" i="3" s="1"/>
  <c r="AE592" i="3" s="1"/>
  <c r="F592" i="3" l="1"/>
  <c r="I592" i="3"/>
  <c r="J592" i="3"/>
  <c r="AD592" i="3" s="1"/>
  <c r="M592" i="3"/>
  <c r="N592" i="3" s="1"/>
  <c r="V592" i="3"/>
  <c r="A593" i="3"/>
  <c r="B593" i="3" s="1"/>
  <c r="W592" i="3" l="1"/>
  <c r="L592" i="3"/>
  <c r="Z593" i="3"/>
  <c r="P593" i="3"/>
  <c r="Q593" i="3" s="1"/>
  <c r="R593" i="3" s="1"/>
  <c r="S593" i="3" s="1"/>
  <c r="AA593" i="3"/>
  <c r="AC593" i="3"/>
  <c r="U592" i="3" l="1"/>
  <c r="Y591" i="3"/>
  <c r="T593" i="3"/>
  <c r="E593" i="3" l="1"/>
  <c r="H593" i="3" s="1"/>
  <c r="K593" i="3" s="1"/>
  <c r="AE593" i="3" s="1"/>
  <c r="D593" i="3"/>
  <c r="G593" i="3" s="1"/>
  <c r="AH593" i="3"/>
  <c r="AG593" i="3"/>
  <c r="F593" i="3" l="1"/>
  <c r="I593" i="3"/>
  <c r="J593" i="3"/>
  <c r="AD593" i="3" s="1"/>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P606" i="3"/>
  <c r="Q606" i="3" s="1"/>
  <c r="R606" i="3" s="1"/>
  <c r="S606" i="3" s="1"/>
  <c r="AC606" i="3"/>
  <c r="AA606" i="3"/>
  <c r="Z606" i="3"/>
  <c r="L605" i="3" l="1"/>
  <c r="Y604" i="3" s="1"/>
  <c r="AD605" i="3"/>
  <c r="T606" i="3"/>
  <c r="AG606" i="3" l="1"/>
  <c r="U605" i="3"/>
  <c r="E606" i="3" s="1"/>
  <c r="H606" i="3" s="1"/>
  <c r="AH606" i="3"/>
  <c r="D606" i="3" l="1"/>
  <c r="F606" i="3" s="1"/>
  <c r="K606" i="3"/>
  <c r="AE606" i="3" s="1"/>
  <c r="G606" i="3" l="1"/>
  <c r="I606" i="3" s="1"/>
  <c r="V606" i="3"/>
  <c r="A607" i="3"/>
  <c r="B607" i="3" s="1"/>
  <c r="M606" i="3" l="1"/>
  <c r="N606" i="3" s="1"/>
  <c r="J606" i="3"/>
  <c r="AD606" i="3" s="1"/>
  <c r="W606" i="3"/>
  <c r="Z607" i="3"/>
  <c r="AC607" i="3"/>
  <c r="P607" i="3"/>
  <c r="Q607" i="3" s="1"/>
  <c r="R607" i="3" s="1"/>
  <c r="S607" i="3" s="1"/>
  <c r="AA607" i="3"/>
  <c r="L606" i="3" l="1"/>
  <c r="U606" i="3" s="1"/>
  <c r="T607" i="3"/>
  <c r="AH607" i="3" l="1"/>
  <c r="Y605" i="3"/>
  <c r="E607" i="3"/>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Z629" i="3"/>
  <c r="T629" i="3" l="1"/>
  <c r="U628" i="3"/>
  <c r="Y627" i="3"/>
  <c r="E629" i="3" l="1"/>
  <c r="H629" i="3" s="1"/>
  <c r="K629" i="3" s="1"/>
  <c r="AE629" i="3" s="1"/>
  <c r="AH629" i="3"/>
  <c r="AG629" i="3"/>
  <c r="D629" i="3"/>
  <c r="F629" i="3" l="1"/>
  <c r="G629" i="3"/>
  <c r="V629" i="3"/>
  <c r="A630" i="3"/>
  <c r="B630" i="3" s="1"/>
  <c r="I629" i="3" l="1"/>
  <c r="W629" i="3" s="1"/>
  <c r="J629" i="3"/>
  <c r="AD629" i="3" s="1"/>
  <c r="M629" i="3"/>
  <c r="N629" i="3" s="1"/>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AD630" i="3" s="1"/>
  <c r="M630" i="3"/>
  <c r="N630" i="3" s="1"/>
  <c r="V630" i="3" l="1"/>
  <c r="W630" i="3" s="1"/>
  <c r="A631" i="3"/>
  <c r="B631" i="3" s="1"/>
  <c r="L630" i="3"/>
  <c r="U630" i="3" l="1"/>
  <c r="Y629" i="3"/>
  <c r="P631" i="3"/>
  <c r="Q631" i="3" s="1"/>
  <c r="R631" i="3" s="1"/>
  <c r="S631" i="3" s="1"/>
  <c r="AC631" i="3"/>
  <c r="AA631" i="3"/>
  <c r="Z631" i="3"/>
  <c r="T631" i="3" l="1"/>
  <c r="D631" i="3" s="1"/>
  <c r="AH631" i="3" l="1"/>
  <c r="E631" i="3"/>
  <c r="H631" i="3" s="1"/>
  <c r="K631" i="3" s="1"/>
  <c r="AE631" i="3" s="1"/>
  <c r="G631" i="3"/>
  <c r="AG631" i="3"/>
  <c r="F631" i="3" l="1"/>
  <c r="I631" i="3"/>
  <c r="J631" i="3"/>
  <c r="AD631" i="3" s="1"/>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AD633" i="3" s="1"/>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AD635" i="3" s="1"/>
  <c r="M635" i="3"/>
  <c r="N635" i="3" s="1"/>
  <c r="V635" i="3"/>
  <c r="A636" i="3"/>
  <c r="B636" i="3" s="1"/>
  <c r="W635" i="3" l="1"/>
  <c r="L635" i="3"/>
  <c r="AC636" i="3"/>
  <c r="AA636" i="3"/>
  <c r="P636" i="3"/>
  <c r="Q636" i="3" s="1"/>
  <c r="R636" i="3" s="1"/>
  <c r="S636" i="3" s="1"/>
  <c r="Z636" i="3"/>
  <c r="U635" i="3" l="1"/>
  <c r="Y634" i="3"/>
  <c r="T636" i="3"/>
  <c r="AG636" i="3" s="1"/>
  <c r="AH636" i="3" l="1"/>
  <c r="D636" i="3"/>
  <c r="E636" i="3"/>
  <c r="H636" i="3" s="1"/>
  <c r="F636" i="3" l="1"/>
  <c r="G636" i="3"/>
  <c r="K636" i="3"/>
  <c r="AE636" i="3" s="1"/>
  <c r="I636" i="3" l="1"/>
  <c r="J636" i="3"/>
  <c r="AD636" i="3" s="1"/>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Z639" i="3"/>
  <c r="T639" i="3" l="1"/>
  <c r="D639" i="3" s="1"/>
  <c r="AG639" i="3" l="1"/>
  <c r="E639" i="3"/>
  <c r="H639" i="3" s="1"/>
  <c r="K639" i="3" s="1"/>
  <c r="AE639" i="3" s="1"/>
  <c r="AH639" i="3"/>
  <c r="G639" i="3"/>
  <c r="F639" i="3" l="1"/>
  <c r="V639" i="3"/>
  <c r="A640" i="3"/>
  <c r="B640" i="3" s="1"/>
  <c r="I639" i="3"/>
  <c r="J639" i="3"/>
  <c r="AD639" i="3" s="1"/>
  <c r="M639" i="3"/>
  <c r="N639" i="3" s="1"/>
  <c r="W639" i="3" l="1"/>
  <c r="L639"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Z641" i="3"/>
  <c r="P641" i="3"/>
  <c r="Q641" i="3" s="1"/>
  <c r="R641" i="3" s="1"/>
  <c r="S641" i="3" s="1"/>
  <c r="I640" i="3"/>
  <c r="W640" i="3" s="1"/>
  <c r="J640" i="3"/>
  <c r="AD640" i="3" s="1"/>
  <c r="M640" i="3"/>
  <c r="N640" i="3" s="1"/>
  <c r="L640" i="3" l="1"/>
  <c r="T641" i="3"/>
  <c r="U640" i="3" l="1"/>
  <c r="E641" i="3" s="1"/>
  <c r="H641" i="3" s="1"/>
  <c r="AG641" i="3"/>
  <c r="AH641" i="3"/>
  <c r="Y639" i="3"/>
  <c r="K641" i="3" l="1"/>
  <c r="AE641" i="3" s="1"/>
  <c r="D641" i="3"/>
  <c r="V641" i="3" l="1"/>
  <c r="A642" i="3"/>
  <c r="B642" i="3" s="1"/>
  <c r="F641" i="3"/>
  <c r="G641" i="3"/>
  <c r="I641" i="3" l="1"/>
  <c r="W641" i="3" s="1"/>
  <c r="J641" i="3"/>
  <c r="AD641" i="3" s="1"/>
  <c r="M641" i="3"/>
  <c r="N641" i="3" s="1"/>
  <c r="Z642" i="3"/>
  <c r="P642" i="3"/>
  <c r="Q642" i="3" s="1"/>
  <c r="R642" i="3" s="1"/>
  <c r="S642" i="3" s="1"/>
  <c r="AC642" i="3"/>
  <c r="AA642" i="3"/>
  <c r="T642" i="3" l="1"/>
  <c r="L641" i="3"/>
  <c r="U641" i="3" l="1"/>
  <c r="D642" i="3" s="1"/>
  <c r="AG642" i="3"/>
  <c r="AH642" i="3"/>
  <c r="Y640" i="3"/>
  <c r="E642" i="3" l="1"/>
  <c r="H642" i="3" s="1"/>
  <c r="K642" i="3" s="1"/>
  <c r="AE642" i="3" s="1"/>
  <c r="G642" i="3"/>
  <c r="F642" i="3" l="1"/>
  <c r="I642" i="3"/>
  <c r="J642" i="3"/>
  <c r="AD642" i="3" s="1"/>
  <c r="M642" i="3"/>
  <c r="N642" i="3" s="1"/>
  <c r="V642" i="3"/>
  <c r="A643" i="3"/>
  <c r="B643" i="3" s="1"/>
  <c r="W642" i="3" l="1"/>
  <c r="L642" i="3"/>
  <c r="AA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P644" i="3"/>
  <c r="Q644" i="3" s="1"/>
  <c r="R644" i="3" s="1"/>
  <c r="S644" i="3" s="1"/>
  <c r="AA644" i="3"/>
  <c r="AC644" i="3"/>
  <c r="Z644" i="3"/>
  <c r="L643" i="3" l="1"/>
  <c r="U643" i="3" s="1"/>
  <c r="AD643" i="3"/>
  <c r="T644" i="3"/>
  <c r="Y642" i="3" l="1"/>
  <c r="AG644" i="3"/>
  <c r="AH644" i="3"/>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A645" i="3"/>
  <c r="AC645" i="3"/>
  <c r="U644" i="3" l="1"/>
  <c r="Y643" i="3"/>
  <c r="T645" i="3"/>
  <c r="AG645" i="3" s="1"/>
  <c r="D645" i="3" l="1"/>
  <c r="AH645" i="3"/>
  <c r="E645" i="3"/>
  <c r="H645" i="3" s="1"/>
  <c r="F645" i="3" l="1"/>
  <c r="G645" i="3"/>
  <c r="K645" i="3"/>
  <c r="AE645" i="3" s="1"/>
  <c r="I645" i="3" l="1"/>
  <c r="J645" i="3"/>
  <c r="AD645" i="3" s="1"/>
  <c r="M645" i="3"/>
  <c r="N645" i="3" s="1"/>
  <c r="V645" i="3"/>
  <c r="A646" i="3"/>
  <c r="B646" i="3" s="1"/>
  <c r="W645" i="3" l="1"/>
  <c r="L645" i="3"/>
  <c r="AA646" i="3"/>
  <c r="Z646" i="3"/>
  <c r="AC646" i="3"/>
  <c r="P646" i="3"/>
  <c r="Q646" i="3" s="1"/>
  <c r="R646" i="3" s="1"/>
  <c r="S646" i="3" s="1"/>
  <c r="U645" i="3" l="1"/>
  <c r="Y644" i="3"/>
  <c r="T646" i="3"/>
  <c r="AG646" i="3" s="1"/>
  <c r="E646" i="3" l="1"/>
  <c r="H646" i="3" s="1"/>
  <c r="D646" i="3"/>
  <c r="AH646" i="3"/>
  <c r="F646" i="3" l="1"/>
  <c r="G646" i="3"/>
  <c r="K646" i="3"/>
  <c r="AE646" i="3" s="1"/>
  <c r="I646" i="3" l="1"/>
  <c r="J646" i="3"/>
  <c r="AD646" i="3" s="1"/>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C659" i="3"/>
  <c r="U658" i="3" l="1"/>
  <c r="Y657" i="3"/>
  <c r="T659" i="3"/>
  <c r="AH659" i="3" s="1"/>
  <c r="E659" i="3" l="1"/>
  <c r="H659" i="3" s="1"/>
  <c r="K659" i="3" s="1"/>
  <c r="AE659" i="3" s="1"/>
  <c r="AG659" i="3"/>
  <c r="D659" i="3"/>
  <c r="G659" i="3" s="1"/>
  <c r="F659" i="3" l="1"/>
  <c r="I659" i="3"/>
  <c r="J659" i="3"/>
  <c r="AD659" i="3" s="1"/>
  <c r="M659" i="3"/>
  <c r="N659" i="3" s="1"/>
  <c r="V659" i="3"/>
  <c r="A660" i="3"/>
  <c r="B660" i="3" s="1"/>
  <c r="W659" i="3" l="1"/>
  <c r="L659" i="3"/>
  <c r="AA660" i="3"/>
  <c r="P660" i="3"/>
  <c r="Q660" i="3" s="1"/>
  <c r="R660" i="3" s="1"/>
  <c r="S660" i="3" s="1"/>
  <c r="AC660" i="3"/>
  <c r="Z660" i="3"/>
  <c r="T660" i="3" l="1"/>
  <c r="AH660" i="3" s="1"/>
  <c r="U659" i="3"/>
  <c r="Y658" i="3"/>
  <c r="AG660" i="3" l="1"/>
  <c r="D660" i="3"/>
  <c r="E660" i="3"/>
  <c r="H660" i="3" s="1"/>
  <c r="K660" i="3" l="1"/>
  <c r="AE660" i="3" s="1"/>
  <c r="F660" i="3"/>
  <c r="G660" i="3"/>
  <c r="I660" i="3" l="1"/>
  <c r="J660" i="3"/>
  <c r="AD660" i="3" s="1"/>
  <c r="M660" i="3"/>
  <c r="N660" i="3" s="1"/>
  <c r="V660" i="3"/>
  <c r="A661" i="3"/>
  <c r="B661" i="3" s="1"/>
  <c r="L660" i="3" l="1"/>
  <c r="W660" i="3"/>
  <c r="Z661" i="3"/>
  <c r="P661" i="3"/>
  <c r="Q661" i="3" s="1"/>
  <c r="R661" i="3" s="1"/>
  <c r="S661" i="3" s="1"/>
  <c r="AA661" i="3"/>
  <c r="AC661" i="3"/>
  <c r="T661" i="3" l="1"/>
  <c r="U660" i="3"/>
  <c r="Y659" i="3"/>
  <c r="E661" i="3" l="1"/>
  <c r="H661" i="3" s="1"/>
  <c r="K661" i="3" s="1"/>
  <c r="AE661" i="3" s="1"/>
  <c r="D661" i="3"/>
  <c r="AH661" i="3"/>
  <c r="AG661" i="3"/>
  <c r="V661" i="3" l="1"/>
  <c r="A662" i="3"/>
  <c r="B662" i="3" s="1"/>
  <c r="F661" i="3"/>
  <c r="G661" i="3"/>
  <c r="I661" i="3" l="1"/>
  <c r="W661" i="3" s="1"/>
  <c r="J661" i="3"/>
  <c r="AD661" i="3" s="1"/>
  <c r="M661" i="3"/>
  <c r="N661" i="3" s="1"/>
  <c r="P662" i="3"/>
  <c r="Q662" i="3" s="1"/>
  <c r="R662" i="3" s="1"/>
  <c r="S662" i="3" s="1"/>
  <c r="Z662" i="3"/>
  <c r="AA662" i="3"/>
  <c r="AC662" i="3"/>
  <c r="T662" i="3" l="1"/>
  <c r="L661" i="3"/>
  <c r="AH662" i="3" l="1"/>
  <c r="AG662" i="3"/>
  <c r="U661" i="3"/>
  <c r="E662" i="3" s="1"/>
  <c r="H662" i="3" s="1"/>
  <c r="Y660" i="3"/>
  <c r="D662" i="3" l="1"/>
  <c r="F662" i="3" s="1"/>
  <c r="K662" i="3"/>
  <c r="AE662" i="3" s="1"/>
  <c r="G662" i="3" l="1"/>
  <c r="I662" i="3" s="1"/>
  <c r="V662" i="3"/>
  <c r="A663" i="3"/>
  <c r="B663" i="3" s="1"/>
  <c r="J662" i="3" l="1"/>
  <c r="M662" i="3"/>
  <c r="N662" i="3" s="1"/>
  <c r="W662" i="3"/>
  <c r="AA663" i="3"/>
  <c r="Z663" i="3"/>
  <c r="P663" i="3"/>
  <c r="Q663" i="3" s="1"/>
  <c r="R663" i="3" s="1"/>
  <c r="S663" i="3" s="1"/>
  <c r="AC663" i="3"/>
  <c r="L662" i="3" l="1"/>
  <c r="U662" i="3" s="1"/>
  <c r="AD662" i="3"/>
  <c r="T663" i="3"/>
  <c r="Y661" i="3" l="1"/>
  <c r="E663" i="3"/>
  <c r="H663" i="3" s="1"/>
  <c r="K663" i="3" s="1"/>
  <c r="AE663" i="3" s="1"/>
  <c r="AG663" i="3"/>
  <c r="AH663" i="3"/>
  <c r="D663" i="3"/>
  <c r="F663" i="3" l="1"/>
  <c r="G663" i="3"/>
  <c r="V663" i="3"/>
  <c r="A664" i="3"/>
  <c r="B664" i="3" s="1"/>
  <c r="P664" i="3" l="1"/>
  <c r="Q664" i="3" s="1"/>
  <c r="R664" i="3" s="1"/>
  <c r="S664" i="3" s="1"/>
  <c r="AA664" i="3"/>
  <c r="AC664" i="3"/>
  <c r="Z664" i="3"/>
  <c r="I663" i="3"/>
  <c r="W663" i="3" s="1"/>
  <c r="J663" i="3"/>
  <c r="AD663" i="3" s="1"/>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U664" i="3" l="1"/>
  <c r="Y663" i="3"/>
  <c r="T665" i="3"/>
  <c r="D665" i="3" l="1"/>
  <c r="G665" i="3" s="1"/>
  <c r="AG665" i="3"/>
  <c r="E665" i="3"/>
  <c r="H665" i="3" s="1"/>
  <c r="AH665" i="3"/>
  <c r="F665" i="3" l="1"/>
  <c r="I665" i="3"/>
  <c r="J665" i="3"/>
  <c r="AD665" i="3" s="1"/>
  <c r="M665" i="3"/>
  <c r="N665" i="3" s="1"/>
  <c r="K665" i="3"/>
  <c r="AE665" i="3" s="1"/>
  <c r="L665" i="3" l="1"/>
  <c r="V665" i="3"/>
  <c r="W665" i="3" s="1"/>
  <c r="A666" i="3"/>
  <c r="B666" i="3" s="1"/>
  <c r="U665" i="3" l="1"/>
  <c r="Y664" i="3"/>
  <c r="AA666" i="3"/>
  <c r="P666" i="3"/>
  <c r="Q666" i="3" s="1"/>
  <c r="R666" i="3" s="1"/>
  <c r="S666" i="3" s="1"/>
  <c r="Z666" i="3"/>
  <c r="AC666" i="3"/>
  <c r="T666" i="3" l="1"/>
  <c r="D666" i="3" s="1"/>
  <c r="AG666" i="3" l="1"/>
  <c r="E666" i="3"/>
  <c r="H666" i="3" s="1"/>
  <c r="K666" i="3" s="1"/>
  <c r="AE666" i="3" s="1"/>
  <c r="AH666" i="3"/>
  <c r="G666" i="3"/>
  <c r="F666" i="3" l="1"/>
  <c r="I666" i="3"/>
  <c r="J666" i="3"/>
  <c r="AD666" i="3" s="1"/>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C669" i="3"/>
  <c r="Z669" i="3"/>
  <c r="U668" i="3"/>
  <c r="Y667" i="3"/>
  <c r="T669" i="3" l="1"/>
  <c r="AH669" i="3" l="1"/>
  <c r="AG669" i="3"/>
  <c r="D669" i="3"/>
  <c r="E669" i="3"/>
  <c r="H669" i="3" s="1"/>
  <c r="F669" i="3" l="1"/>
  <c r="G669" i="3"/>
  <c r="K669" i="3"/>
  <c r="AE669" i="3" s="1"/>
  <c r="V669" i="3" l="1"/>
  <c r="A670" i="3"/>
  <c r="B670" i="3" s="1"/>
  <c r="I669" i="3"/>
  <c r="J669" i="3"/>
  <c r="AD669" i="3" s="1"/>
  <c r="M669" i="3"/>
  <c r="N669" i="3" s="1"/>
  <c r="L669" i="3" l="1"/>
  <c r="W669"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AD670" i="3" s="1"/>
  <c r="M670" i="3"/>
  <c r="N670" i="3" s="1"/>
  <c r="AC671" i="3"/>
  <c r="Z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AD671" i="3" s="1"/>
  <c r="M671" i="3"/>
  <c r="N671" i="3" s="1"/>
  <c r="W671" i="3" l="1"/>
  <c r="L671"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Z673" i="3"/>
  <c r="I672" i="3"/>
  <c r="W672" i="3" s="1"/>
  <c r="J672" i="3"/>
  <c r="AD672" i="3" s="1"/>
  <c r="M672" i="3"/>
  <c r="N672" i="3" s="1"/>
  <c r="L672" i="3" l="1"/>
  <c r="T673" i="3"/>
  <c r="AH673" i="3" l="1"/>
  <c r="AG673" i="3"/>
  <c r="U672" i="3"/>
  <c r="E673" i="3" s="1"/>
  <c r="H673" i="3" s="1"/>
  <c r="Y671" i="3"/>
  <c r="K673" i="3" l="1"/>
  <c r="AE673" i="3" s="1"/>
  <c r="D673" i="3"/>
  <c r="V673" i="3" l="1"/>
  <c r="A674" i="3"/>
  <c r="B674" i="3" s="1"/>
  <c r="F673" i="3"/>
  <c r="G673" i="3"/>
  <c r="I673" i="3" l="1"/>
  <c r="W673" i="3" s="1"/>
  <c r="J673" i="3"/>
  <c r="AD673" i="3" s="1"/>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A685" i="3"/>
  <c r="U684" i="3" l="1"/>
  <c r="Y683" i="3"/>
  <c r="T685" i="3"/>
  <c r="AG685" i="3" s="1"/>
  <c r="D685" i="3" l="1"/>
  <c r="G685" i="3" s="1"/>
  <c r="E685" i="3"/>
  <c r="H685" i="3" s="1"/>
  <c r="AH685" i="3"/>
  <c r="F685" i="3" l="1"/>
  <c r="I685" i="3"/>
  <c r="J685" i="3"/>
  <c r="AD685" i="3" s="1"/>
  <c r="M685" i="3"/>
  <c r="N685" i="3" s="1"/>
  <c r="K685" i="3"/>
  <c r="AE685" i="3" s="1"/>
  <c r="V685" i="3" l="1"/>
  <c r="W685" i="3" s="1"/>
  <c r="A686" i="3"/>
  <c r="B686" i="3" s="1"/>
  <c r="L685" i="3"/>
  <c r="U685" i="3" l="1"/>
  <c r="Y684" i="3"/>
  <c r="AA686" i="3"/>
  <c r="AC686" i="3"/>
  <c r="P686" i="3"/>
  <c r="Q686" i="3" s="1"/>
  <c r="R686" i="3" s="1"/>
  <c r="S686" i="3" s="1"/>
  <c r="Z686" i="3"/>
  <c r="T686" i="3" l="1"/>
  <c r="D686" i="3" s="1"/>
  <c r="E686" i="3" l="1"/>
  <c r="H686" i="3" s="1"/>
  <c r="K686" i="3" s="1"/>
  <c r="AE686" i="3" s="1"/>
  <c r="AG686" i="3"/>
  <c r="AH686" i="3"/>
  <c r="G686" i="3"/>
  <c r="F686" i="3" l="1"/>
  <c r="V686" i="3"/>
  <c r="A687" i="3"/>
  <c r="B687" i="3" s="1"/>
  <c r="I686" i="3"/>
  <c r="J686" i="3"/>
  <c r="AD686" i="3" s="1"/>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AD689" i="3" s="1"/>
  <c r="M689" i="3"/>
  <c r="N689" i="3" s="1"/>
  <c r="V689" i="3"/>
  <c r="A690" i="3"/>
  <c r="B690" i="3" s="1"/>
  <c r="W689" i="3" l="1"/>
  <c r="L689" i="3"/>
  <c r="AA690" i="3"/>
  <c r="AC690" i="3"/>
  <c r="P690" i="3"/>
  <c r="Q690" i="3" s="1"/>
  <c r="R690" i="3" s="1"/>
  <c r="S690" i="3" s="1"/>
  <c r="Z690" i="3"/>
  <c r="U689" i="3" l="1"/>
  <c r="Y688" i="3"/>
  <c r="T690" i="3"/>
  <c r="AH690" i="3" s="1"/>
  <c r="D690" i="3" l="1"/>
  <c r="G690" i="3" s="1"/>
  <c r="E690" i="3"/>
  <c r="H690" i="3" s="1"/>
  <c r="K690" i="3" s="1"/>
  <c r="AE690" i="3" s="1"/>
  <c r="AG690" i="3"/>
  <c r="F690" i="3" l="1"/>
  <c r="I690" i="3"/>
  <c r="J690" i="3"/>
  <c r="AD690" i="3" s="1"/>
  <c r="M690" i="3"/>
  <c r="N690" i="3" s="1"/>
  <c r="V690" i="3"/>
  <c r="A691" i="3"/>
  <c r="B691" i="3" s="1"/>
  <c r="W690" i="3" l="1"/>
  <c r="L690" i="3"/>
  <c r="AA691" i="3"/>
  <c r="Z691" i="3"/>
  <c r="P691" i="3"/>
  <c r="Q691" i="3" s="1"/>
  <c r="R691" i="3" s="1"/>
  <c r="S691" i="3" s="1"/>
  <c r="AC691" i="3"/>
  <c r="T691" i="3" l="1"/>
  <c r="U690" i="3"/>
  <c r="Y689" i="3"/>
  <c r="D691" i="3" l="1"/>
  <c r="G691" i="3" s="1"/>
  <c r="AH691" i="3"/>
  <c r="E691" i="3"/>
  <c r="H691" i="3" s="1"/>
  <c r="AG691" i="3"/>
  <c r="F691" i="3" l="1"/>
  <c r="I691" i="3"/>
  <c r="J691" i="3"/>
  <c r="AD691" i="3" s="1"/>
  <c r="M691" i="3"/>
  <c r="N691" i="3" s="1"/>
  <c r="K691" i="3"/>
  <c r="AE691" i="3" s="1"/>
  <c r="V691" i="3" l="1"/>
  <c r="W691" i="3" s="1"/>
  <c r="A692" i="3"/>
  <c r="B692" i="3" s="1"/>
  <c r="L691" i="3"/>
  <c r="U691" i="3" l="1"/>
  <c r="Y690" i="3"/>
  <c r="AC692" i="3"/>
  <c r="AA692" i="3"/>
  <c r="Z692" i="3"/>
  <c r="P692" i="3"/>
  <c r="Q692" i="3" s="1"/>
  <c r="R692" i="3" s="1"/>
  <c r="S692" i="3" s="1"/>
  <c r="T692" i="3" l="1"/>
  <c r="E692" i="3" s="1"/>
  <c r="H692" i="3" s="1"/>
  <c r="D692" i="3" l="1"/>
  <c r="G692" i="3" s="1"/>
  <c r="AH692" i="3"/>
  <c r="K692" i="3"/>
  <c r="AE692" i="3" s="1"/>
  <c r="AG692" i="3"/>
  <c r="F692" i="3" l="1"/>
  <c r="I692" i="3"/>
  <c r="J692" i="3"/>
  <c r="AD692" i="3" s="1"/>
  <c r="M692" i="3"/>
  <c r="N692" i="3" s="1"/>
  <c r="V692" i="3"/>
  <c r="A693" i="3"/>
  <c r="B693" i="3" s="1"/>
  <c r="W692" i="3" l="1"/>
  <c r="L692" i="3"/>
  <c r="AC693" i="3"/>
  <c r="AA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AD693" i="3" s="1"/>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T705" i="3" l="1"/>
  <c r="AH705" i="3" s="1"/>
  <c r="AG705" i="3" l="1"/>
  <c r="D705" i="3"/>
  <c r="E705" i="3"/>
  <c r="H705" i="3" s="1"/>
  <c r="F705" i="3" l="1"/>
  <c r="G705" i="3"/>
  <c r="K705" i="3"/>
  <c r="AE705" i="3" s="1"/>
  <c r="I705" i="3" l="1"/>
  <c r="J705" i="3"/>
  <c r="AD705" i="3" s="1"/>
  <c r="M705" i="3"/>
  <c r="N705" i="3" s="1"/>
  <c r="V705" i="3"/>
  <c r="A706" i="3"/>
  <c r="B706" i="3" s="1"/>
  <c r="W705" i="3" l="1"/>
  <c r="L705" i="3"/>
  <c r="P706" i="3"/>
  <c r="Q706" i="3" s="1"/>
  <c r="R706" i="3" s="1"/>
  <c r="S706" i="3" s="1"/>
  <c r="AA706" i="3"/>
  <c r="AC706" i="3"/>
  <c r="Z706" i="3"/>
  <c r="U705" i="3" l="1"/>
  <c r="Y704" i="3"/>
  <c r="T706" i="3"/>
  <c r="AH706" i="3" s="1"/>
  <c r="E706" i="3" l="1"/>
  <c r="H706" i="3" s="1"/>
  <c r="D706" i="3"/>
  <c r="AG706" i="3"/>
  <c r="K706" i="3" l="1"/>
  <c r="AE706" i="3" s="1"/>
  <c r="F706" i="3"/>
  <c r="G706" i="3"/>
  <c r="I706" i="3" l="1"/>
  <c r="J706" i="3"/>
  <c r="AD706" i="3" s="1"/>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AD709" i="3" s="1"/>
  <c r="M709" i="3"/>
  <c r="N709" i="3" s="1"/>
  <c r="W709" i="3" l="1"/>
  <c r="L709" i="3"/>
  <c r="AC710" i="3"/>
  <c r="Z710" i="3"/>
  <c r="AA710" i="3"/>
  <c r="P710" i="3"/>
  <c r="Q710" i="3" s="1"/>
  <c r="R710" i="3" s="1"/>
  <c r="S710" i="3" s="1"/>
  <c r="U709" i="3" l="1"/>
  <c r="Y708" i="3"/>
  <c r="T710" i="3"/>
  <c r="AH710" i="3" s="1"/>
  <c r="D710" i="3" l="1"/>
  <c r="E710" i="3"/>
  <c r="H710" i="3" s="1"/>
  <c r="AG710" i="3"/>
  <c r="F710" i="3" l="1"/>
  <c r="G710" i="3"/>
  <c r="K710" i="3"/>
  <c r="AE710" i="3" s="1"/>
  <c r="I710" i="3" l="1"/>
  <c r="J710" i="3"/>
  <c r="AD710" i="3" s="1"/>
  <c r="M710" i="3"/>
  <c r="N710" i="3" s="1"/>
  <c r="V710" i="3"/>
  <c r="A711" i="3"/>
  <c r="B711" i="3" s="1"/>
  <c r="W710" i="3" l="1"/>
  <c r="L710" i="3"/>
  <c r="AA711" i="3"/>
  <c r="AC711" i="3"/>
  <c r="Z711" i="3"/>
  <c r="P711" i="3"/>
  <c r="Q711" i="3" s="1"/>
  <c r="R711" i="3" s="1"/>
  <c r="S711" i="3" s="1"/>
  <c r="T711" i="3" l="1"/>
  <c r="U710" i="3"/>
  <c r="Y709" i="3"/>
  <c r="D711" i="3" l="1"/>
  <c r="G711" i="3" s="1"/>
  <c r="E711" i="3"/>
  <c r="H711" i="3" s="1"/>
  <c r="AH711" i="3"/>
  <c r="AG711" i="3"/>
  <c r="F711" i="3" l="1"/>
  <c r="K711" i="3"/>
  <c r="AE711" i="3" s="1"/>
  <c r="I711" i="3"/>
  <c r="J711" i="3"/>
  <c r="AD711" i="3" s="1"/>
  <c r="M711" i="3"/>
  <c r="N711" i="3" s="1"/>
  <c r="L711" i="3" l="1"/>
  <c r="V711" i="3"/>
  <c r="W711" i="3" s="1"/>
  <c r="A712" i="3"/>
  <c r="B712" i="3" s="1"/>
  <c r="AC712" i="3" l="1"/>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AD712" i="3" s="1"/>
  <c r="M712" i="3"/>
  <c r="N712" i="3" s="1"/>
  <c r="W712" i="3" l="1"/>
  <c r="L712" i="3"/>
  <c r="Z713" i="3"/>
  <c r="P713" i="3"/>
  <c r="Q713" i="3" s="1"/>
  <c r="R713" i="3" s="1"/>
  <c r="S713" i="3" s="1"/>
  <c r="AC713" i="3"/>
  <c r="AA713" i="3"/>
  <c r="T713" i="3" l="1"/>
  <c r="AH713" i="3" s="1"/>
  <c r="U712" i="3"/>
  <c r="Y711" i="3"/>
  <c r="D713" i="3" l="1"/>
  <c r="AG713" i="3"/>
  <c r="E713" i="3"/>
  <c r="H713" i="3" s="1"/>
  <c r="F713" i="3" l="1"/>
  <c r="G713" i="3"/>
  <c r="M713" i="3" s="1"/>
  <c r="N713" i="3" s="1"/>
  <c r="K713" i="3"/>
  <c r="AE713" i="3" s="1"/>
  <c r="I713" i="3" l="1"/>
  <c r="J713" i="3"/>
  <c r="V713" i="3"/>
  <c r="A714" i="3"/>
  <c r="B714" i="3" s="1"/>
  <c r="L713" i="3" l="1"/>
  <c r="Y712" i="3" s="1"/>
  <c r="AD713" i="3"/>
  <c r="W713" i="3"/>
  <c r="AA714" i="3"/>
  <c r="P714" i="3"/>
  <c r="Q714" i="3" s="1"/>
  <c r="R714" i="3" s="1"/>
  <c r="S714" i="3" s="1"/>
  <c r="Z714" i="3"/>
  <c r="AC714" i="3"/>
  <c r="U713" i="3" l="1"/>
  <c r="T714" i="3"/>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Y726" i="3" s="1"/>
  <c r="AD727" i="3"/>
  <c r="T728" i="3"/>
  <c r="U727" i="3" l="1"/>
  <c r="D728" i="3" s="1"/>
  <c r="G728" i="3" s="1"/>
  <c r="AG728" i="3"/>
  <c r="AH728" i="3"/>
  <c r="E728" i="3" l="1"/>
  <c r="H728" i="3" s="1"/>
  <c r="I728" i="3" s="1"/>
  <c r="J728" i="3"/>
  <c r="AD728" i="3" s="1"/>
  <c r="K728" i="3" l="1"/>
  <c r="AE728" i="3" s="1"/>
  <c r="M728" i="3"/>
  <c r="N728" i="3" s="1"/>
  <c r="F728" i="3"/>
  <c r="A729" i="3" l="1"/>
  <c r="B729" i="3" s="1"/>
  <c r="P729" i="3" s="1"/>
  <c r="Q729" i="3" s="1"/>
  <c r="R729" i="3" s="1"/>
  <c r="S729" i="3" s="1"/>
  <c r="L728" i="3"/>
  <c r="U728" i="3" s="1"/>
  <c r="V728" i="3"/>
  <c r="W728" i="3" s="1"/>
  <c r="Z729" i="3" l="1"/>
  <c r="AC729" i="3"/>
  <c r="AA729" i="3"/>
  <c r="Y727" i="3"/>
  <c r="T729" i="3"/>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Y735" i="3" s="1"/>
  <c r="AD736" i="3"/>
  <c r="T737" i="3"/>
  <c r="U736" i="3" l="1"/>
  <c r="D737" i="3" s="1"/>
  <c r="AH737" i="3"/>
  <c r="AG737" i="3"/>
  <c r="E737" i="3" l="1"/>
  <c r="H737" i="3" s="1"/>
  <c r="K737" i="3" s="1"/>
  <c r="AE737" i="3" s="1"/>
  <c r="G737" i="3"/>
  <c r="F737" i="3" l="1"/>
  <c r="V737" i="3"/>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AD759" i="3"/>
  <c r="P759" i="3"/>
  <c r="Q759" i="3" s="1"/>
  <c r="R759" i="3" s="1"/>
  <c r="S759" i="3" s="1"/>
  <c r="Z759" i="3"/>
  <c r="AA759" i="3"/>
  <c r="AC759" i="3"/>
  <c r="U758" i="3" l="1"/>
  <c r="Y757" i="3"/>
  <c r="T759" i="3"/>
  <c r="D759" i="3" l="1"/>
  <c r="G759" i="3" s="1"/>
  <c r="AG759" i="3"/>
  <c r="E759" i="3"/>
  <c r="H759" i="3" s="1"/>
  <c r="AH759" i="3"/>
  <c r="F759" i="3" l="1"/>
  <c r="I759" i="3"/>
  <c r="J759" i="3"/>
  <c r="M759" i="3"/>
  <c r="N759" i="3" s="1"/>
  <c r="K759" i="3"/>
  <c r="AE759" i="3" s="1"/>
  <c r="V759" i="3" l="1"/>
  <c r="W759" i="3" s="1"/>
  <c r="A760" i="3"/>
  <c r="B760" i="3" s="1"/>
  <c r="L759" i="3"/>
  <c r="U759" i="3" l="1"/>
  <c r="Y758" i="3"/>
  <c r="AA760" i="3"/>
  <c r="AC760" i="3"/>
  <c r="Z760" i="3"/>
  <c r="P760" i="3"/>
  <c r="Q760" i="3" s="1"/>
  <c r="R760" i="3" s="1"/>
  <c r="S760" i="3" s="1"/>
  <c r="AD760" i="3"/>
  <c r="T760" i="3" l="1"/>
  <c r="E760" i="3" s="1"/>
  <c r="H760" i="3" s="1"/>
  <c r="AH760" i="3" l="1"/>
  <c r="AG760" i="3"/>
  <c r="D760" i="3"/>
  <c r="G760" i="3" s="1"/>
  <c r="K760" i="3"/>
  <c r="AE760" i="3" s="1"/>
  <c r="F760" i="3" l="1"/>
  <c r="I760" i="3"/>
  <c r="J760" i="3"/>
  <c r="M760" i="3"/>
  <c r="N760" i="3" s="1"/>
  <c r="V760" i="3"/>
  <c r="A761" i="3"/>
  <c r="B761" i="3" s="1"/>
  <c r="W760" i="3" l="1"/>
  <c r="L760" i="3"/>
  <c r="P761" i="3"/>
  <c r="Q761" i="3" s="1"/>
  <c r="R761" i="3" s="1"/>
  <c r="S761" i="3" s="1"/>
  <c r="Z761" i="3"/>
  <c r="AA761" i="3"/>
  <c r="AD761" i="3"/>
  <c r="AC761" i="3"/>
  <c r="T761" i="3" l="1"/>
  <c r="U760" i="3"/>
  <c r="Y759" i="3"/>
  <c r="D761" i="3" l="1"/>
  <c r="G761" i="3" s="1"/>
  <c r="AG761" i="3"/>
  <c r="AH761" i="3"/>
  <c r="E761" i="3"/>
  <c r="H761" i="3" s="1"/>
  <c r="F761" i="3" l="1"/>
  <c r="I761" i="3"/>
  <c r="J761" i="3"/>
  <c r="M761" i="3"/>
  <c r="N761" i="3" s="1"/>
  <c r="K761" i="3"/>
  <c r="AE761" i="3" s="1"/>
  <c r="V761" i="3" l="1"/>
  <c r="W761" i="3" s="1"/>
  <c r="A762" i="3"/>
  <c r="B762" i="3" s="1"/>
  <c r="L761" i="3"/>
  <c r="U761" i="3" l="1"/>
  <c r="Y760" i="3"/>
  <c r="AA762" i="3"/>
  <c r="Z762" i="3"/>
  <c r="AC762" i="3"/>
  <c r="P762" i="3"/>
  <c r="Q762" i="3" s="1"/>
  <c r="R762" i="3" s="1"/>
  <c r="S762" i="3" s="1"/>
  <c r="AD762" i="3"/>
  <c r="T762" i="3" l="1"/>
  <c r="D762" i="3" s="1"/>
  <c r="E762" i="3" l="1"/>
  <c r="H762" i="3" s="1"/>
  <c r="K762" i="3" s="1"/>
  <c r="AE762" i="3" s="1"/>
  <c r="AH762" i="3"/>
  <c r="AG762" i="3"/>
  <c r="G762" i="3"/>
  <c r="F762" i="3" l="1"/>
  <c r="I762" i="3"/>
  <c r="J762" i="3"/>
  <c r="M762" i="3"/>
  <c r="N762" i="3" s="1"/>
  <c r="V762" i="3"/>
  <c r="A763" i="3"/>
  <c r="B763" i="3" s="1"/>
  <c r="W762" i="3" l="1"/>
  <c r="L762" i="3"/>
  <c r="AC763" i="3"/>
  <c r="Z763" i="3"/>
  <c r="AA763" i="3"/>
  <c r="P763" i="3"/>
  <c r="Q763" i="3" s="1"/>
  <c r="R763" i="3" s="1"/>
  <c r="S763" i="3" s="1"/>
  <c r="AD763" i="3"/>
  <c r="U762" i="3" l="1"/>
  <c r="Y761" i="3"/>
  <c r="T763" i="3"/>
  <c r="D763" i="3" l="1"/>
  <c r="G763" i="3" s="1"/>
  <c r="AG763" i="3"/>
  <c r="AH763" i="3"/>
  <c r="E763" i="3"/>
  <c r="H763" i="3" s="1"/>
  <c r="K763" i="3" s="1"/>
  <c r="AE763" i="3" s="1"/>
  <c r="F763" i="3" l="1"/>
  <c r="I763" i="3"/>
  <c r="J763" i="3"/>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AD765" i="3"/>
  <c r="I764" i="3"/>
  <c r="W764" i="3" s="1"/>
  <c r="J764" i="3"/>
  <c r="AD764" i="3" s="1"/>
  <c r="M764" i="3"/>
  <c r="N764" i="3" s="1"/>
  <c r="T765" i="3" l="1"/>
  <c r="L764" i="3"/>
  <c r="AG765" i="3" l="1"/>
  <c r="AH765" i="3"/>
  <c r="U764" i="3"/>
  <c r="D765" i="3" s="1"/>
  <c r="Y763" i="3"/>
  <c r="E765" i="3" l="1"/>
  <c r="H765" i="3" s="1"/>
  <c r="K765" i="3" s="1"/>
  <c r="AE765" i="3" s="1"/>
  <c r="G765" i="3"/>
  <c r="F765" i="3" l="1"/>
  <c r="I765" i="3"/>
  <c r="J765" i="3"/>
  <c r="M765" i="3"/>
  <c r="N765" i="3" s="1"/>
  <c r="V765" i="3"/>
  <c r="A766" i="3"/>
  <c r="B766" i="3" s="1"/>
  <c r="W765" i="3" l="1"/>
  <c r="L765" i="3"/>
  <c r="AD766"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Y769" i="3" l="1"/>
  <c r="AH771"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U773" i="3" s="1"/>
  <c r="AD773" i="3"/>
  <c r="T774" i="3"/>
  <c r="AG774" i="3" l="1"/>
  <c r="Y772" i="3"/>
  <c r="E774" i="3"/>
  <c r="H774" i="3" s="1"/>
  <c r="K774" i="3" s="1"/>
  <c r="AE774" i="3" s="1"/>
  <c r="AH774" i="3"/>
  <c r="D774" i="3"/>
  <c r="F774" i="3" l="1"/>
  <c r="G774" i="3"/>
  <c r="M774" i="3" s="1"/>
  <c r="N774" i="3" s="1"/>
  <c r="V774" i="3"/>
  <c r="A775" i="3"/>
  <c r="B775" i="3" s="1"/>
  <c r="I774" i="3" l="1"/>
  <c r="W774" i="3" s="1"/>
  <c r="J774" i="3"/>
  <c r="P775" i="3"/>
  <c r="Q775" i="3" s="1"/>
  <c r="R775" i="3" s="1"/>
  <c r="S775" i="3" s="1"/>
  <c r="Z775" i="3"/>
  <c r="AA775" i="3"/>
  <c r="AC775" i="3"/>
  <c r="L774" i="3" l="1"/>
  <c r="Y773" i="3" s="1"/>
  <c r="AD774" i="3"/>
  <c r="T775" i="3"/>
  <c r="U774" i="3" l="1"/>
  <c r="D775" i="3" s="1"/>
  <c r="AG775" i="3"/>
  <c r="AH775" i="3"/>
  <c r="E775" i="3" l="1"/>
  <c r="H775" i="3" s="1"/>
  <c r="K775" i="3" s="1"/>
  <c r="AE775" i="3" s="1"/>
  <c r="G775" i="3"/>
  <c r="M775" i="3" l="1"/>
  <c r="N775" i="3" s="1"/>
  <c r="A776" i="3"/>
  <c r="B776" i="3" s="1"/>
  <c r="V775" i="3"/>
  <c r="F775" i="3"/>
  <c r="I775" i="3"/>
  <c r="J775" i="3"/>
  <c r="L775" i="3" l="1"/>
  <c r="U775" i="3" s="1"/>
  <c r="AD775" i="3"/>
  <c r="W775" i="3"/>
  <c r="P776" i="3"/>
  <c r="Q776" i="3" s="1"/>
  <c r="R776" i="3" s="1"/>
  <c r="S776" i="3" s="1"/>
  <c r="T776" i="3" s="1"/>
  <c r="AA776" i="3"/>
  <c r="AC776" i="3"/>
  <c r="Z776" i="3"/>
  <c r="Y774" i="3" l="1"/>
  <c r="AG776" i="3"/>
  <c r="AH776" i="3"/>
  <c r="E776" i="3"/>
  <c r="H776" i="3" s="1"/>
  <c r="K776" i="3" s="1"/>
  <c r="AE776" i="3" s="1"/>
  <c r="D776" i="3"/>
  <c r="G776" i="3" s="1"/>
  <c r="F776" i="3" l="1"/>
  <c r="I776" i="3"/>
  <c r="J776" i="3"/>
  <c r="AD776" i="3" s="1"/>
  <c r="M776" i="3"/>
  <c r="N776" i="3" s="1"/>
  <c r="V776" i="3"/>
  <c r="A777" i="3"/>
  <c r="B777" i="3" s="1"/>
  <c r="W776" i="3" l="1"/>
  <c r="L776" i="3"/>
  <c r="Z777" i="3"/>
  <c r="AA777" i="3"/>
  <c r="P777" i="3"/>
  <c r="Q777" i="3" s="1"/>
  <c r="R777" i="3" s="1"/>
  <c r="S777" i="3" s="1"/>
  <c r="AC777" i="3"/>
  <c r="U776" i="3" l="1"/>
  <c r="Y775" i="3"/>
  <c r="T777" i="3"/>
  <c r="AH777" i="3" s="1"/>
  <c r="E777" i="3" l="1"/>
  <c r="H777" i="3" s="1"/>
  <c r="D777" i="3"/>
  <c r="AG777" i="3"/>
  <c r="K777" i="3" l="1"/>
  <c r="AE777" i="3" s="1"/>
  <c r="F777" i="3"/>
  <c r="G777" i="3"/>
  <c r="I777" i="3" l="1"/>
  <c r="J777" i="3"/>
  <c r="AD777" i="3" s="1"/>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AD785" i="3"/>
  <c r="P785" i="3"/>
  <c r="Q785" i="3" s="1"/>
  <c r="R785" i="3" s="1"/>
  <c r="S785" i="3" s="1"/>
  <c r="AC785" i="3"/>
  <c r="Z785" i="3"/>
  <c r="U784" i="3" l="1"/>
  <c r="Y783" i="3"/>
  <c r="T785" i="3"/>
  <c r="AH785" i="3" s="1"/>
  <c r="E785" i="3" l="1"/>
  <c r="H785" i="3" s="1"/>
  <c r="AG785" i="3"/>
  <c r="D785" i="3"/>
  <c r="K785" i="3" l="1"/>
  <c r="AE785" i="3" s="1"/>
  <c r="F785" i="3"/>
  <c r="G785" i="3"/>
  <c r="I785" i="3" l="1"/>
  <c r="J785" i="3"/>
  <c r="M785" i="3"/>
  <c r="N785" i="3" s="1"/>
  <c r="V785" i="3"/>
  <c r="A786" i="3"/>
  <c r="B786" i="3" s="1"/>
  <c r="W785" i="3" l="1"/>
  <c r="L785" i="3"/>
  <c r="Z786" i="3"/>
  <c r="AD786" i="3"/>
  <c r="AA786" i="3"/>
  <c r="P786" i="3"/>
  <c r="Q786" i="3" s="1"/>
  <c r="R786" i="3" s="1"/>
  <c r="S786" i="3" s="1"/>
  <c r="AC786" i="3"/>
  <c r="U785" i="3" l="1"/>
  <c r="Y784" i="3"/>
  <c r="T786" i="3"/>
  <c r="E786" i="3" l="1"/>
  <c r="H786" i="3" s="1"/>
  <c r="K786" i="3" s="1"/>
  <c r="AE786" i="3" s="1"/>
  <c r="AG786" i="3"/>
  <c r="D786" i="3"/>
  <c r="G786" i="3" s="1"/>
  <c r="AH786" i="3"/>
  <c r="F786" i="3" l="1"/>
  <c r="I786" i="3"/>
  <c r="J786" i="3"/>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D789" i="3"/>
  <c r="AA789" i="3"/>
  <c r="Z789" i="3"/>
  <c r="L788" i="3" l="1"/>
  <c r="U788" i="3" s="1"/>
  <c r="AD788" i="3"/>
  <c r="T789" i="3"/>
  <c r="Y787" i="3" l="1"/>
  <c r="D789" i="3"/>
  <c r="G789" i="3" s="1"/>
  <c r="E789" i="3"/>
  <c r="H789" i="3" s="1"/>
  <c r="AH789" i="3"/>
  <c r="AG789" i="3"/>
  <c r="F789" i="3" l="1"/>
  <c r="I789" i="3"/>
  <c r="J789" i="3"/>
  <c r="M789" i="3"/>
  <c r="N789" i="3" s="1"/>
  <c r="K789" i="3"/>
  <c r="AE789" i="3" s="1"/>
  <c r="L789" i="3" l="1"/>
  <c r="V789" i="3"/>
  <c r="W789" i="3" s="1"/>
  <c r="A790" i="3"/>
  <c r="B790" i="3" s="1"/>
  <c r="AA790" i="3" l="1"/>
  <c r="AC790" i="3"/>
  <c r="Z790" i="3"/>
  <c r="AD790" i="3"/>
  <c r="P790" i="3"/>
  <c r="Q790" i="3" s="1"/>
  <c r="R790" i="3" s="1"/>
  <c r="S790" i="3" s="1"/>
  <c r="U789" i="3"/>
  <c r="Y788" i="3"/>
  <c r="T790" i="3" l="1"/>
  <c r="D790" i="3" s="1"/>
  <c r="AG790" i="3" l="1"/>
  <c r="G790" i="3"/>
  <c r="AH790" i="3"/>
  <c r="E790" i="3"/>
  <c r="H790" i="3" s="1"/>
  <c r="F790" i="3" l="1"/>
  <c r="I790" i="3"/>
  <c r="J790" i="3"/>
  <c r="M790" i="3"/>
  <c r="N790" i="3" s="1"/>
  <c r="K790" i="3"/>
  <c r="AE790" i="3" s="1"/>
  <c r="V790" i="3" l="1"/>
  <c r="W790" i="3" s="1"/>
  <c r="A791" i="3"/>
  <c r="B791" i="3" s="1"/>
  <c r="L790" i="3"/>
  <c r="U790" i="3" l="1"/>
  <c r="Y789" i="3"/>
  <c r="AD791" i="3"/>
  <c r="P791" i="3"/>
  <c r="Q791" i="3" s="1"/>
  <c r="R791" i="3" s="1"/>
  <c r="S791" i="3" s="1"/>
  <c r="AA791" i="3"/>
  <c r="AC791" i="3"/>
  <c r="Z791" i="3"/>
  <c r="T791" i="3" l="1"/>
  <c r="AG791" i="3" s="1"/>
  <c r="E791" i="3" l="1"/>
  <c r="H791" i="3" s="1"/>
  <c r="K791" i="3" s="1"/>
  <c r="AE791" i="3" s="1"/>
  <c r="D791" i="3"/>
  <c r="G791" i="3" s="1"/>
  <c r="AH791" i="3"/>
  <c r="F791" i="3" l="1"/>
  <c r="I791" i="3"/>
  <c r="J791" i="3"/>
  <c r="M791" i="3"/>
  <c r="N791" i="3" s="1"/>
  <c r="V791" i="3"/>
  <c r="A792" i="3"/>
  <c r="B792" i="3" s="1"/>
  <c r="W791" i="3" l="1"/>
  <c r="L791" i="3"/>
  <c r="P792" i="3"/>
  <c r="Q792" i="3" s="1"/>
  <c r="R792" i="3" s="1"/>
  <c r="S792" i="3" s="1"/>
  <c r="AC792" i="3"/>
  <c r="AD792" i="3"/>
  <c r="Z792" i="3"/>
  <c r="AA792" i="3"/>
  <c r="U791" i="3" l="1"/>
  <c r="Y790" i="3"/>
  <c r="T792" i="3"/>
  <c r="AG792" i="3" s="1"/>
  <c r="AH792" i="3" l="1"/>
  <c r="D792" i="3"/>
  <c r="E792" i="3"/>
  <c r="H792" i="3" s="1"/>
  <c r="F792" i="3" l="1"/>
  <c r="G792" i="3"/>
  <c r="K792" i="3"/>
  <c r="AE792" i="3" s="1"/>
  <c r="I792" i="3" l="1"/>
  <c r="J792" i="3"/>
  <c r="M792" i="3"/>
  <c r="N792" i="3" s="1"/>
  <c r="V792" i="3"/>
  <c r="A793" i="3"/>
  <c r="B793" i="3" s="1"/>
  <c r="L792" i="3" l="1"/>
  <c r="W792" i="3"/>
  <c r="AD793"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L793" i="3" s="1"/>
  <c r="Z794" i="3"/>
  <c r="AC794" i="3"/>
  <c r="P794" i="3"/>
  <c r="Q794" i="3" s="1"/>
  <c r="R794" i="3" s="1"/>
  <c r="S794" i="3" s="1"/>
  <c r="AA794" i="3"/>
  <c r="T794" i="3" l="1"/>
  <c r="AH794" i="3" s="1"/>
  <c r="U793" i="3"/>
  <c r="Y792" i="3"/>
  <c r="AG794" i="3" l="1"/>
  <c r="D794" i="3"/>
  <c r="E794" i="3"/>
  <c r="H794" i="3" s="1"/>
  <c r="F794" i="3" l="1"/>
  <c r="G794" i="3"/>
  <c r="K794" i="3"/>
  <c r="AE794" i="3" s="1"/>
  <c r="I794" i="3" l="1"/>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T797" i="3" l="1"/>
  <c r="L796" i="3"/>
  <c r="AH797" i="3" l="1"/>
  <c r="AG797" i="3"/>
  <c r="U796" i="3"/>
  <c r="E797" i="3" s="1"/>
  <c r="H797" i="3" s="1"/>
  <c r="Y795" i="3"/>
  <c r="D797" i="3" l="1"/>
  <c r="G797" i="3" s="1"/>
  <c r="K797" i="3"/>
  <c r="AE797" i="3" s="1"/>
  <c r="F797" i="3" l="1"/>
  <c r="I797" i="3"/>
  <c r="J797" i="3"/>
  <c r="AD797" i="3" s="1"/>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Z807" i="3"/>
  <c r="U806" i="3"/>
  <c r="Y805" i="3"/>
  <c r="T807" i="3" l="1"/>
  <c r="AH807" i="3" l="1"/>
  <c r="AG807" i="3"/>
  <c r="E807" i="3"/>
  <c r="H807" i="3" s="1"/>
  <c r="D807" i="3"/>
  <c r="K807" i="3" l="1"/>
  <c r="AE807" i="3" s="1"/>
  <c r="F807" i="3"/>
  <c r="G807" i="3"/>
  <c r="I807" i="3" l="1"/>
  <c r="J807" i="3"/>
  <c r="AD807" i="3" s="1"/>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Z817" i="3"/>
  <c r="AA817" i="3"/>
  <c r="AC817" i="3"/>
  <c r="U816" i="3" l="1"/>
  <c r="Y815" i="3"/>
  <c r="T817" i="3"/>
  <c r="AG817" i="3" s="1"/>
  <c r="E817" i="3" l="1"/>
  <c r="H817" i="3" s="1"/>
  <c r="AH817" i="3"/>
  <c r="D817" i="3"/>
  <c r="F817" i="3" l="1"/>
  <c r="G817" i="3"/>
  <c r="K817" i="3"/>
  <c r="AE817" i="3" s="1"/>
  <c r="V817" i="3" l="1"/>
  <c r="A818" i="3"/>
  <c r="B818" i="3" s="1"/>
  <c r="I817" i="3"/>
  <c r="J817" i="3"/>
  <c r="AD817" i="3" s="1"/>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AD827" i="3" s="1"/>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T829" i="3" l="1"/>
  <c r="E829" i="3" s="1"/>
  <c r="H829" i="3" s="1"/>
  <c r="AH829" i="3" l="1"/>
  <c r="D829" i="3"/>
  <c r="G829" i="3" s="1"/>
  <c r="AG829" i="3"/>
  <c r="K829" i="3"/>
  <c r="AE829" i="3" s="1"/>
  <c r="F829" i="3" l="1"/>
  <c r="I829" i="3"/>
  <c r="J829" i="3"/>
  <c r="AD829" i="3" s="1"/>
  <c r="M829" i="3"/>
  <c r="N829" i="3" s="1"/>
  <c r="V829" i="3"/>
  <c r="A830" i="3"/>
  <c r="B830" i="3" s="1"/>
  <c r="W829" i="3" l="1"/>
  <c r="L829" i="3"/>
  <c r="AA830" i="3"/>
  <c r="Z830" i="3"/>
  <c r="AC830" i="3"/>
  <c r="P830" i="3"/>
  <c r="Q830" i="3" s="1"/>
  <c r="R830" i="3" s="1"/>
  <c r="S830" i="3" s="1"/>
  <c r="U829" i="3" l="1"/>
  <c r="Y828" i="3"/>
  <c r="T830" i="3"/>
  <c r="D830" i="3" l="1"/>
  <c r="G830" i="3" s="1"/>
  <c r="E830" i="3"/>
  <c r="H830" i="3" s="1"/>
  <c r="AG830" i="3"/>
  <c r="AH830" i="3"/>
  <c r="F830" i="3" l="1"/>
  <c r="I830" i="3"/>
  <c r="J830" i="3"/>
  <c r="AD830" i="3" s="1"/>
  <c r="M830" i="3"/>
  <c r="N830" i="3" s="1"/>
  <c r="K830" i="3"/>
  <c r="AE830" i="3" s="1"/>
  <c r="V830" i="3" l="1"/>
  <c r="W830" i="3" s="1"/>
  <c r="A831" i="3"/>
  <c r="B831" i="3" s="1"/>
  <c r="L830" i="3"/>
  <c r="U830" i="3" l="1"/>
  <c r="Y829" i="3"/>
  <c r="Z831" i="3"/>
  <c r="P831" i="3"/>
  <c r="Q831" i="3" s="1"/>
  <c r="R831" i="3" s="1"/>
  <c r="S831" i="3" s="1"/>
  <c r="AA831" i="3"/>
  <c r="AC831" i="3"/>
  <c r="T831" i="3" l="1"/>
  <c r="AH831" i="3" s="1"/>
  <c r="E831" i="3" l="1"/>
  <c r="H831" i="3" s="1"/>
  <c r="K831" i="3" s="1"/>
  <c r="AE831" i="3" s="1"/>
  <c r="D831" i="3"/>
  <c r="G831" i="3" s="1"/>
  <c r="AG831" i="3"/>
  <c r="F831" i="3" l="1"/>
  <c r="I831" i="3"/>
  <c r="J831" i="3"/>
  <c r="AD831" i="3" s="1"/>
  <c r="M831" i="3"/>
  <c r="N831" i="3" s="1"/>
  <c r="V831" i="3"/>
  <c r="A832" i="3"/>
  <c r="B832" i="3" s="1"/>
  <c r="W831" i="3" l="1"/>
  <c r="L831" i="3"/>
  <c r="P832" i="3"/>
  <c r="Q832" i="3" s="1"/>
  <c r="R832" i="3" s="1"/>
  <c r="S832" i="3" s="1"/>
  <c r="AC832" i="3"/>
  <c r="Z832" i="3"/>
  <c r="AA832" i="3"/>
  <c r="U831" i="3" l="1"/>
  <c r="Y830" i="3"/>
  <c r="T832" i="3"/>
  <c r="AH832" i="3" s="1"/>
  <c r="D832" i="3" l="1"/>
  <c r="G832" i="3" s="1"/>
  <c r="AG832" i="3"/>
  <c r="E832" i="3"/>
  <c r="H832" i="3" s="1"/>
  <c r="K832" i="3" l="1"/>
  <c r="AE832" i="3" s="1"/>
  <c r="I832" i="3"/>
  <c r="J832" i="3"/>
  <c r="AD832" i="3" s="1"/>
  <c r="M832" i="3"/>
  <c r="N832" i="3" s="1"/>
  <c r="F832" i="3"/>
  <c r="L832" i="3" l="1"/>
  <c r="V832" i="3"/>
  <c r="W832" i="3" s="1"/>
  <c r="A833" i="3"/>
  <c r="B833" i="3" s="1"/>
  <c r="U832" i="3" l="1"/>
  <c r="Y831" i="3"/>
  <c r="Z833" i="3"/>
  <c r="AC833" i="3"/>
  <c r="P833" i="3"/>
  <c r="Q833" i="3" s="1"/>
  <c r="R833" i="3" s="1"/>
  <c r="S833" i="3" s="1"/>
  <c r="AA833" i="3"/>
  <c r="T833" i="3" l="1"/>
  <c r="AH833" i="3" s="1"/>
  <c r="E833" i="3" l="1"/>
  <c r="H833" i="3" s="1"/>
  <c r="K833" i="3" s="1"/>
  <c r="AE833" i="3" s="1"/>
  <c r="AG833" i="3"/>
  <c r="D833" i="3"/>
  <c r="G833" i="3" s="1"/>
  <c r="F833" i="3" l="1"/>
  <c r="I833" i="3"/>
  <c r="J833" i="3"/>
  <c r="AD833" i="3" s="1"/>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C835" i="3"/>
  <c r="AA835" i="3"/>
  <c r="T835" i="3" l="1"/>
  <c r="U834" i="3"/>
  <c r="Y833" i="3"/>
  <c r="E835" i="3" l="1"/>
  <c r="H835" i="3" s="1"/>
  <c r="K835" i="3" s="1"/>
  <c r="AE835" i="3" s="1"/>
  <c r="AH835" i="3"/>
  <c r="AG835" i="3"/>
  <c r="D835" i="3"/>
  <c r="F835" i="3" l="1"/>
  <c r="G835" i="3"/>
  <c r="V835" i="3"/>
  <c r="A836" i="3"/>
  <c r="B836" i="3" s="1"/>
  <c r="I835" i="3" l="1"/>
  <c r="W835" i="3" s="1"/>
  <c r="J835" i="3"/>
  <c r="AD835" i="3" s="1"/>
  <c r="M835" i="3"/>
  <c r="N835" i="3" s="1"/>
  <c r="Z836" i="3"/>
  <c r="AA836" i="3"/>
  <c r="AC836" i="3"/>
  <c r="P836" i="3"/>
  <c r="Q836" i="3" s="1"/>
  <c r="R836" i="3" s="1"/>
  <c r="S836" i="3" s="1"/>
  <c r="T836" i="3" l="1"/>
  <c r="L835" i="3"/>
  <c r="AG836" i="3" l="1"/>
  <c r="U835" i="3"/>
  <c r="D836" i="3" s="1"/>
  <c r="AH836" i="3"/>
  <c r="Y834" i="3"/>
  <c r="E836" i="3" l="1"/>
  <c r="H836" i="3" s="1"/>
  <c r="K836" i="3" s="1"/>
  <c r="AE836" i="3" s="1"/>
  <c r="G836" i="3"/>
  <c r="F836" i="3" l="1"/>
  <c r="V836" i="3"/>
  <c r="A837" i="3"/>
  <c r="B837" i="3" s="1"/>
  <c r="I836" i="3"/>
  <c r="J836" i="3"/>
  <c r="AD836" i="3" s="1"/>
  <c r="M836" i="3"/>
  <c r="N836" i="3" s="1"/>
  <c r="L836" i="3" l="1"/>
  <c r="W836" i="3"/>
  <c r="P837" i="3"/>
  <c r="Q837" i="3" s="1"/>
  <c r="R837" i="3" s="1"/>
  <c r="S837" i="3" s="1"/>
  <c r="AA837" i="3"/>
  <c r="AC837" i="3"/>
  <c r="Z837" i="3"/>
  <c r="U836" i="3" l="1"/>
  <c r="Y835" i="3"/>
  <c r="T837" i="3"/>
  <c r="AH837" i="3" s="1"/>
  <c r="E837" i="3" l="1"/>
  <c r="H837" i="3" s="1"/>
  <c r="K837" i="3" s="1"/>
  <c r="AE837" i="3" s="1"/>
  <c r="D837" i="3"/>
  <c r="G837" i="3" s="1"/>
  <c r="AG837" i="3"/>
  <c r="F837" i="3" l="1"/>
  <c r="I837" i="3"/>
  <c r="J837" i="3"/>
  <c r="AD837" i="3" s="1"/>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U838" i="3" l="1"/>
  <c r="Y837" i="3"/>
  <c r="T839" i="3"/>
  <c r="AG839" i="3" s="1"/>
  <c r="D839" i="3" l="1"/>
  <c r="E839" i="3"/>
  <c r="H839" i="3" s="1"/>
  <c r="AH839" i="3"/>
  <c r="F839" i="3" l="1"/>
  <c r="G839" i="3"/>
  <c r="K839" i="3"/>
  <c r="AE839" i="3" s="1"/>
  <c r="V839" i="3" l="1"/>
  <c r="A840" i="3"/>
  <c r="B840" i="3" s="1"/>
  <c r="I839" i="3"/>
  <c r="J839" i="3"/>
  <c r="AD839" i="3" s="1"/>
  <c r="M839" i="3"/>
  <c r="N839" i="3" s="1"/>
  <c r="W839" i="3" l="1"/>
  <c r="L839" i="3"/>
  <c r="AC840" i="3"/>
  <c r="P840" i="3"/>
  <c r="Q840" i="3" s="1"/>
  <c r="R840" i="3" s="1"/>
  <c r="S840" i="3" s="1"/>
  <c r="AA840" i="3"/>
  <c r="Z840" i="3"/>
  <c r="T840" i="3" l="1"/>
  <c r="U839" i="3"/>
  <c r="Y838" i="3"/>
  <c r="D840" i="3" l="1"/>
  <c r="G840" i="3" s="1"/>
  <c r="AG840" i="3"/>
  <c r="E840" i="3"/>
  <c r="H840" i="3" s="1"/>
  <c r="AH840" i="3"/>
  <c r="K840" i="3" l="1"/>
  <c r="AE840" i="3" s="1"/>
  <c r="I840" i="3"/>
  <c r="J840" i="3"/>
  <c r="AD840" i="3" s="1"/>
  <c r="M840" i="3"/>
  <c r="N840" i="3" s="1"/>
  <c r="F840" i="3"/>
  <c r="L840" i="3" l="1"/>
  <c r="V840" i="3"/>
  <c r="W840" i="3" s="1"/>
  <c r="A841" i="3"/>
  <c r="B841" i="3" s="1"/>
  <c r="U840" i="3" l="1"/>
  <c r="Y839" i="3"/>
  <c r="AA841" i="3"/>
  <c r="Z841" i="3"/>
  <c r="AC841" i="3"/>
  <c r="P841" i="3"/>
  <c r="Q841" i="3" s="1"/>
  <c r="R841" i="3" s="1"/>
  <c r="S841" i="3" s="1"/>
  <c r="T841" i="3" l="1"/>
  <c r="AH841" i="3" s="1"/>
  <c r="E841" i="3" l="1"/>
  <c r="H841" i="3" s="1"/>
  <c r="K841" i="3" s="1"/>
  <c r="AE841" i="3" s="1"/>
  <c r="AG841" i="3"/>
  <c r="D841" i="3"/>
  <c r="G841" i="3" s="1"/>
  <c r="F841" i="3" l="1"/>
  <c r="I841" i="3"/>
  <c r="J841" i="3"/>
  <c r="AD841" i="3" s="1"/>
  <c r="M841" i="3"/>
  <c r="N841" i="3" s="1"/>
  <c r="V841" i="3"/>
  <c r="A842" i="3"/>
  <c r="B842" i="3" s="1"/>
  <c r="W841" i="3" l="1"/>
  <c r="L841" i="3"/>
  <c r="P842" i="3"/>
  <c r="Q842" i="3" s="1"/>
  <c r="R842" i="3" s="1"/>
  <c r="S842" i="3" s="1"/>
  <c r="Z842" i="3"/>
  <c r="AC842" i="3"/>
  <c r="AA842" i="3"/>
  <c r="U841" i="3" l="1"/>
  <c r="Y840" i="3"/>
  <c r="T842" i="3"/>
  <c r="AG842" i="3" s="1"/>
  <c r="D842" i="3" l="1"/>
  <c r="G842" i="3" s="1"/>
  <c r="E842" i="3"/>
  <c r="H842" i="3" s="1"/>
  <c r="K842" i="3" s="1"/>
  <c r="AE842" i="3" s="1"/>
  <c r="AH842" i="3"/>
  <c r="F842" i="3" l="1"/>
  <c r="V842" i="3"/>
  <c r="A843" i="3"/>
  <c r="B843" i="3" s="1"/>
  <c r="I842" i="3"/>
  <c r="J842" i="3"/>
  <c r="AD842" i="3" s="1"/>
  <c r="M842" i="3"/>
  <c r="N842" i="3" s="1"/>
  <c r="W842" i="3" l="1"/>
  <c r="L842" i="3"/>
  <c r="AC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AD843" i="3" s="1"/>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AD845" i="3" s="1"/>
  <c r="M845" i="3"/>
  <c r="N845" i="3" s="1"/>
  <c r="V845" i="3"/>
  <c r="A846" i="3"/>
  <c r="B846" i="3" s="1"/>
  <c r="W845" i="3" l="1"/>
  <c r="L845" i="3"/>
  <c r="P846" i="3"/>
  <c r="Q846" i="3" s="1"/>
  <c r="R846" i="3" s="1"/>
  <c r="S846" i="3" s="1"/>
  <c r="AC846" i="3"/>
  <c r="Z846" i="3"/>
  <c r="AA846" i="3"/>
  <c r="U845" i="3" l="1"/>
  <c r="Y844" i="3"/>
  <c r="T846" i="3"/>
  <c r="AH846" i="3" s="1"/>
  <c r="D846" i="3" l="1"/>
  <c r="G846" i="3" s="1"/>
  <c r="E846" i="3"/>
  <c r="H846" i="3" s="1"/>
  <c r="K846" i="3" s="1"/>
  <c r="AE846" i="3" s="1"/>
  <c r="AG846" i="3"/>
  <c r="F846" i="3" l="1"/>
  <c r="I846" i="3"/>
  <c r="J846" i="3"/>
  <c r="AD846" i="3" s="1"/>
  <c r="M846" i="3"/>
  <c r="N846" i="3" s="1"/>
  <c r="V846" i="3"/>
  <c r="A847" i="3"/>
  <c r="B847" i="3" s="1"/>
  <c r="W846" i="3" l="1"/>
  <c r="L846" i="3"/>
  <c r="AC847" i="3"/>
  <c r="P847" i="3"/>
  <c r="Q847" i="3" s="1"/>
  <c r="R847" i="3" s="1"/>
  <c r="S847" i="3" s="1"/>
  <c r="AA847" i="3"/>
  <c r="Z847" i="3"/>
  <c r="U846" i="3" l="1"/>
  <c r="Y845" i="3"/>
  <c r="T847" i="3"/>
  <c r="D847" i="3" l="1"/>
  <c r="G847" i="3" s="1"/>
  <c r="E847" i="3"/>
  <c r="H847" i="3" s="1"/>
  <c r="K847" i="3" s="1"/>
  <c r="AE847" i="3" s="1"/>
  <c r="AH847" i="3"/>
  <c r="AG847" i="3"/>
  <c r="F847" i="3" l="1"/>
  <c r="I847" i="3"/>
  <c r="J847" i="3"/>
  <c r="AD847" i="3" s="1"/>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A849" i="3"/>
  <c r="U848" i="3" l="1"/>
  <c r="Y847" i="3"/>
  <c r="T849" i="3"/>
  <c r="AG849" i="3" s="1"/>
  <c r="E849" i="3" l="1"/>
  <c r="H849" i="3" s="1"/>
  <c r="K849" i="3" s="1"/>
  <c r="AE849" i="3" s="1"/>
  <c r="D849" i="3"/>
  <c r="G849" i="3" s="1"/>
  <c r="AH849" i="3"/>
  <c r="F849" i="3" l="1"/>
  <c r="V849" i="3"/>
  <c r="A850" i="3"/>
  <c r="B850" i="3" s="1"/>
  <c r="I849" i="3"/>
  <c r="J849" i="3"/>
  <c r="AD849" i="3" s="1"/>
  <c r="M849" i="3"/>
  <c r="N849" i="3" s="1"/>
  <c r="W849" i="3" l="1"/>
  <c r="L849" i="3"/>
  <c r="AA850" i="3"/>
  <c r="AC850" i="3"/>
  <c r="P850" i="3"/>
  <c r="Q850" i="3" s="1"/>
  <c r="R850" i="3" s="1"/>
  <c r="S850" i="3" s="1"/>
  <c r="Z850" i="3"/>
  <c r="T850" i="3" l="1"/>
  <c r="AG850" i="3" s="1"/>
  <c r="U849" i="3"/>
  <c r="Y848" i="3"/>
  <c r="E850" i="3" l="1"/>
  <c r="H850" i="3" s="1"/>
  <c r="D850" i="3"/>
  <c r="AH850" i="3"/>
  <c r="K850" i="3" l="1"/>
  <c r="AE850" i="3" s="1"/>
  <c r="F850" i="3"/>
  <c r="G850" i="3"/>
  <c r="I850" i="3" l="1"/>
  <c r="J850" i="3"/>
  <c r="AD850" i="3" s="1"/>
  <c r="M850" i="3"/>
  <c r="N850" i="3" s="1"/>
  <c r="V850" i="3"/>
  <c r="A851" i="3"/>
  <c r="B851" i="3" s="1"/>
  <c r="W850" i="3" l="1"/>
  <c r="L850" i="3"/>
  <c r="P851" i="3"/>
  <c r="Q851" i="3" s="1"/>
  <c r="R851" i="3" s="1"/>
  <c r="S851" i="3" s="1"/>
  <c r="AA851" i="3"/>
  <c r="AC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AC852" i="3"/>
  <c r="AA852" i="3"/>
  <c r="P852" i="3"/>
  <c r="Q852" i="3" s="1"/>
  <c r="R852" i="3" s="1"/>
  <c r="S852" i="3" s="1"/>
  <c r="Z852" i="3"/>
  <c r="L851" i="3" l="1"/>
  <c r="U851" i="3" s="1"/>
  <c r="AD851" i="3"/>
  <c r="T852" i="3"/>
  <c r="Y850" i="3" l="1"/>
  <c r="D852" i="3"/>
  <c r="G852" i="3" s="1"/>
  <c r="AH852" i="3"/>
  <c r="E852" i="3"/>
  <c r="H852" i="3" s="1"/>
  <c r="AG852" i="3"/>
  <c r="F852" i="3" l="1"/>
  <c r="I852" i="3"/>
  <c r="J852" i="3"/>
  <c r="AD852" i="3" s="1"/>
  <c r="M852" i="3"/>
  <c r="N852" i="3" s="1"/>
  <c r="K852" i="3"/>
  <c r="AE852" i="3" s="1"/>
  <c r="L852" i="3" l="1"/>
  <c r="V852" i="3"/>
  <c r="W852" i="3" s="1"/>
  <c r="A853" i="3"/>
  <c r="B853" i="3" s="1"/>
  <c r="U852" i="3" l="1"/>
  <c r="Y851" i="3"/>
  <c r="AC853" i="3"/>
  <c r="P853" i="3"/>
  <c r="Q853" i="3" s="1"/>
  <c r="R853" i="3" s="1"/>
  <c r="S853" i="3" s="1"/>
  <c r="Z853" i="3"/>
  <c r="AA853" i="3"/>
  <c r="T853" i="3" l="1"/>
  <c r="AG853" i="3" s="1"/>
  <c r="E853" i="3" l="1"/>
  <c r="H853" i="3" s="1"/>
  <c r="AH853" i="3"/>
  <c r="D853" i="3"/>
  <c r="K853" i="3" l="1"/>
  <c r="AE853" i="3" s="1"/>
  <c r="F853" i="3"/>
  <c r="G853" i="3"/>
  <c r="I853" i="3" l="1"/>
  <c r="J853" i="3"/>
  <c r="AD853" i="3" s="1"/>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C856" i="3"/>
  <c r="I855" i="3"/>
  <c r="W855" i="3" s="1"/>
  <c r="J855" i="3"/>
  <c r="AD855" i="3" s="1"/>
  <c r="M855" i="3"/>
  <c r="N855" i="3" s="1"/>
  <c r="L855" i="3" l="1"/>
  <c r="T856" i="3"/>
  <c r="U855" i="3" l="1"/>
  <c r="D856" i="3" s="1"/>
  <c r="AH856" i="3"/>
  <c r="AG856" i="3"/>
  <c r="Y854" i="3"/>
  <c r="G856" i="3" l="1"/>
  <c r="E856" i="3"/>
  <c r="H856" i="3" s="1"/>
  <c r="F856" i="3" l="1"/>
  <c r="K856" i="3"/>
  <c r="AE856" i="3" s="1"/>
  <c r="I856" i="3"/>
  <c r="J856" i="3"/>
  <c r="AD856" i="3" s="1"/>
  <c r="M856" i="3"/>
  <c r="N856" i="3" s="1"/>
  <c r="L856" i="3" l="1"/>
  <c r="V856" i="3"/>
  <c r="W856" i="3" s="1"/>
  <c r="A857" i="3"/>
  <c r="B857" i="3" s="1"/>
  <c r="Z857" i="3" l="1"/>
  <c r="AC857" i="3"/>
  <c r="AA857" i="3"/>
  <c r="P857" i="3"/>
  <c r="Q857" i="3" s="1"/>
  <c r="R857" i="3" s="1"/>
  <c r="S857" i="3" s="1"/>
  <c r="U856" i="3"/>
  <c r="Y855" i="3"/>
  <c r="T857" i="3" l="1"/>
  <c r="E857" i="3" l="1"/>
  <c r="H857" i="3" s="1"/>
  <c r="AG857" i="3"/>
  <c r="D857" i="3"/>
  <c r="AH857" i="3"/>
  <c r="K857" i="3" l="1"/>
  <c r="AE857" i="3" s="1"/>
  <c r="F857" i="3"/>
  <c r="G857" i="3"/>
  <c r="I857" i="3" l="1"/>
  <c r="J857" i="3"/>
  <c r="AD857" i="3" s="1"/>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U858" i="3" l="1"/>
  <c r="Y857" i="3"/>
  <c r="T859" i="3"/>
  <c r="D859" i="3" l="1"/>
  <c r="G859" i="3" s="1"/>
  <c r="AH859" i="3"/>
  <c r="AG859" i="3"/>
  <c r="E859" i="3"/>
  <c r="H859" i="3" s="1"/>
  <c r="K859" i="3" s="1"/>
  <c r="AE859" i="3" s="1"/>
  <c r="F859" i="3" l="1"/>
  <c r="I859" i="3"/>
  <c r="J859" i="3"/>
  <c r="AD859" i="3" s="1"/>
  <c r="M859" i="3"/>
  <c r="N859" i="3" s="1"/>
  <c r="V859" i="3"/>
  <c r="A860" i="3"/>
  <c r="B860" i="3" s="1"/>
  <c r="W859" i="3" l="1"/>
  <c r="AC860" i="3"/>
  <c r="Z860" i="3"/>
  <c r="AA860" i="3"/>
  <c r="P860" i="3"/>
  <c r="Q860" i="3" s="1"/>
  <c r="R860" i="3" s="1"/>
  <c r="S860" i="3" s="1"/>
  <c r="L859" i="3"/>
  <c r="T860" i="3" l="1"/>
  <c r="U859" i="3"/>
  <c r="Y858" i="3"/>
  <c r="D860" i="3" l="1"/>
  <c r="G860" i="3" s="1"/>
  <c r="AG860" i="3"/>
  <c r="AH860" i="3"/>
  <c r="E860" i="3"/>
  <c r="H860" i="3" s="1"/>
  <c r="I860" i="3" l="1"/>
  <c r="J860" i="3"/>
  <c r="AD860" i="3" s="1"/>
  <c r="M860" i="3"/>
  <c r="N860" i="3" s="1"/>
  <c r="K860" i="3"/>
  <c r="AE860" i="3" s="1"/>
  <c r="F860" i="3"/>
  <c r="L860" i="3" l="1"/>
  <c r="V860" i="3"/>
  <c r="W860" i="3" s="1"/>
  <c r="A861" i="3"/>
  <c r="B861" i="3" s="1"/>
  <c r="U860" i="3" l="1"/>
  <c r="Y859" i="3"/>
  <c r="Z861" i="3"/>
  <c r="P861" i="3"/>
  <c r="Q861" i="3" s="1"/>
  <c r="R861" i="3" s="1"/>
  <c r="S861" i="3" s="1"/>
  <c r="AC861" i="3"/>
  <c r="AA861" i="3"/>
  <c r="T861" i="3" l="1"/>
  <c r="E861" i="3" s="1"/>
  <c r="H861" i="3" s="1"/>
  <c r="K861" i="3" l="1"/>
  <c r="AE861" i="3" s="1"/>
  <c r="D861" i="3"/>
  <c r="AH861" i="3"/>
  <c r="AG861" i="3"/>
  <c r="F861" i="3" l="1"/>
  <c r="G861" i="3"/>
  <c r="V861" i="3"/>
  <c r="A862" i="3"/>
  <c r="B862" i="3" s="1"/>
  <c r="Z862" i="3" l="1"/>
  <c r="P862" i="3"/>
  <c r="Q862" i="3" s="1"/>
  <c r="R862" i="3" s="1"/>
  <c r="S862" i="3" s="1"/>
  <c r="AC862" i="3"/>
  <c r="AA862" i="3"/>
  <c r="I861" i="3"/>
  <c r="W861" i="3" s="1"/>
  <c r="J861" i="3"/>
  <c r="AD861" i="3" s="1"/>
  <c r="M861" i="3"/>
  <c r="N861" i="3" s="1"/>
  <c r="T862" i="3" l="1"/>
  <c r="L861" i="3"/>
  <c r="AH862" i="3" l="1"/>
  <c r="U861" i="3"/>
  <c r="D862" i="3" s="1"/>
  <c r="AG862" i="3"/>
  <c r="Y860" i="3"/>
  <c r="E862" i="3" l="1"/>
  <c r="H862" i="3" s="1"/>
  <c r="K862" i="3" s="1"/>
  <c r="AE862" i="3" s="1"/>
  <c r="G862" i="3"/>
  <c r="F862" i="3" l="1"/>
  <c r="I862" i="3"/>
  <c r="J862" i="3"/>
  <c r="AD862" i="3" s="1"/>
  <c r="M862" i="3"/>
  <c r="N862" i="3" s="1"/>
  <c r="V862" i="3"/>
  <c r="A863" i="3"/>
  <c r="B863" i="3" s="1"/>
  <c r="W862" i="3" l="1"/>
  <c r="L862" i="3"/>
  <c r="AA863" i="3"/>
  <c r="Z863" i="3"/>
  <c r="P863" i="3"/>
  <c r="Q863" i="3" s="1"/>
  <c r="R863" i="3" s="1"/>
  <c r="S863" i="3" s="1"/>
  <c r="AC863" i="3"/>
  <c r="T863" i="3" l="1"/>
  <c r="U862" i="3"/>
  <c r="Y861" i="3"/>
  <c r="E863" i="3" l="1"/>
  <c r="H863" i="3" s="1"/>
  <c r="K863" i="3" s="1"/>
  <c r="AE863" i="3" s="1"/>
  <c r="D863" i="3"/>
  <c r="G863" i="3" s="1"/>
  <c r="AH863" i="3"/>
  <c r="AG863" i="3"/>
  <c r="F863" i="3" l="1"/>
  <c r="I863" i="3"/>
  <c r="J863" i="3"/>
  <c r="AD863" i="3" s="1"/>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AD865" i="3" s="1"/>
  <c r="M865" i="3"/>
  <c r="N865" i="3" s="1"/>
  <c r="W865" i="3" l="1"/>
  <c r="L865" i="3"/>
  <c r="P866" i="3"/>
  <c r="Q866" i="3" s="1"/>
  <c r="R866" i="3" s="1"/>
  <c r="S866" i="3" s="1"/>
  <c r="AA866" i="3"/>
  <c r="Z866" i="3"/>
  <c r="AC866" i="3"/>
  <c r="T866" i="3" l="1"/>
  <c r="U865" i="3"/>
  <c r="Y864" i="3"/>
  <c r="D866" i="3" l="1"/>
  <c r="G866" i="3" s="1"/>
  <c r="AG866" i="3"/>
  <c r="AH866" i="3"/>
  <c r="E866" i="3"/>
  <c r="H866" i="3" s="1"/>
  <c r="F866" i="3" l="1"/>
  <c r="K866" i="3"/>
  <c r="AE866" i="3" s="1"/>
  <c r="I866" i="3"/>
  <c r="J866" i="3"/>
  <c r="AD866" i="3" s="1"/>
  <c r="M866" i="3"/>
  <c r="N866" i="3" s="1"/>
  <c r="L866" i="3" l="1"/>
  <c r="V866" i="3"/>
  <c r="W866" i="3" s="1"/>
  <c r="A867" i="3"/>
  <c r="B867" i="3" s="1"/>
  <c r="Z867" i="3" l="1"/>
  <c r="AA867" i="3"/>
  <c r="P867" i="3"/>
  <c r="Q867" i="3" s="1"/>
  <c r="R867" i="3" s="1"/>
  <c r="S867" i="3" s="1"/>
  <c r="AC867" i="3"/>
  <c r="U866" i="3"/>
  <c r="Y865" i="3"/>
  <c r="T867" i="3" l="1"/>
  <c r="D867" i="3" s="1"/>
  <c r="AG867" i="3" l="1"/>
  <c r="E867" i="3"/>
  <c r="H867" i="3" s="1"/>
  <c r="K867" i="3" s="1"/>
  <c r="AE867" i="3" s="1"/>
  <c r="AH867" i="3"/>
  <c r="G867" i="3"/>
  <c r="F867" i="3" l="1"/>
  <c r="I867" i="3"/>
  <c r="J867" i="3"/>
  <c r="AD867" i="3" s="1"/>
  <c r="M867" i="3"/>
  <c r="N867" i="3" s="1"/>
  <c r="V867" i="3"/>
  <c r="A868" i="3"/>
  <c r="B868" i="3" s="1"/>
  <c r="W867" i="3" l="1"/>
  <c r="L867" i="3"/>
  <c r="AD868" i="3"/>
  <c r="Z868" i="3"/>
  <c r="AA868" i="3"/>
  <c r="AC868" i="3"/>
  <c r="P868" i="3"/>
  <c r="Q868" i="3" s="1"/>
  <c r="R868" i="3" s="1"/>
  <c r="S868" i="3" s="1"/>
  <c r="T868" i="3" l="1"/>
  <c r="U867" i="3"/>
  <c r="Y866" i="3"/>
  <c r="E868" i="3" l="1"/>
  <c r="H868" i="3" s="1"/>
  <c r="K868" i="3" s="1"/>
  <c r="AE868" i="3" s="1"/>
  <c r="AH868" i="3"/>
  <c r="D868" i="3"/>
  <c r="G868" i="3" s="1"/>
  <c r="AG868" i="3"/>
  <c r="F868" i="3" l="1"/>
  <c r="I868" i="3"/>
  <c r="J868" i="3"/>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C877" i="3"/>
  <c r="U876" i="3" l="1"/>
  <c r="Y875" i="3"/>
  <c r="T877" i="3"/>
  <c r="D877" i="3" l="1"/>
  <c r="G877" i="3" s="1"/>
  <c r="AH877" i="3"/>
  <c r="AG877" i="3"/>
  <c r="E877" i="3"/>
  <c r="H877" i="3" s="1"/>
  <c r="I877" i="3" l="1"/>
  <c r="J877" i="3"/>
  <c r="AD877" i="3" s="1"/>
  <c r="M877" i="3"/>
  <c r="N877" i="3" s="1"/>
  <c r="K877" i="3"/>
  <c r="AE877" i="3" s="1"/>
  <c r="F877" i="3"/>
  <c r="V877" i="3" l="1"/>
  <c r="W877" i="3" s="1"/>
  <c r="A878" i="3"/>
  <c r="B878" i="3" s="1"/>
  <c r="L877" i="3"/>
  <c r="U877" i="3" l="1"/>
  <c r="Y876" i="3"/>
  <c r="Z878" i="3"/>
  <c r="AD878" i="3"/>
  <c r="AC878" i="3"/>
  <c r="AA878" i="3"/>
  <c r="P878" i="3"/>
  <c r="Q878" i="3" s="1"/>
  <c r="R878" i="3" s="1"/>
  <c r="S878" i="3" s="1"/>
  <c r="T878" i="3" l="1"/>
  <c r="E878" i="3" s="1"/>
  <c r="H878" i="3" s="1"/>
  <c r="D878" i="3" l="1"/>
  <c r="G878" i="3" s="1"/>
  <c r="AG878" i="3"/>
  <c r="AH878" i="3"/>
  <c r="K878" i="3"/>
  <c r="AE878" i="3" s="1"/>
  <c r="F878" i="3" l="1"/>
  <c r="I878" i="3"/>
  <c r="J878" i="3"/>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A887" i="3"/>
  <c r="AC887" i="3"/>
  <c r="T887" i="3" l="1"/>
  <c r="L886" i="3"/>
  <c r="AG887" i="3" l="1"/>
  <c r="AH887" i="3"/>
  <c r="U886" i="3"/>
  <c r="D887" i="3" s="1"/>
  <c r="Y885" i="3"/>
  <c r="E887" i="3" l="1"/>
  <c r="H887" i="3" s="1"/>
  <c r="K887" i="3" s="1"/>
  <c r="AE887" i="3" s="1"/>
  <c r="G887" i="3"/>
  <c r="F887" i="3" l="1"/>
  <c r="I887" i="3"/>
  <c r="J887" i="3"/>
  <c r="AD887" i="3" s="1"/>
  <c r="M887" i="3"/>
  <c r="N887" i="3" s="1"/>
  <c r="V887" i="3"/>
  <c r="A888" i="3"/>
  <c r="B888" i="3" s="1"/>
  <c r="W887" i="3" l="1"/>
  <c r="L887" i="3"/>
  <c r="AC888" i="3"/>
  <c r="AD888" i="3"/>
  <c r="AA888" i="3"/>
  <c r="Z888" i="3"/>
  <c r="P888" i="3"/>
  <c r="Q888" i="3" s="1"/>
  <c r="R888" i="3" s="1"/>
  <c r="S888" i="3" s="1"/>
  <c r="T888" i="3" l="1"/>
  <c r="U887" i="3"/>
  <c r="Y886" i="3"/>
  <c r="E888" i="3" l="1"/>
  <c r="H888" i="3" s="1"/>
  <c r="K888" i="3" s="1"/>
  <c r="AE888" i="3" s="1"/>
  <c r="D888" i="3"/>
  <c r="G888" i="3" s="1"/>
  <c r="AG888" i="3"/>
  <c r="AH888" i="3"/>
  <c r="F888" i="3" l="1"/>
  <c r="I888" i="3"/>
  <c r="J888" i="3"/>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U896" i="3" l="1"/>
  <c r="Y895" i="3"/>
  <c r="T897" i="3"/>
  <c r="D897" i="3" l="1"/>
  <c r="E897" i="3"/>
  <c r="H897" i="3" s="1"/>
  <c r="AH897" i="3"/>
  <c r="AG897" i="3"/>
  <c r="F897" i="3" l="1"/>
  <c r="G897" i="3"/>
  <c r="M897" i="3" s="1"/>
  <c r="N897" i="3" s="1"/>
  <c r="K897" i="3"/>
  <c r="AE897" i="3" s="1"/>
  <c r="I897" i="3" l="1"/>
  <c r="J897" i="3"/>
  <c r="V897" i="3"/>
  <c r="A898" i="3"/>
  <c r="B898" i="3" s="1"/>
  <c r="L897" i="3" l="1"/>
  <c r="Y896" i="3" s="1"/>
  <c r="AD897" i="3"/>
  <c r="W897" i="3"/>
  <c r="AA898" i="3"/>
  <c r="AD898" i="3"/>
  <c r="P898" i="3"/>
  <c r="Q898" i="3" s="1"/>
  <c r="R898" i="3" s="1"/>
  <c r="S898" i="3" s="1"/>
  <c r="Z898" i="3"/>
  <c r="AC898" i="3"/>
  <c r="U897" i="3" l="1"/>
  <c r="T898" i="3"/>
  <c r="D898" i="3" l="1"/>
  <c r="G898" i="3" s="1"/>
  <c r="AG898" i="3"/>
  <c r="E898" i="3"/>
  <c r="H898" i="3" s="1"/>
  <c r="AH898" i="3"/>
  <c r="F898" i="3" l="1"/>
  <c r="I898" i="3"/>
  <c r="J898" i="3"/>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T907" i="3" l="1"/>
  <c r="AG907" i="3" s="1"/>
  <c r="E907" i="3" l="1"/>
  <c r="H907" i="3" s="1"/>
  <c r="K907" i="3" s="1"/>
  <c r="AE907" i="3" s="1"/>
  <c r="D907" i="3"/>
  <c r="AH907" i="3"/>
  <c r="V907" i="3" l="1"/>
  <c r="A908" i="3"/>
  <c r="B908" i="3" s="1"/>
  <c r="F907" i="3"/>
  <c r="G907" i="3"/>
  <c r="I907" i="3" l="1"/>
  <c r="W907" i="3" s="1"/>
  <c r="J907" i="3"/>
  <c r="AD907" i="3" s="1"/>
  <c r="M907" i="3"/>
  <c r="N907" i="3" s="1"/>
  <c r="P908" i="3"/>
  <c r="Q908" i="3" s="1"/>
  <c r="R908" i="3" s="1"/>
  <c r="S908" i="3" s="1"/>
  <c r="AA908" i="3"/>
  <c r="Z908" i="3"/>
  <c r="AD908" i="3"/>
  <c r="AC908" i="3"/>
  <c r="T908" i="3" l="1"/>
  <c r="L907" i="3"/>
  <c r="AG908" i="3" l="1"/>
  <c r="AH908" i="3"/>
  <c r="U907" i="3"/>
  <c r="E908" i="3" s="1"/>
  <c r="H908" i="3" s="1"/>
  <c r="Y906" i="3"/>
  <c r="D908" i="3" l="1"/>
  <c r="G908" i="3" s="1"/>
  <c r="K908" i="3"/>
  <c r="AE908" i="3" s="1"/>
  <c r="F908" i="3" l="1"/>
  <c r="I908" i="3"/>
  <c r="J908" i="3"/>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C917" i="3"/>
  <c r="Z917" i="3"/>
  <c r="P917" i="3"/>
  <c r="Q917" i="3" s="1"/>
  <c r="R917" i="3" s="1"/>
  <c r="S917" i="3" s="1"/>
  <c r="AA917" i="3"/>
  <c r="T917" i="3" l="1"/>
  <c r="AG917" i="3" s="1"/>
  <c r="E917" i="3" l="1"/>
  <c r="H917" i="3" s="1"/>
  <c r="K917" i="3" s="1"/>
  <c r="AE917" i="3" s="1"/>
  <c r="AH917" i="3"/>
  <c r="D917" i="3"/>
  <c r="F917" i="3" l="1"/>
  <c r="G917" i="3"/>
  <c r="J917" i="3" s="1"/>
  <c r="AD917" i="3" s="1"/>
  <c r="V917" i="3"/>
  <c r="A918" i="3"/>
  <c r="B918" i="3" s="1"/>
  <c r="M917" i="3" l="1"/>
  <c r="N917" i="3" s="1"/>
  <c r="I917" i="3"/>
  <c r="W917" i="3" s="1"/>
  <c r="L917" i="3"/>
  <c r="AC918" i="3"/>
  <c r="AD918" i="3"/>
  <c r="AA918" i="3"/>
  <c r="Z918" i="3"/>
  <c r="P918" i="3"/>
  <c r="Q918" i="3" s="1"/>
  <c r="R918" i="3" s="1"/>
  <c r="S918" i="3" s="1"/>
  <c r="T918" i="3" l="1"/>
  <c r="U917" i="3"/>
  <c r="Y916" i="3"/>
  <c r="E918" i="3" l="1"/>
  <c r="H918" i="3" s="1"/>
  <c r="K918" i="3" s="1"/>
  <c r="AE918" i="3" s="1"/>
  <c r="AH918" i="3"/>
  <c r="D918" i="3"/>
  <c r="G918" i="3" s="1"/>
  <c r="AG918" i="3"/>
  <c r="F918" i="3" l="1"/>
  <c r="I918" i="3"/>
  <c r="J918" i="3"/>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AD927" i="3" s="1"/>
  <c r="M927" i="3"/>
  <c r="N927" i="3" s="1"/>
  <c r="L927" i="3" l="1"/>
  <c r="V927" i="3"/>
  <c r="W927" i="3" s="1"/>
  <c r="A928" i="3"/>
  <c r="B928" i="3" s="1"/>
  <c r="U927" i="3" l="1"/>
  <c r="Y926" i="3"/>
  <c r="AC928" i="3"/>
  <c r="AD928" i="3"/>
  <c r="AA928" i="3"/>
  <c r="Z928" i="3"/>
  <c r="P928" i="3"/>
  <c r="Q928" i="3" s="1"/>
  <c r="R928" i="3" s="1"/>
  <c r="S928" i="3" s="1"/>
  <c r="T928" i="3" l="1"/>
  <c r="D928" i="3" s="1"/>
  <c r="AH928" i="3" l="1"/>
  <c r="E928" i="3"/>
  <c r="H928" i="3" s="1"/>
  <c r="K928" i="3" s="1"/>
  <c r="AE928" i="3" s="1"/>
  <c r="AG928" i="3"/>
  <c r="G928" i="3"/>
  <c r="F928" i="3" l="1"/>
  <c r="I928" i="3"/>
  <c r="J928" i="3"/>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AD937" i="3" s="1"/>
  <c r="M937" i="3"/>
  <c r="N937" i="3" s="1"/>
  <c r="W937" i="3" l="1"/>
  <c r="L937" i="3"/>
  <c r="Z938" i="3"/>
  <c r="P938" i="3"/>
  <c r="Q938" i="3" s="1"/>
  <c r="R938" i="3" s="1"/>
  <c r="S938" i="3" s="1"/>
  <c r="AA938" i="3"/>
  <c r="AC938" i="3"/>
  <c r="AD938" i="3"/>
  <c r="T938" i="3" l="1"/>
  <c r="AG938" i="3" s="1"/>
  <c r="U937" i="3"/>
  <c r="Y936" i="3"/>
  <c r="D938" i="3" l="1"/>
  <c r="AH938" i="3"/>
  <c r="E938" i="3"/>
  <c r="H938" i="3" s="1"/>
  <c r="F938" i="3" l="1"/>
  <c r="G938" i="3"/>
  <c r="J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AD948" i="3"/>
  <c r="Z948" i="3"/>
  <c r="AC948" i="3"/>
  <c r="U947" i="3" l="1"/>
  <c r="Y946" i="3"/>
  <c r="T948" i="3"/>
  <c r="AH948" i="3" s="1"/>
  <c r="AG948" i="3" l="1"/>
  <c r="E948" i="3"/>
  <c r="H948" i="3" s="1"/>
  <c r="D948" i="3"/>
  <c r="K948" i="3" l="1"/>
  <c r="AE948" i="3" s="1"/>
  <c r="F948" i="3"/>
  <c r="G948" i="3"/>
  <c r="I948" i="3" l="1"/>
  <c r="J948" i="3"/>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D955" i="3"/>
  <c r="AC955" i="3"/>
  <c r="Z955" i="3"/>
  <c r="U954" i="3" l="1"/>
  <c r="Y953" i="3"/>
  <c r="T955" i="3"/>
  <c r="AG955" i="3" s="1"/>
  <c r="AH955" i="3" l="1"/>
  <c r="D955" i="3"/>
  <c r="E955" i="3"/>
  <c r="H955" i="3" s="1"/>
  <c r="F955" i="3" l="1"/>
  <c r="G955" i="3"/>
  <c r="K955" i="3"/>
  <c r="AE955" i="3" s="1"/>
  <c r="I955" i="3" l="1"/>
  <c r="J955" i="3"/>
  <c r="M955" i="3"/>
  <c r="N955" i="3" s="1"/>
  <c r="V955" i="3"/>
  <c r="A956" i="3"/>
  <c r="B956" i="3" s="1"/>
  <c r="W955" i="3" l="1"/>
  <c r="L955" i="3"/>
  <c r="AA956" i="3"/>
  <c r="P956" i="3"/>
  <c r="Q956" i="3" s="1"/>
  <c r="R956" i="3" s="1"/>
  <c r="S956" i="3" s="1"/>
  <c r="Z956" i="3"/>
  <c r="AD956" i="3"/>
  <c r="AC956" i="3"/>
  <c r="U955" i="3" l="1"/>
  <c r="Y954" i="3"/>
  <c r="T956" i="3"/>
  <c r="AH956" i="3" s="1"/>
  <c r="AG956" i="3" l="1"/>
  <c r="E956" i="3"/>
  <c r="H956" i="3" s="1"/>
  <c r="K956" i="3" s="1"/>
  <c r="AE956" i="3" s="1"/>
  <c r="D956" i="3"/>
  <c r="V956" i="3" l="1"/>
  <c r="A957" i="3"/>
  <c r="B957" i="3" s="1"/>
  <c r="F956" i="3"/>
  <c r="G956" i="3"/>
  <c r="I956" i="3" l="1"/>
  <c r="W956" i="3" s="1"/>
  <c r="J956" i="3"/>
  <c r="M956" i="3"/>
  <c r="N956" i="3" s="1"/>
  <c r="AA957" i="3"/>
  <c r="AD957" i="3"/>
  <c r="Z957" i="3"/>
  <c r="P957" i="3"/>
  <c r="Q957" i="3" s="1"/>
  <c r="R957" i="3" s="1"/>
  <c r="S957" i="3" s="1"/>
  <c r="AC957" i="3"/>
  <c r="T957" i="3" l="1"/>
  <c r="L956" i="3"/>
  <c r="AG957" i="3" l="1"/>
  <c r="U956" i="3"/>
  <c r="E957" i="3" s="1"/>
  <c r="H957" i="3" s="1"/>
  <c r="AH957" i="3"/>
  <c r="Y955" i="3"/>
  <c r="D957" i="3" l="1"/>
  <c r="G957" i="3" s="1"/>
  <c r="K957" i="3"/>
  <c r="AE957" i="3" s="1"/>
  <c r="F957" i="3" l="1"/>
  <c r="I957" i="3"/>
  <c r="J957" i="3"/>
  <c r="M957" i="3"/>
  <c r="N957" i="3" s="1"/>
  <c r="V957" i="3"/>
  <c r="A958" i="3"/>
  <c r="B958" i="3" s="1"/>
  <c r="W957" i="3" l="1"/>
  <c r="L957" i="3"/>
  <c r="AC958" i="3"/>
  <c r="AA958" i="3"/>
  <c r="P958" i="3"/>
  <c r="Q958" i="3" s="1"/>
  <c r="R958" i="3" s="1"/>
  <c r="S958" i="3" s="1"/>
  <c r="Z958" i="3"/>
  <c r="AD958" i="3"/>
  <c r="T958" i="3" l="1"/>
  <c r="AH958" i="3" s="1"/>
  <c r="U957" i="3"/>
  <c r="Y956" i="3"/>
  <c r="AG958" i="3" l="1"/>
  <c r="D958" i="3"/>
  <c r="E958" i="3"/>
  <c r="H958" i="3" s="1"/>
  <c r="K958" i="3" l="1"/>
  <c r="AE958" i="3" s="1"/>
  <c r="F958" i="3"/>
  <c r="G958" i="3"/>
  <c r="V958" i="3" l="1"/>
  <c r="A959" i="3"/>
  <c r="B959" i="3" s="1"/>
  <c r="I958" i="3"/>
  <c r="J958" i="3"/>
  <c r="M958" i="3"/>
  <c r="N958" i="3" s="1"/>
  <c r="W958" i="3" l="1"/>
  <c r="L958" i="3"/>
  <c r="Z959" i="3"/>
  <c r="AC959" i="3"/>
  <c r="P959" i="3"/>
  <c r="Q959" i="3" s="1"/>
  <c r="R959" i="3" s="1"/>
  <c r="S959" i="3" s="1"/>
  <c r="AA959" i="3"/>
  <c r="AD959" i="3"/>
  <c r="T959" i="3" l="1"/>
  <c r="AH959" i="3" s="1"/>
  <c r="U958" i="3"/>
  <c r="Y957" i="3"/>
  <c r="AG959" i="3" l="1"/>
  <c r="E959" i="3"/>
  <c r="H959" i="3" s="1"/>
  <c r="K959" i="3" s="1"/>
  <c r="AE959" i="3" s="1"/>
  <c r="D959" i="3"/>
  <c r="F959" i="3" l="1"/>
  <c r="G959" i="3"/>
  <c r="V959" i="3"/>
  <c r="A960" i="3"/>
  <c r="B960" i="3" s="1"/>
  <c r="AD960" i="3" l="1"/>
  <c r="Z960" i="3"/>
  <c r="AA960" i="3"/>
  <c r="P960" i="3"/>
  <c r="Q960" i="3" s="1"/>
  <c r="R960" i="3" s="1"/>
  <c r="S960" i="3" s="1"/>
  <c r="AC960" i="3"/>
  <c r="I959" i="3"/>
  <c r="W959" i="3" s="1"/>
  <c r="J959" i="3"/>
  <c r="M959" i="3"/>
  <c r="N959" i="3" s="1"/>
  <c r="T960" i="3" l="1"/>
  <c r="L959" i="3"/>
  <c r="U959" i="3" l="1"/>
  <c r="E960" i="3" s="1"/>
  <c r="H960" i="3" s="1"/>
  <c r="AG960" i="3"/>
  <c r="AH960" i="3"/>
  <c r="Y958" i="3"/>
  <c r="D960" i="3" l="1"/>
  <c r="G960" i="3" s="1"/>
  <c r="K960" i="3"/>
  <c r="AE960" i="3" s="1"/>
  <c r="F960" i="3" l="1"/>
  <c r="I960" i="3"/>
  <c r="J960" i="3"/>
  <c r="M960" i="3"/>
  <c r="N960" i="3" s="1"/>
  <c r="V960" i="3"/>
  <c r="A961" i="3"/>
  <c r="B961" i="3" s="1"/>
  <c r="W960" i="3" l="1"/>
  <c r="P961" i="3"/>
  <c r="Q961" i="3" s="1"/>
  <c r="R961" i="3" s="1"/>
  <c r="S961" i="3" s="1"/>
  <c r="AD961" i="3"/>
  <c r="AC961" i="3"/>
  <c r="Z961" i="3"/>
  <c r="AA961" i="3"/>
  <c r="L960" i="3"/>
  <c r="U960" i="3" l="1"/>
  <c r="Y959" i="3"/>
  <c r="T961" i="3"/>
  <c r="D961" i="3" l="1"/>
  <c r="G961" i="3" s="1"/>
  <c r="AH961" i="3"/>
  <c r="AG961" i="3"/>
  <c r="E961" i="3"/>
  <c r="H961" i="3" s="1"/>
  <c r="K961" i="3" l="1"/>
  <c r="AE961" i="3" s="1"/>
  <c r="I961" i="3"/>
  <c r="J961" i="3"/>
  <c r="M961" i="3"/>
  <c r="N961" i="3" s="1"/>
  <c r="F961" i="3"/>
  <c r="L961" i="3" l="1"/>
  <c r="V961" i="3"/>
  <c r="W961" i="3" s="1"/>
  <c r="A962" i="3"/>
  <c r="B962" i="3" s="1"/>
  <c r="Z962" i="3" l="1"/>
  <c r="AA962" i="3"/>
  <c r="P962" i="3"/>
  <c r="Q962" i="3" s="1"/>
  <c r="R962" i="3" s="1"/>
  <c r="S962" i="3" s="1"/>
  <c r="AC962" i="3"/>
  <c r="AD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AD963" i="3"/>
  <c r="I962" i="3"/>
  <c r="W962" i="3" s="1"/>
  <c r="J962" i="3"/>
  <c r="M962" i="3"/>
  <c r="N962" i="3" s="1"/>
  <c r="T963" i="3" l="1"/>
  <c r="L962" i="3"/>
  <c r="U962" i="3" l="1"/>
  <c r="E963" i="3" s="1"/>
  <c r="H963" i="3" s="1"/>
  <c r="AG963" i="3"/>
  <c r="AH963" i="3"/>
  <c r="Y961" i="3"/>
  <c r="D963" i="3" l="1"/>
  <c r="G963" i="3" s="1"/>
  <c r="K963" i="3"/>
  <c r="AE963" i="3" s="1"/>
  <c r="F963" i="3" l="1"/>
  <c r="I963" i="3"/>
  <c r="J963" i="3"/>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AD968" i="3"/>
  <c r="L967" i="3" l="1"/>
  <c r="T968" i="3"/>
  <c r="AH968" i="3" l="1"/>
  <c r="AG968" i="3"/>
  <c r="U967" i="3"/>
  <c r="E968" i="3" s="1"/>
  <c r="H968" i="3" s="1"/>
  <c r="Y966" i="3"/>
  <c r="K968" i="3" l="1"/>
  <c r="AE968" i="3" s="1"/>
  <c r="D968" i="3"/>
  <c r="V968" i="3" l="1"/>
  <c r="A969" i="3"/>
  <c r="B969" i="3" s="1"/>
  <c r="F968" i="3"/>
  <c r="G968" i="3"/>
  <c r="I968" i="3" l="1"/>
  <c r="W968" i="3" s="1"/>
  <c r="J968" i="3"/>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AD978" i="3"/>
  <c r="Z978" i="3"/>
  <c r="AA978" i="3"/>
  <c r="P978" i="3"/>
  <c r="Q978" i="3" s="1"/>
  <c r="R978" i="3" s="1"/>
  <c r="S978" i="3" s="1"/>
  <c r="T978" i="3" l="1"/>
  <c r="U977" i="3"/>
  <c r="Y976" i="3"/>
  <c r="D978" i="3" l="1"/>
  <c r="G978" i="3" s="1"/>
  <c r="E978" i="3"/>
  <c r="H978" i="3" s="1"/>
  <c r="K978" i="3" s="1"/>
  <c r="AE978" i="3" s="1"/>
  <c r="AH978" i="3"/>
  <c r="AG978" i="3"/>
  <c r="F978" i="3" l="1"/>
  <c r="I978" i="3"/>
  <c r="J978" i="3"/>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D988" i="3"/>
  <c r="AA988" i="3"/>
  <c r="P988" i="3"/>
  <c r="Q988" i="3" s="1"/>
  <c r="R988" i="3" s="1"/>
  <c r="S988" i="3" s="1"/>
  <c r="L987" i="3" l="1"/>
  <c r="T988" i="3"/>
  <c r="AH988" i="3" l="1"/>
  <c r="U987" i="3"/>
  <c r="E988" i="3" s="1"/>
  <c r="H988" i="3" s="1"/>
  <c r="AG988" i="3"/>
  <c r="Y986" i="3"/>
  <c r="D988" i="3" l="1"/>
  <c r="G988" i="3" s="1"/>
  <c r="K988" i="3"/>
  <c r="AE988" i="3" s="1"/>
  <c r="F988" i="3" l="1"/>
  <c r="I988" i="3"/>
  <c r="J988" i="3"/>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D998" i="3"/>
  <c r="AC998" i="3"/>
  <c r="AA998" i="3"/>
  <c r="T998" i="3" l="1"/>
  <c r="AG998" i="3" s="1"/>
  <c r="U997" i="3"/>
  <c r="Y996" i="3"/>
  <c r="E998" i="3" l="1"/>
  <c r="H998" i="3" s="1"/>
  <c r="K998" i="3" s="1"/>
  <c r="AE998" i="3" s="1"/>
  <c r="AH998" i="3"/>
  <c r="D998" i="3"/>
  <c r="V998" i="3" l="1"/>
  <c r="A999" i="3"/>
  <c r="B999" i="3" s="1"/>
  <c r="F998" i="3"/>
  <c r="G998" i="3"/>
  <c r="I998" i="3" l="1"/>
  <c r="W998" i="3" s="1"/>
  <c r="J998" i="3"/>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I1004" i="3"/>
  <c r="J1004" i="3"/>
  <c r="M1004" i="3"/>
  <c r="N1004" i="3" s="1"/>
  <c r="E31" i="7"/>
  <c r="H49" i="1"/>
  <c r="C34" i="1"/>
  <c r="V1004" i="3"/>
  <c r="L44" i="1" l="1"/>
  <c r="L1004" i="3"/>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M46" i="1"/>
  <c r="I45" i="1"/>
  <c r="J46" i="1"/>
  <c r="H29" i="1"/>
  <c r="F155" i="1" s="1"/>
  <c r="M31" i="7"/>
  <c r="E121" i="7"/>
  <c r="F121" i="7" s="1"/>
  <c r="H116" i="7"/>
  <c r="H58" i="7"/>
  <c r="E64" i="7"/>
  <c r="F64" i="7" s="1"/>
  <c r="K24" i="1" l="1"/>
  <c r="S26" i="6" s="1"/>
  <c r="L43" i="1"/>
  <c r="K27" i="1"/>
  <c r="K31" i="7" s="1"/>
  <c r="J27" i="1"/>
  <c r="D164" i="1" s="1"/>
  <c r="K43" i="1"/>
  <c r="H46" i="1"/>
  <c r="I43" i="1"/>
  <c r="I27" i="1"/>
  <c r="B164" i="1" s="1"/>
  <c r="I46" i="1"/>
  <c r="J43" i="1"/>
  <c r="L46" i="1"/>
  <c r="H112" i="7"/>
  <c r="H53" i="7"/>
  <c r="P32" i="1"/>
  <c r="P33" i="1"/>
  <c r="I67" i="7"/>
  <c r="H43" i="1"/>
  <c r="K46" i="1"/>
  <c r="H47" i="1"/>
  <c r="M47" i="1"/>
  <c r="L47" i="1"/>
  <c r="K47" i="1"/>
  <c r="K29" i="1" s="1"/>
  <c r="M29" i="1" s="1"/>
  <c r="J47" i="1"/>
  <c r="J29" i="1"/>
  <c r="F136" i="1"/>
  <c r="B159" i="1"/>
  <c r="H57" i="7"/>
  <c r="F154" i="1"/>
  <c r="B152" i="1" s="1"/>
  <c r="D198" i="1" l="1"/>
  <c r="D163" i="1"/>
  <c r="F193" i="1"/>
  <c r="D192" i="1"/>
  <c r="D162" i="1"/>
  <c r="F196" i="1"/>
  <c r="D182" i="1"/>
  <c r="D180" i="1"/>
  <c r="D171" i="1"/>
  <c r="D170" i="1"/>
  <c r="D181" i="1"/>
  <c r="F163" i="1"/>
  <c r="F186" i="1"/>
  <c r="F173" i="1"/>
  <c r="D199" i="1"/>
  <c r="F178" i="1"/>
  <c r="F184" i="1"/>
  <c r="D196" i="1"/>
  <c r="F169" i="1"/>
  <c r="F166" i="1"/>
  <c r="F194" i="1"/>
  <c r="D175" i="1"/>
  <c r="D183" i="1"/>
  <c r="F164" i="1"/>
  <c r="F168" i="1"/>
  <c r="D194" i="1"/>
  <c r="F197" i="1"/>
  <c r="D190" i="1"/>
  <c r="F195" i="1"/>
  <c r="D186" i="1"/>
  <c r="D184" i="1"/>
  <c r="F198" i="1"/>
  <c r="D166" i="1"/>
  <c r="H114" i="7"/>
  <c r="D185" i="1"/>
  <c r="F177" i="1"/>
  <c r="D172" i="1"/>
  <c r="D167" i="1"/>
  <c r="D176" i="1"/>
  <c r="F181" i="1"/>
  <c r="F191" i="1"/>
  <c r="D193" i="1"/>
  <c r="F188" i="1"/>
  <c r="D195" i="1"/>
  <c r="D191" i="1"/>
  <c r="F171" i="1"/>
  <c r="F190" i="1"/>
  <c r="F189" i="1"/>
  <c r="F176" i="1"/>
  <c r="D165" i="1"/>
  <c r="F187" i="1"/>
  <c r="D197" i="1"/>
  <c r="D177" i="1"/>
  <c r="F185" i="1"/>
  <c r="F183" i="1"/>
  <c r="D174" i="1"/>
  <c r="F201" i="1"/>
  <c r="D168" i="1"/>
  <c r="F165" i="1"/>
  <c r="E128" i="7"/>
  <c r="F128" i="7" s="1"/>
  <c r="D173" i="1"/>
  <c r="F172" i="1"/>
  <c r="D188" i="1"/>
  <c r="D169" i="1"/>
  <c r="F192" i="1"/>
  <c r="F182" i="1"/>
  <c r="D187" i="1"/>
  <c r="F199" i="1"/>
  <c r="F170" i="1"/>
  <c r="F200" i="1"/>
  <c r="F174" i="1"/>
  <c r="D200" i="1"/>
  <c r="D189" i="1"/>
  <c r="H11" i="7"/>
  <c r="F22" i="1"/>
  <c r="P31" i="1"/>
  <c r="H44" i="7"/>
  <c r="F167" i="1"/>
  <c r="H55" i="7"/>
  <c r="B170" i="1"/>
  <c r="B165" i="1"/>
  <c r="B183" i="1"/>
  <c r="B198" i="1"/>
  <c r="H54" i="7"/>
  <c r="C137" i="1"/>
  <c r="B195" i="1"/>
  <c r="B185" i="1"/>
  <c r="B182" i="1"/>
  <c r="B169" i="1"/>
  <c r="B173" i="1"/>
  <c r="B172" i="1"/>
  <c r="B193" i="1"/>
  <c r="B180" i="1"/>
  <c r="B162" i="1"/>
  <c r="B184" i="1"/>
  <c r="B186" i="1"/>
  <c r="B175" i="1"/>
  <c r="H31" i="7"/>
  <c r="B177" i="1"/>
  <c r="C159" i="1"/>
  <c r="B166" i="1"/>
  <c r="B167" i="1"/>
  <c r="F175" i="1"/>
  <c r="B168" i="1"/>
  <c r="B196" i="1"/>
  <c r="B197" i="1"/>
  <c r="B194" i="1"/>
  <c r="B192" i="1"/>
  <c r="B189" i="1"/>
  <c r="B176" i="1"/>
  <c r="B187" i="1"/>
  <c r="B191" i="1"/>
  <c r="B200" i="1"/>
  <c r="B163" i="1"/>
  <c r="B181" i="1"/>
  <c r="B188" i="1"/>
  <c r="B190" i="1"/>
  <c r="B174" i="1"/>
  <c r="B199" i="1"/>
  <c r="H113" i="7"/>
  <c r="B171" i="1"/>
  <c r="H115" i="7"/>
  <c r="S25" i="6"/>
  <c r="D31" i="7"/>
  <c r="D159" i="1"/>
  <c r="H19" i="7"/>
  <c r="C121" i="1"/>
  <c r="P30" i="1"/>
  <c r="B121" i="1"/>
  <c r="H56" i="7"/>
  <c r="B154" i="1"/>
  <c r="C135" i="1"/>
  <c r="C154" i="1"/>
  <c r="C152" i="1"/>
  <c r="B135" i="1"/>
  <c r="B137" i="1"/>
  <c r="C10" i="1"/>
  <c r="E129" i="7" l="1"/>
  <c r="F12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<sst xmlns="http://schemas.openxmlformats.org/spreadsheetml/2006/main" count="1732" uniqueCount="573">
  <si>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</si>
  <si>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</si>
  <si>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</si>
  <si>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</si>
  <si>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</si>
  <si>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</si>
  <si>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</si>
  <si>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</si>
  <si>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</si>
  <si>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</si>
  <si>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</si>
  <si>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</si>
  <si>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</si>
  <si>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</si>
  <si>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</si>
  <si>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</si>
  <si>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</si>
  <si>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</si>
  <si>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</si>
  <si>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</si>
  <si>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</si>
  <si>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</si>
  <si>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</si>
  <si>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</si>
  <si>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</si>
  <si>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</si>
  <si>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</si>
  <si>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</si>
  <si>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</si>
  <si>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</si>
  <si>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</si>
  <si>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</si>
  <si>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</si>
  <si>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</si>
  <si>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</si>
  <si>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</si>
  <si>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</si>
  <si>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</si>
  <si>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</si>
  <si>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</si>
  <si>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</si>
  <si>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</si>
  <si>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</si>
  <si>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</si>
  <si>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</si>
  <si>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</si>
  <si>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</si>
  <si>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</si>
  <si>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</si>
  <si>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</si>
  <si>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</si>
  <si>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</si>
  <si>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</si>
  <si>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</si>
  <si>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</si>
  <si>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</si>
  <si>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</si>
  <si>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</si>
  <si>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</si>
  <si>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</si>
  <si>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</si>
  <si>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</si>
  <si>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</si>
  <si>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</si>
  <si>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</si>
  <si>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</si>
  <si>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</si>
  <si>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</si>
  <si>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</si>
  <si>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</si>
  <si>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</si>
  <si>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</si>
  <si>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</si>
  <si>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</si>
  <si>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</si>
  <si>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</si>
  <si>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</si>
  <si>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</si>
  <si>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</si>
  <si>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</si>
  <si>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</si>
  <si>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</si>
  <si>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</si>
  <si>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</si>
  <si>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</si>
  <si>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</si>
  <si>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</si>
  <si>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</si>
  <si>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</si>
  <si>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</si>
  <si>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</si>
  <si>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</si>
  <si>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</si>
  <si>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</si>
  <si>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</si>
  <si>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</si>
  <si>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</si>
  <si>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</si>
  <si>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</si>
  <si>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</si>
  <si>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</si>
  <si>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</si>
  <si>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</si>
  <si>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</si>
  <si>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</si>
  <si>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</si>
  <si>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</si>
  <si>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</si>
  <si>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</si>
  <si>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</si>
  <si>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</si>
  <si>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</si>
  <si>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</si>
  <si>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</si>
  <si>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</si>
  <si>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</si>
  <si>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</si>
  <si>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</si>
  <si>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</si>
  <si>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</si>
  <si>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</si>
  <si>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</si>
  <si>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</si>
  <si>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</si>
  <si>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</si>
  <si>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</si>
  <si>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</si>
  <si>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</si>
  <si>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</si>
  <si>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</si>
  <si>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</si>
  <si>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</si>
  <si>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</si>
  <si>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</si>
  <si>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</si>
  <si>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</si>
  <si>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</si>
  <si>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</si>
  <si>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</si>
  <si>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</si>
  <si>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</si>
  <si>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</si>
  <si>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</si>
  <si>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</si>
  <si>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</si>
  <si>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</si>
  <si>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</si>
  <si>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</si>
  <si>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</si>
  <si>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</si>
  <si>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</si>
  <si>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</si>
  <si>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</si>
  <si>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</si>
  <si>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</si>
  <si>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</si>
  <si>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</si>
  <si>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</si>
  <si>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</si>
  <si>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</si>
  <si>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</si>
  <si>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</si>
  <si>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</si>
  <si>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</si>
  <si>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</si>
  <si>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</si>
  <si>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</si>
  <si>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</si>
  <si>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</si>
  <si>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</si>
  <si>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</si>
  <si>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</si>
  <si>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</si>
  <si>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</si>
  <si>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</si>
  <si>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</si>
  <si>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</si>
  <si>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</si>
  <si>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</si>
  <si>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</si>
  <si>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</si>
  <si>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</si>
  <si>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</si>
  <si>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</si>
  <si>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</si>
  <si>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</si>
  <si>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</si>
  <si>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</si>
  <si>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</si>
  <si>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</si>
  <si>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</si>
  <si>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</si>
  <si>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</si>
  <si>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</si>
  <si>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</si>
  <si>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</si>
  <si>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</si>
  <si>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</si>
  <si>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</si>
  <si>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</si>
  <si>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</si>
  <si>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</si>
  <si>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</si>
  <si>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</si>
  <si>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</si>
  <si>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</si>
  <si>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</si>
  <si>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</si>
  <si>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</si>
  <si>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</si>
  <si>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</si>
  <si>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</si>
  <si>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</si>
  <si>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</si>
  <si>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</si>
  <si>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</si>
  <si>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</si>
  <si>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</si>
  <si>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</si>
  <si>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</si>
  <si>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</si>
  <si>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</si>
  <si>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</si>
  <si>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</si>
  <si>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</si>
  <si>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</si>
  <si>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</si>
  <si>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</si>
  <si>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</si>
  <si>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</si>
  <si>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</si>
  <si>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</si>
  <si>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</si>
  <si>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</si>
  <si>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</si>
  <si>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</si>
  <si>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</si>
  <si>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</si>
  <si>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</si>
  <si>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</si>
  <si>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</si>
  <si>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</si>
  <si>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</si>
  <si>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</si>
  <si>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</si>
  <si>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</si>
  <si>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</si>
  <si>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</si>
  <si>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</si>
  <si>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</si>
  <si>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</si>
  <si>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</si>
  <si>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</si>
  <si>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</si>
  <si>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</si>
  <si>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</si>
  <si>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</si>
  <si>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</si>
  <si>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</si>
  <si>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</si>
  <si>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</si>
  <si>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</si>
  <si>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</si>
  <si>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</si>
  <si>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</si>
  <si>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</si>
  <si>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</si>
  <si>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</si>
  <si>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</si>
  <si>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</si>
  <si>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</si>
  <si>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</si>
  <si>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</si>
  <si>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</si>
  <si>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</si>
  <si>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</si>
  <si>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</si>
  <si>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</si>
  <si>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</si>
  <si>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</si>
  <si>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</si>
  <si>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</si>
  <si>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</si>
  <si>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</si>
  <si>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</si>
  <si>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</si>
  <si>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</si>
  <si>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</si>
  <si>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</si>
  <si>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</si>
  <si>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</si>
  <si>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</si>
  <si>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</si>
  <si>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</si>
  <si>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</si>
  <si>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</si>
  <si>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</si>
  <si>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</si>
  <si>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</si>
  <si>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</si>
  <si>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</si>
  <si>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</si>
  <si>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</si>
  <si>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</si>
  <si>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</si>
  <si>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</si>
  <si>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</si>
  <si>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</si>
  <si>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</si>
  <si>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</si>
  <si>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</si>
  <si>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</si>
  <si>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</si>
  <si>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</si>
  <si>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</si>
  <si>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</si>
  <si>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</si>
  <si>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</si>
  <si>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</si>
  <si>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</si>
  <si>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</si>
  <si>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</si>
  <si>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</si>
  <si>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</si>
  <si>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</si>
  <si>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</si>
  <si>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</si>
  <si>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</si>
  <si>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</si>
  <si>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</si>
  <si>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</si>
  <si>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</si>
  <si>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</si>
  <si>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</si>
  <si>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</si>
  <si>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</si>
  <si>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</si>
  <si>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</si>
  <si>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</si>
  <si>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</si>
  <si>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</si>
  <si>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</si>
  <si>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</si>
  <si>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</si>
  <si>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</si>
  <si>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</si>
  <si>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</si>
  <si>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</si>
  <si>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</si>
  <si>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</si>
  <si>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</si>
  <si>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</si>
  <si>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</si>
  <si>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</si>
  <si>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</si>
  <si>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</si>
  <si>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</si>
  <si>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</si>
  <si>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</si>
  <si>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</si>
  <si>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</si>
  <si>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</si>
  <si>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</si>
  <si>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</si>
  <si>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</si>
  <si>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</si>
  <si>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</si>
  <si>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</si>
  <si>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</si>
  <si>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</si>
  <si>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</si>
  <si>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</si>
  <si>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</si>
  <si>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</si>
  <si>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</si>
  <si>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</si>
  <si>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</si>
  <si>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</si>
  <si>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</si>
  <si>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</si>
  <si>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</si>
  <si>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</si>
  <si>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</si>
  <si>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</si>
  <si>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</si>
  <si>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</si>
  <si>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</si>
  <si>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</si>
  <si>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</si>
  <si>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</si>
  <si>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</si>
  <si>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</si>
  <si>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</si>
  <si>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</si>
  <si>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</si>
  <si>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</si>
  <si>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</si>
  <si>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</si>
  <si>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</si>
  <si>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</si>
  <si>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</si>
  <si>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</si>
  <si>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</si>
  <si>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</si>
  <si>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</si>
  <si>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</si>
  <si>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</si>
  <si>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</si>
  <si>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</si>
  <si>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</si>
  <si>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</si>
  <si>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</si>
  <si>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</si>
  <si>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</si>
  <si>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</si>
  <si>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</si>
  <si>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</si>
  <si>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</si>
  <si>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</si>
  <si>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</si>
  <si>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</si>
  <si>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</si>
  <si>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</si>
  <si>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</si>
  <si>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</si>
  <si>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</si>
  <si>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</si>
  <si>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</si>
  <si>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</si>
  <si>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</si>
  <si>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</si>
  <si>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</si>
  <si>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</si>
  <si>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</si>
  <si>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</si>
  <si>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</si>
  <si>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</si>
  <si>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</si>
  <si>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</si>
  <si>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</si>
  <si>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</si>
  <si>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</si>
  <si>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</si>
  <si>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</si>
  <si>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</si>
  <si>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</si>
  <si>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</si>
  <si>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</si>
  <si>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</si>
  <si>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</si>
  <si>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</si>
  <si>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</si>
  <si>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</si>
  <si>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</si>
  <si>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</si>
  <si>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</si>
  <si>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</si>
  <si>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</si>
  <si>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</si>
  <si>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</si>
  <si>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</si>
  <si>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</si>
  <si>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</si>
  <si>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</si>
  <si>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</si>
  <si>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</si>
  <si>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</si>
  <si>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</si>
  <si>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</si>
  <si>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</si>
  <si>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</si>
  <si>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</si>
  <si>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</si>
  <si>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</si>
  <si>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</si>
  <si>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</si>
  <si>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</si>
  <si>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</si>
  <si>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</si>
  <si>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</si>
  <si>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</si>
  <si>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</si>
  <si>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</si>
  <si>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</si>
  <si>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</si>
  <si>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</si>
  <si>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</si>
  <si>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</si>
  <si>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</si>
  <si>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</si>
  <si>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</si>
  <si>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</si>
  <si>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</si>
  <si>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</si>
  <si>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</si>
  <si>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</si>
  <si>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</si>
  <si>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</si>
  <si>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</si>
  <si>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</si>
  <si>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</si>
  <si>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</si>
  <si>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</si>
  <si>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</si>
  <si>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</si>
  <si>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</si>
  <si>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</si>
  <si>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</si>
  <si>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</si>
  <si>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</si>
  <si>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</si>
  <si>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</si>
  <si>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</si>
  <si>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</si>
  <si>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</si>
  <si>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</si>
  <si>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</si>
  <si>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</si>
  <si>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</si>
  <si>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</si>
  <si>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</si>
  <si>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</si>
  <si>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</si>
  <si>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</si>
  <si>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</si>
  <si>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</si>
  <si>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</si>
  <si>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</si>
  <si>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</si>
  <si>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</si>
  <si>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</si>
  <si>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</si>
  <si>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</si>
  <si>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</si>
  <si>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</si>
  <si>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</si>
  <si>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</si>
  <si>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</si>
  <si>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</si>
  <si>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</si>
  <si>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</si>
  <si>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</si>
  <si>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</si>
  <si>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</si>
  <si>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</si>
  <si>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</si>
  <si>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</si>
  <si>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</si>
  <si>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</si>
  <si>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</si>
  <si>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</si>
  <si>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</si>
  <si>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</si>
  <si>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</si>
  <si>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</si>
  <si>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</si>
  <si>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</si>
  <si>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</si>
  <si>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</si>
  <si>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</si>
  <si>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</si>
  <si>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</si>
  <si>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</si>
  <si>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</si>
  <si>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</si>
  <si>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</si>
  <si>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</si>
  <si>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</si>
  <si>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</si>
  <si>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</si>
  <si>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</si>
  <si>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SP02_BETA</t>
  </si>
  <si>
    <t>Fusée mono-diamètre,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</si>
</sst>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-275</c:v>
                </c:pt>
                <c:pt idx="1">
                  <c:v>-275</c:v>
                </c:pt>
                <c:pt idx="2">
                  <c:v>-275</c:v>
                </c:pt>
                <c:pt idx="3">
                  <c:v>-275</c:v>
                </c:pt>
                <c:pt idx="4">
                  <c:v>-275</c:v>
                </c:pt>
                <c:pt idx="5">
                  <c:v>-275</c:v>
                </c:pt>
                <c:pt idx="6">
                  <c:v>-1410</c:v>
                </c:pt>
                <c:pt idx="7">
                  <c:v>-1410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152</c:v>
                </c:pt>
                <c:pt idx="2">
                  <c:v>152</c:v>
                </c:pt>
                <c:pt idx="3">
                  <c:v>42</c:v>
                </c:pt>
                <c:pt idx="4">
                  <c:v>42</c:v>
                </c:pt>
              </c:numCache>
            </c:numRef>
          </c:xVal>
          <c:yVal>
            <c:numRef>
              <c:f>Stabilito!$C$132:$C$136</c:f>
              <c:numCache>
                <c:formatCode>0</c:formatCode>
                <c:ptCount val="5"/>
                <c:pt idx="0">
                  <c:v>-1230</c:v>
                </c:pt>
                <c:pt idx="1">
                  <c:v>-1390</c:v>
                </c:pt>
                <c:pt idx="2">
                  <c:v>-1470</c:v>
                </c:pt>
                <c:pt idx="3">
                  <c:v>-1410</c:v>
                </c:pt>
                <c:pt idx="4">
                  <c:v>-1230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-275</c:v>
                </c:pt>
                <c:pt idx="1">
                  <c:v>-275</c:v>
                </c:pt>
                <c:pt idx="2">
                  <c:v>-275</c:v>
                </c:pt>
                <c:pt idx="3">
                  <c:v>-275</c:v>
                </c:pt>
                <c:pt idx="4">
                  <c:v>-275</c:v>
                </c:pt>
                <c:pt idx="5">
                  <c:v>-275</c:v>
                </c:pt>
                <c:pt idx="6">
                  <c:v>-1410</c:v>
                </c:pt>
                <c:pt idx="7">
                  <c:v>-1410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-152</c:v>
                </c:pt>
                <c:pt idx="2">
                  <c:v>-152</c:v>
                </c:pt>
                <c:pt idx="3">
                  <c:v>-42</c:v>
                </c:pt>
                <c:pt idx="4">
                  <c:v>-42</c:v>
                </c:pt>
              </c:numCache>
            </c:numRef>
          </c:xVal>
          <c:yVal>
            <c:numRef>
              <c:f>Stabilito!$C$132:$C$136</c:f>
              <c:numCache>
                <c:formatCode>0</c:formatCode>
                <c:ptCount val="5"/>
                <c:pt idx="0">
                  <c:v>-1230</c:v>
                </c:pt>
                <c:pt idx="1">
                  <c:v>-1390</c:v>
                </c:pt>
                <c:pt idx="2">
                  <c:v>-1470</c:v>
                </c:pt>
                <c:pt idx="3">
                  <c:v>-1410</c:v>
                </c:pt>
                <c:pt idx="4">
                  <c:v>-1230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-877.62994201370589</c:v>
                </c:pt>
                <c:pt idx="1">
                  <c:v>-848.21391386654034</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87.820076442368133</c:v>
                </c:pt>
                <c:pt idx="2">
                  <c:v>87.820076442368133</c:v>
                </c:pt>
                <c:pt idx="3">
                  <c:v>0</c:v>
                </c:pt>
              </c:numCache>
            </c:numRef>
          </c:xVal>
          <c:yVal>
            <c:numRef>
              <c:f>Stabilito!$C$151:$C$154</c:f>
              <c:numCache>
                <c:formatCode>0</c:formatCode>
                <c:ptCount val="4"/>
                <c:pt idx="0">
                  <c:v>-1187.1172495710609</c:v>
                </c:pt>
                <c:pt idx="1">
                  <c:v>-1187.1172495710609</c:v>
                </c:pt>
                <c:pt idx="2">
                  <c:v>-1187.1172495710609</c:v>
                </c:pt>
                <c:pt idx="3">
                  <c:v>-1187.1172495710609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470</c:v>
                </c:pt>
                <c:pt idx="1">
                  <c:v>-470</c:v>
                </c:pt>
              </c:numCache>
            </c:numRef>
          </c:xVal>
          <c:yVal>
            <c:numRef>
              <c:f>Stabilito!$C$168:$C$169</c:f>
              <c:numCache>
                <c:formatCode>0</c:formatCode>
                <c:ptCount val="2"/>
                <c:pt idx="0">
                  <c:v>-1484.7</c:v>
                </c:pt>
                <c:pt idx="1">
                  <c:v>-1484.7</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-862</c:v>
                </c:pt>
                <c:pt idx="1">
                  <c:v>-862</c:v>
                </c:pt>
                <c:pt idx="2">
                  <c:v>-1350</c:v>
                </c:pt>
                <c:pt idx="3">
                  <c:v>-1350</c:v>
                </c:pt>
                <c:pt idx="4">
                  <c:v>-862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-27.5</c:v>
                </c:pt>
                <c:pt idx="2">
                  <c:v>-68.75</c:v>
                </c:pt>
                <c:pt idx="3">
                  <c:v>-137.5</c:v>
                </c:pt>
                <c:pt idx="4">
                  <c:v>-206.25</c:v>
                </c:pt>
                <c:pt idx="5">
                  <c:v>-275</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-27.5</c:v>
                </c:pt>
                <c:pt idx="2">
                  <c:v>-68.75</c:v>
                </c:pt>
                <c:pt idx="3">
                  <c:v>-137.5</c:v>
                </c:pt>
                <c:pt idx="4">
                  <c:v>-206.25</c:v>
                </c:pt>
                <c:pt idx="5">
                  <c:v>-275</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-152</c:v>
                </c:pt>
                <c:pt idx="1">
                  <c:v>-97</c:v>
                </c:pt>
                <c:pt idx="2">
                  <c:v>-42</c:v>
                </c:pt>
              </c:numCache>
            </c:numRef>
          </c:xVal>
          <c:yVal>
            <c:numRef>
              <c:f>Stabilito!$C$137:$C$139</c:f>
              <c:numCache>
                <c:formatCode>0</c:formatCode>
                <c:ptCount val="3"/>
                <c:pt idx="0">
                  <c:v>-1517</c:v>
                </c:pt>
                <c:pt idx="1">
                  <c:v>-1517</c:v>
                </c:pt>
                <c:pt idx="2">
                  <c:v>-1517</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-199</c:v>
                </c:pt>
                <c:pt idx="1">
                  <c:v>-199</c:v>
                </c:pt>
                <c:pt idx="2">
                  <c:v>-199</c:v>
                </c:pt>
              </c:numCache>
            </c:numRef>
          </c:xVal>
          <c:yVal>
            <c:numRef>
              <c:f>Stabilito!$C$143:$C$145</c:f>
              <c:numCache>
                <c:formatCode>0</c:formatCode>
                <c:ptCount val="3"/>
                <c:pt idx="0">
                  <c:v>-1230</c:v>
                </c:pt>
                <c:pt idx="1">
                  <c:v>-1310</c:v>
                </c:pt>
                <c:pt idx="2">
                  <c:v>-1390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-222.5</c:v>
                </c:pt>
                <c:pt idx="1">
                  <c:v>-222.5</c:v>
                </c:pt>
                <c:pt idx="2">
                  <c:v>-222.5</c:v>
                </c:pt>
              </c:numCache>
            </c:numRef>
          </c:xVal>
          <c:yVal>
            <c:numRef>
              <c:f>Stabilito!$C$146:$C$148</c:f>
              <c:numCache>
                <c:formatCode>0</c:formatCode>
                <c:ptCount val="3"/>
                <c:pt idx="0">
                  <c:v>-1390</c:v>
                </c:pt>
                <c:pt idx="1">
                  <c:v>-1430</c:v>
                </c:pt>
                <c:pt idx="2">
                  <c:v>-1470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222.5</c:v>
                </c:pt>
                <c:pt idx="1">
                  <c:v>222.5</c:v>
                </c:pt>
                <c:pt idx="2">
                  <c:v>222.5</c:v>
                </c:pt>
              </c:numCache>
            </c:numRef>
          </c:xVal>
          <c:yVal>
            <c:numRef>
              <c:f>Stabilito!$C$140:$C$142</c:f>
              <c:numCache>
                <c:formatCode>0</c:formatCode>
                <c:ptCount val="3"/>
                <c:pt idx="0">
                  <c:v>-1230</c:v>
                </c:pt>
                <c:pt idx="1">
                  <c:v>-1320</c:v>
                </c:pt>
                <c:pt idx="2">
                  <c:v>-1410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-222.5</c:v>
                </c:pt>
                <c:pt idx="1">
                  <c:v>-222.5</c:v>
                </c:pt>
                <c:pt idx="2">
                  <c:v>-222.5</c:v>
                </c:pt>
              </c:numCache>
            </c:numRef>
          </c:xVal>
          <c:yVal>
            <c:numRef>
              <c:f>Stabilito!$C$155:$C$157</c:f>
              <c:numCache>
                <c:formatCode>0</c:formatCode>
                <c:ptCount val="3"/>
                <c:pt idx="0">
                  <c:v>-862.92192794012317</c:v>
                </c:pt>
                <c:pt idx="1">
                  <c:v>-1025.0195887555919</c:v>
                </c:pt>
                <c:pt idx="2">
                  <c:v>-1187.1172495710609</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3.6843727090161318</c:v>
                </c:pt>
                <c:pt idx="1">
                  <c:v>3.6843727090161318</c:v>
                </c:pt>
                <c:pt idx="2">
                  <c:v>4.0345635202919121</c:v>
                </c:pt>
                <c:pt idx="3">
                  <c:v>4.0345635202919121</c:v>
                </c:pt>
              </c:numCache>
            </c:numRef>
          </c:xVal>
          <c:yVal>
            <c:numRef>
              <c:f>Stabilito!$C$190:$C$193</c:f>
              <c:numCache>
                <c:formatCode>0.00</c:formatCode>
                <c:ptCount val="4"/>
                <c:pt idx="0">
                  <c:v>15.682156507565736</c:v>
                </c:pt>
                <c:pt idx="1">
                  <c:v>15.682156507565736</c:v>
                </c:pt>
                <c:pt idx="2">
                  <c:v>15.682156507565736</c:v>
                </c:pt>
                <c:pt idx="3">
                  <c:v>15.682156507565736</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4.0345635202919121</c:v>
                </c:pt>
                <c:pt idx="1">
                  <c:v>3.6843727090161318</c:v>
                </c:pt>
              </c:numCache>
            </c:numRef>
          </c:xVal>
          <c:yVal>
            <c:numRef>
              <c:f>Stabilito!$C$193:$C$194</c:f>
              <c:numCache>
                <c:formatCode>0.00</c:formatCode>
                <c:ptCount val="2"/>
                <c:pt idx="0">
                  <c:v>15.682156507565736</c:v>
                </c:pt>
                <c:pt idx="1">
                  <c:v>15.682156507565736</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2430.751002452489</c:v>
                </c:pt>
              </c:numCache>
            </c:numRef>
          </c:xVal>
          <c:yVal>
            <c:numRef>
              <c:f>Trajecto!$C$121</c:f>
              <c:numCache>
                <c:formatCode>0</c:formatCode>
                <c:ptCount val="1"/>
                <c:pt idx="0">
                  <c:v>2430.751002452489</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93.985251762496617</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136.05403388576968</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200.94252338509293</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282.60225687175904</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367.00340794705215</c:v>
                </c:pt>
                <c:pt idx="404">
                  <c:v>#N/A</c:v>
                </c:pt>
                <c:pt idx="405">
                  <c:v>#N/A</c:v>
                </c:pt>
                <c:pt idx="406">
                  <c:v>#N/A</c:v>
                </c:pt>
                <c:pt idx="407">
                  <c:v>#N/A</c:v>
                </c:pt>
                <c:pt idx="408">
                  <c:v>#N/A</c:v>
                </c:pt>
                <c:pt idx="409">
                  <c:v>#N/A</c:v>
                </c:pt>
                <c:pt idx="410">
                  <c:v>#N/A</c:v>
                </c:pt>
                <c:pt idx="411">
                  <c:v>#N/A</c:v>
                </c:pt>
                <c:pt idx="412">
                  <c:v>#N/A</c:v>
                </c:pt>
                <c:pt idx="413">
                  <c:v>446.411684634138</c:v>
                </c:pt>
                <c:pt idx="414">
                  <c:v>#N/A</c:v>
                </c:pt>
                <c:pt idx="415">
                  <c:v>#N/A</c:v>
                </c:pt>
                <c:pt idx="416">
                  <c:v>#N/A</c:v>
                </c:pt>
                <c:pt idx="417">
                  <c:v>#N/A</c:v>
                </c:pt>
                <c:pt idx="418">
                  <c:v>#N/A</c:v>
                </c:pt>
                <c:pt idx="419">
                  <c:v>#N/A</c:v>
                </c:pt>
                <c:pt idx="420">
                  <c:v>#N/A</c:v>
                </c:pt>
                <c:pt idx="421">
                  <c:v>#N/A</c:v>
                </c:pt>
                <c:pt idx="422">
                  <c:v>#N/A</c:v>
                </c:pt>
                <c:pt idx="423">
                  <c:v>521.56101871439409</c:v>
                </c:pt>
                <c:pt idx="424">
                  <c:v>#N/A</c:v>
                </c:pt>
                <c:pt idx="425">
                  <c:v>#N/A</c:v>
                </c:pt>
                <c:pt idx="426">
                  <c:v>#N/A</c:v>
                </c:pt>
                <c:pt idx="427">
                  <c:v>#N/A</c:v>
                </c:pt>
                <c:pt idx="428">
                  <c:v>#N/A</c:v>
                </c:pt>
                <c:pt idx="429">
                  <c:v>#N/A</c:v>
                </c:pt>
                <c:pt idx="430">
                  <c:v>#N/A</c:v>
                </c:pt>
                <c:pt idx="431">
                  <c:v>#N/A</c:v>
                </c:pt>
                <c:pt idx="432">
                  <c:v>#N/A</c:v>
                </c:pt>
                <c:pt idx="433">
                  <c:v>593.11795026012317</c:v>
                </c:pt>
                <c:pt idx="434">
                  <c:v>#N/A</c:v>
                </c:pt>
                <c:pt idx="435">
                  <c:v>#N/A</c:v>
                </c:pt>
                <c:pt idx="436">
                  <c:v>#N/A</c:v>
                </c:pt>
                <c:pt idx="437">
                  <c:v>#N/A</c:v>
                </c:pt>
                <c:pt idx="438">
                  <c:v>#N/A</c:v>
                </c:pt>
                <c:pt idx="439">
                  <c:v>#N/A</c:v>
                </c:pt>
                <c:pt idx="440">
                  <c:v>#N/A</c:v>
                </c:pt>
                <c:pt idx="441">
                  <c:v>#N/A</c:v>
                </c:pt>
                <c:pt idx="442">
                  <c:v>#N/A</c:v>
                </c:pt>
                <c:pt idx="443">
                  <c:v>661.61771563037757</c:v>
                </c:pt>
                <c:pt idx="444">
                  <c:v>#N/A</c:v>
                </c:pt>
                <c:pt idx="445">
                  <c:v>#N/A</c:v>
                </c:pt>
                <c:pt idx="446">
                  <c:v>#N/A</c:v>
                </c:pt>
                <c:pt idx="447">
                  <c:v>#N/A</c:v>
                </c:pt>
                <c:pt idx="448">
                  <c:v>#N/A</c:v>
                </c:pt>
                <c:pt idx="449">
                  <c:v>#N/A</c:v>
                </c:pt>
                <c:pt idx="450">
                  <c:v>#N/A</c:v>
                </c:pt>
                <c:pt idx="451">
                  <c:v>#N/A</c:v>
                </c:pt>
                <c:pt idx="452">
                  <c:v>#N/A</c:v>
                </c:pt>
                <c:pt idx="453">
                  <c:v>727.49758239486493</c:v>
                </c:pt>
                <c:pt idx="454">
                  <c:v>#N/A</c:v>
                </c:pt>
                <c:pt idx="455">
                  <c:v>#N/A</c:v>
                </c:pt>
                <c:pt idx="456">
                  <c:v>#N/A</c:v>
                </c:pt>
                <c:pt idx="457">
                  <c:v>#N/A</c:v>
                </c:pt>
                <c:pt idx="458">
                  <c:v>#N/A</c:v>
                </c:pt>
                <c:pt idx="459">
                  <c:v>#N/A</c:v>
                </c:pt>
                <c:pt idx="460">
                  <c:v>#N/A</c:v>
                </c:pt>
                <c:pt idx="461">
                  <c:v>#N/A</c:v>
                </c:pt>
                <c:pt idx="462">
                  <c:v>#N/A</c:v>
                </c:pt>
                <c:pt idx="463">
                  <c:v>791.12006105367891</c:v>
                </c:pt>
                <c:pt idx="464">
                  <c:v>#N/A</c:v>
                </c:pt>
                <c:pt idx="465">
                  <c:v>#N/A</c:v>
                </c:pt>
                <c:pt idx="466">
                  <c:v>#N/A</c:v>
                </c:pt>
                <c:pt idx="467">
                  <c:v>#N/A</c:v>
                </c:pt>
                <c:pt idx="468">
                  <c:v>#N/A</c:v>
                </c:pt>
                <c:pt idx="469">
                  <c:v>#N/A</c:v>
                </c:pt>
                <c:pt idx="470">
                  <c:v>#N/A</c:v>
                </c:pt>
                <c:pt idx="471">
                  <c:v>#N/A</c:v>
                </c:pt>
                <c:pt idx="472">
                  <c:v>#N/A</c:v>
                </c:pt>
                <c:pt idx="473">
                  <c:v>852.78940858945475</c:v>
                </c:pt>
                <c:pt idx="474">
                  <c:v>#N/A</c:v>
                </c:pt>
                <c:pt idx="475">
                  <c:v>#N/A</c:v>
                </c:pt>
                <c:pt idx="476">
                  <c:v>#N/A</c:v>
                </c:pt>
                <c:pt idx="477">
                  <c:v>#N/A</c:v>
                </c:pt>
                <c:pt idx="478">
                  <c:v>#N/A</c:v>
                </c:pt>
                <c:pt idx="479">
                  <c:v>#N/A</c:v>
                </c:pt>
                <c:pt idx="480">
                  <c:v>#N/A</c:v>
                </c:pt>
                <c:pt idx="481">
                  <c:v>#N/A</c:v>
                </c:pt>
                <c:pt idx="482">
                  <c:v>#N/A</c:v>
                </c:pt>
                <c:pt idx="483">
                  <c:v>912.7635240247846</c:v>
                </c:pt>
                <c:pt idx="484">
                  <c:v>#N/A</c:v>
                </c:pt>
                <c:pt idx="485">
                  <c:v>#N/A</c:v>
                </c:pt>
                <c:pt idx="486">
                  <c:v>#N/A</c:v>
                </c:pt>
                <c:pt idx="487">
                  <c:v>#N/A</c:v>
                </c:pt>
                <c:pt idx="488">
                  <c:v>#N/A</c:v>
                </c:pt>
                <c:pt idx="489">
                  <c:v>#N/A</c:v>
                </c:pt>
                <c:pt idx="490">
                  <c:v>#N/A</c:v>
                </c:pt>
                <c:pt idx="491">
                  <c:v>#N/A</c:v>
                </c:pt>
                <c:pt idx="492">
                  <c:v>#N/A</c:v>
                </c:pt>
                <c:pt idx="493">
                  <c:v>971.26255329547405</c:v>
                </c:pt>
                <c:pt idx="494">
                  <c:v>#N/A</c:v>
                </c:pt>
                <c:pt idx="495">
                  <c:v>#N/A</c:v>
                </c:pt>
                <c:pt idx="496">
                  <c:v>#N/A</c:v>
                </c:pt>
                <c:pt idx="497">
                  <c:v>#N/A</c:v>
                </c:pt>
                <c:pt idx="498">
                  <c:v>#N/A</c:v>
                </c:pt>
                <c:pt idx="499">
                  <c:v>#N/A</c:v>
                </c:pt>
                <c:pt idx="500">
                  <c:v>#N/A</c:v>
                </c:pt>
                <c:pt idx="501">
                  <c:v>#N/A</c:v>
                </c:pt>
                <c:pt idx="502">
                  <c:v>#N/A</c:v>
                </c:pt>
                <c:pt idx="503">
                  <c:v>1028.4750326819749</c:v>
                </c:pt>
                <c:pt idx="504">
                  <c:v>#N/A</c:v>
                </c:pt>
                <c:pt idx="505">
                  <c:v>#N/A</c:v>
                </c:pt>
                <c:pt idx="506">
                  <c:v>#N/A</c:v>
                </c:pt>
                <c:pt idx="507">
                  <c:v>#N/A</c:v>
                </c:pt>
                <c:pt idx="508">
                  <c:v>#N/A</c:v>
                </c:pt>
                <c:pt idx="509">
                  <c:v>#N/A</c:v>
                </c:pt>
                <c:pt idx="510">
                  <c:v>#N/A</c:v>
                </c:pt>
                <c:pt idx="511">
                  <c:v>#N/A</c:v>
                </c:pt>
                <c:pt idx="512">
                  <c:v>#N/A</c:v>
                </c:pt>
                <c:pt idx="513">
                  <c:v>1084.5620829850002</c:v>
                </c:pt>
                <c:pt idx="514">
                  <c:v>#N/A</c:v>
                </c:pt>
                <c:pt idx="515">
                  <c:v>#N/A</c:v>
                </c:pt>
                <c:pt idx="516">
                  <c:v>#N/A</c:v>
                </c:pt>
                <c:pt idx="517">
                  <c:v>#N/A</c:v>
                </c:pt>
                <c:pt idx="518">
                  <c:v>#N/A</c:v>
                </c:pt>
                <c:pt idx="519">
                  <c:v>#N/A</c:v>
                </c:pt>
                <c:pt idx="520">
                  <c:v>#N/A</c:v>
                </c:pt>
                <c:pt idx="521">
                  <c:v>#N/A</c:v>
                </c:pt>
                <c:pt idx="522">
                  <c:v>#N/A</c:v>
                </c:pt>
                <c:pt idx="523">
                  <c:v>1139.6599607459107</c:v>
                </c:pt>
                <c:pt idx="524">
                  <c:v>#N/A</c:v>
                </c:pt>
                <c:pt idx="525">
                  <c:v>#N/A</c:v>
                </c:pt>
                <c:pt idx="526">
                  <c:v>#N/A</c:v>
                </c:pt>
                <c:pt idx="527">
                  <c:v>#N/A</c:v>
                </c:pt>
                <c:pt idx="528">
                  <c:v>#N/A</c:v>
                </c:pt>
                <c:pt idx="529">
                  <c:v>#N/A</c:v>
                </c:pt>
                <c:pt idx="530">
                  <c:v>#N/A</c:v>
                </c:pt>
                <c:pt idx="531">
                  <c:v>#N/A</c:v>
                </c:pt>
                <c:pt idx="532">
                  <c:v>#N/A</c:v>
                </c:pt>
                <c:pt idx="533">
                  <c:v>1193.8811656893743</c:v>
                </c:pt>
                <c:pt idx="534">
                  <c:v>#N/A</c:v>
                </c:pt>
                <c:pt idx="535">
                  <c:v>#N/A</c:v>
                </c:pt>
                <c:pt idx="536">
                  <c:v>#N/A</c:v>
                </c:pt>
                <c:pt idx="537">
                  <c:v>#N/A</c:v>
                </c:pt>
                <c:pt idx="538">
                  <c:v>#N/A</c:v>
                </c:pt>
                <c:pt idx="539">
                  <c:v>#N/A</c:v>
                </c:pt>
                <c:pt idx="540">
                  <c:v>#N/A</c:v>
                </c:pt>
                <c:pt idx="541">
                  <c:v>#N/A</c:v>
                </c:pt>
                <c:pt idx="542">
                  <c:v>#N/A</c:v>
                </c:pt>
                <c:pt idx="543">
                  <c:v>1247.314327918577</c:v>
                </c:pt>
                <c:pt idx="544">
                  <c:v>#N/A</c:v>
                </c:pt>
                <c:pt idx="545">
                  <c:v>#N/A</c:v>
                </c:pt>
                <c:pt idx="546">
                  <c:v>#N/A</c:v>
                </c:pt>
                <c:pt idx="547">
                  <c:v>#N/A</c:v>
                </c:pt>
                <c:pt idx="548">
                  <c:v>#N/A</c:v>
                </c:pt>
                <c:pt idx="549">
                  <c:v>#N/A</c:v>
                </c:pt>
                <c:pt idx="550">
                  <c:v>#N/A</c:v>
                </c:pt>
                <c:pt idx="551">
                  <c:v>#N/A</c:v>
                </c:pt>
                <c:pt idx="552">
                  <c:v>#N/A</c:v>
                </c:pt>
                <c:pt idx="553">
                  <c:v>1300.0233102645873</c:v>
                </c:pt>
                <c:pt idx="554">
                  <c:v>#N/A</c:v>
                </c:pt>
                <c:pt idx="555">
                  <c:v>#N/A</c:v>
                </c:pt>
                <c:pt idx="556">
                  <c:v>#N/A</c:v>
                </c:pt>
                <c:pt idx="557">
                  <c:v>#N/A</c:v>
                </c:pt>
                <c:pt idx="558">
                  <c:v>#N/A</c:v>
                </c:pt>
                <c:pt idx="559">
                  <c:v>#N/A</c:v>
                </c:pt>
                <c:pt idx="560">
                  <c:v>#N/A</c:v>
                </c:pt>
                <c:pt idx="561">
                  <c:v>#N/A</c:v>
                </c:pt>
                <c:pt idx="562">
                  <c:v>#N/A</c:v>
                </c:pt>
                <c:pt idx="563">
                  <c:v>1352.0463360204214</c:v>
                </c:pt>
                <c:pt idx="564">
                  <c:v>#N/A</c:v>
                </c:pt>
                <c:pt idx="565">
                  <c:v>#N/A</c:v>
                </c:pt>
                <c:pt idx="566">
                  <c:v>#N/A</c:v>
                </c:pt>
                <c:pt idx="567">
                  <c:v>#N/A</c:v>
                </c:pt>
                <c:pt idx="568">
                  <c:v>#N/A</c:v>
                </c:pt>
                <c:pt idx="569">
                  <c:v>#N/A</c:v>
                </c:pt>
                <c:pt idx="570">
                  <c:v>#N/A</c:v>
                </c:pt>
                <c:pt idx="571">
                  <c:v>#N/A</c:v>
                </c:pt>
                <c:pt idx="572">
                  <c:v>#N/A</c:v>
                </c:pt>
                <c:pt idx="573">
                  <c:v>1403.3962150235297</c:v>
                </c:pt>
                <c:pt idx="574">
                  <c:v>#N/A</c:v>
                </c:pt>
                <c:pt idx="575">
                  <c:v>#N/A</c:v>
                </c:pt>
                <c:pt idx="576">
                  <c:v>#N/A</c:v>
                </c:pt>
                <c:pt idx="577">
                  <c:v>#N/A</c:v>
                </c:pt>
                <c:pt idx="578">
                  <c:v>#N/A</c:v>
                </c:pt>
                <c:pt idx="579">
                  <c:v>#N/A</c:v>
                </c:pt>
                <c:pt idx="580">
                  <c:v>#N/A</c:v>
                </c:pt>
                <c:pt idx="581">
                  <c:v>#N/A</c:v>
                </c:pt>
                <c:pt idx="582">
                  <c:v>#N/A</c:v>
                </c:pt>
                <c:pt idx="583">
                  <c:v>1454.0624497576705</c:v>
                </c:pt>
                <c:pt idx="584">
                  <c:v>#N/A</c:v>
                </c:pt>
                <c:pt idx="585">
                  <c:v>#N/A</c:v>
                </c:pt>
                <c:pt idx="586">
                  <c:v>#N/A</c:v>
                </c:pt>
                <c:pt idx="587">
                  <c:v>#N/A</c:v>
                </c:pt>
                <c:pt idx="588">
                  <c:v>#N/A</c:v>
                </c:pt>
                <c:pt idx="589">
                  <c:v>#N/A</c:v>
                </c:pt>
                <c:pt idx="590">
                  <c:v>#N/A</c:v>
                </c:pt>
                <c:pt idx="591">
                  <c:v>#N/A</c:v>
                </c:pt>
                <c:pt idx="592">
                  <c:v>#N/A</c:v>
                </c:pt>
                <c:pt idx="593">
                  <c:v>1504.0151344528217</c:v>
                </c:pt>
                <c:pt idx="594">
                  <c:v>#N/A</c:v>
                </c:pt>
                <c:pt idx="595">
                  <c:v>#N/A</c:v>
                </c:pt>
                <c:pt idx="596">
                  <c:v>#N/A</c:v>
                </c:pt>
                <c:pt idx="597">
                  <c:v>#N/A</c:v>
                </c:pt>
                <c:pt idx="598">
                  <c:v>#N/A</c:v>
                </c:pt>
                <c:pt idx="599">
                  <c:v>#N/A</c:v>
                </c:pt>
                <c:pt idx="600">
                  <c:v>#N/A</c:v>
                </c:pt>
                <c:pt idx="601">
                  <c:v>#N/A</c:v>
                </c:pt>
                <c:pt idx="602">
                  <c:v>#N/A</c:v>
                </c:pt>
                <c:pt idx="603">
                  <c:v>1553.2097842674734</c:v>
                </c:pt>
                <c:pt idx="604">
                  <c:v>#N/A</c:v>
                </c:pt>
                <c:pt idx="605">
                  <c:v>#N/A</c:v>
                </c:pt>
                <c:pt idx="606">
                  <c:v>#N/A</c:v>
                </c:pt>
                <c:pt idx="607">
                  <c:v>#N/A</c:v>
                </c:pt>
                <c:pt idx="608">
                  <c:v>#N/A</c:v>
                </c:pt>
                <c:pt idx="609">
                  <c:v>#N/A</c:v>
                </c:pt>
                <c:pt idx="610">
                  <c:v>#N/A</c:v>
                </c:pt>
                <c:pt idx="611">
                  <c:v>#N/A</c:v>
                </c:pt>
                <c:pt idx="612">
                  <c:v>#N/A</c:v>
                </c:pt>
                <c:pt idx="613">
                  <c:v>1601.592119270075</c:v>
                </c:pt>
                <c:pt idx="614">
                  <c:v>#N/A</c:v>
                </c:pt>
                <c:pt idx="615">
                  <c:v>#N/A</c:v>
                </c:pt>
                <c:pt idx="616">
                  <c:v>#N/A</c:v>
                </c:pt>
                <c:pt idx="617">
                  <c:v>#N/A</c:v>
                </c:pt>
                <c:pt idx="618">
                  <c:v>#N/A</c:v>
                </c:pt>
                <c:pt idx="619">
                  <c:v>#N/A</c:v>
                </c:pt>
                <c:pt idx="620">
                  <c:v>#N/A</c:v>
                </c:pt>
                <c:pt idx="621">
                  <c:v>#N/A</c:v>
                </c:pt>
                <c:pt idx="622">
                  <c:v>#N/A</c:v>
                </c:pt>
                <c:pt idx="623">
                  <c:v>1649.102211041675</c:v>
                </c:pt>
                <c:pt idx="624">
                  <c:v>#N/A</c:v>
                </c:pt>
                <c:pt idx="625">
                  <c:v>#N/A</c:v>
                </c:pt>
                <c:pt idx="626">
                  <c:v>#N/A</c:v>
                </c:pt>
                <c:pt idx="627">
                  <c:v>#N/A</c:v>
                </c:pt>
                <c:pt idx="628">
                  <c:v>#N/A</c:v>
                </c:pt>
                <c:pt idx="629">
                  <c:v>#N/A</c:v>
                </c:pt>
                <c:pt idx="630">
                  <c:v>#N/A</c:v>
                </c:pt>
                <c:pt idx="631">
                  <c:v>#N/A</c:v>
                </c:pt>
                <c:pt idx="632">
                  <c:v>#N/A</c:v>
                </c:pt>
                <c:pt idx="633">
                  <c:v>1695.6778168226535</c:v>
                </c:pt>
                <c:pt idx="634">
                  <c:v>#N/A</c:v>
                </c:pt>
                <c:pt idx="635">
                  <c:v>#N/A</c:v>
                </c:pt>
                <c:pt idx="636">
                  <c:v>#N/A</c:v>
                </c:pt>
                <c:pt idx="637">
                  <c:v>#N/A</c:v>
                </c:pt>
                <c:pt idx="638">
                  <c:v>#N/A</c:v>
                </c:pt>
                <c:pt idx="639">
                  <c:v>#N/A</c:v>
                </c:pt>
                <c:pt idx="640">
                  <c:v>#N/A</c:v>
                </c:pt>
                <c:pt idx="641">
                  <c:v>#N/A</c:v>
                </c:pt>
                <c:pt idx="642">
                  <c:v>#N/A</c:v>
                </c:pt>
                <c:pt idx="643">
                  <c:v>1741.2569605346787</c:v>
                </c:pt>
                <c:pt idx="644">
                  <c:v>#N/A</c:v>
                </c:pt>
                <c:pt idx="645">
                  <c:v>#N/A</c:v>
                </c:pt>
                <c:pt idx="646">
                  <c:v>#N/A</c:v>
                </c:pt>
                <c:pt idx="647">
                  <c:v>#N/A</c:v>
                </c:pt>
                <c:pt idx="648">
                  <c:v>#N/A</c:v>
                </c:pt>
                <c:pt idx="649">
                  <c:v>#N/A</c:v>
                </c:pt>
                <c:pt idx="650">
                  <c:v>#N/A</c:v>
                </c:pt>
                <c:pt idx="651">
                  <c:v>#N/A</c:v>
                </c:pt>
                <c:pt idx="652">
                  <c:v>#N/A</c:v>
                </c:pt>
                <c:pt idx="653">
                  <c:v>1785.779895557821</c:v>
                </c:pt>
                <c:pt idx="654">
                  <c:v>#N/A</c:v>
                </c:pt>
                <c:pt idx="655">
                  <c:v>#N/A</c:v>
                </c:pt>
                <c:pt idx="656">
                  <c:v>#N/A</c:v>
                </c:pt>
                <c:pt idx="657">
                  <c:v>#N/A</c:v>
                </c:pt>
                <c:pt idx="658">
                  <c:v>#N/A</c:v>
                </c:pt>
                <c:pt idx="659">
                  <c:v>#N/A</c:v>
                </c:pt>
                <c:pt idx="660">
                  <c:v>#N/A</c:v>
                </c:pt>
                <c:pt idx="661">
                  <c:v>#N/A</c:v>
                </c:pt>
                <c:pt idx="662">
                  <c:v>#N/A</c:v>
                </c:pt>
                <c:pt idx="663">
                  <c:v>1829.190581703655</c:v>
                </c:pt>
                <c:pt idx="664">
                  <c:v>#N/A</c:v>
                </c:pt>
                <c:pt idx="665">
                  <c:v>#N/A</c:v>
                </c:pt>
                <c:pt idx="666">
                  <c:v>#N/A</c:v>
                </c:pt>
                <c:pt idx="667">
                  <c:v>#N/A</c:v>
                </c:pt>
                <c:pt idx="668">
                  <c:v>#N/A</c:v>
                </c:pt>
                <c:pt idx="669">
                  <c:v>#N/A</c:v>
                </c:pt>
                <c:pt idx="670">
                  <c:v>#N/A</c:v>
                </c:pt>
                <c:pt idx="671">
                  <c:v>#N/A</c:v>
                </c:pt>
                <c:pt idx="672">
                  <c:v>#N/A</c:v>
                </c:pt>
                <c:pt idx="673">
                  <c:v>1871.4377822998752</c:v>
                </c:pt>
                <c:pt idx="674">
                  <c:v>#N/A</c:v>
                </c:pt>
                <c:pt idx="675">
                  <c:v>#N/A</c:v>
                </c:pt>
                <c:pt idx="676">
                  <c:v>#N/A</c:v>
                </c:pt>
                <c:pt idx="677">
                  <c:v>#N/A</c:v>
                </c:pt>
                <c:pt idx="678">
                  <c:v>#N/A</c:v>
                </c:pt>
                <c:pt idx="679">
                  <c:v>#N/A</c:v>
                </c:pt>
                <c:pt idx="680">
                  <c:v>#N/A</c:v>
                </c:pt>
                <c:pt idx="681">
                  <c:v>#N/A</c:v>
                </c:pt>
                <c:pt idx="682">
                  <c:v>#N/A</c:v>
                </c:pt>
                <c:pt idx="683">
                  <c:v>1912.4758599273162</c:v>
                </c:pt>
                <c:pt idx="684">
                  <c:v>#N/A</c:v>
                </c:pt>
                <c:pt idx="685">
                  <c:v>#N/A</c:v>
                </c:pt>
                <c:pt idx="686">
                  <c:v>#N/A</c:v>
                </c:pt>
                <c:pt idx="687">
                  <c:v>#N/A</c:v>
                </c:pt>
                <c:pt idx="688">
                  <c:v>#N/A</c:v>
                </c:pt>
                <c:pt idx="689">
                  <c:v>#N/A</c:v>
                </c:pt>
                <c:pt idx="690">
                  <c:v>#N/A</c:v>
                </c:pt>
                <c:pt idx="691">
                  <c:v>#N/A</c:v>
                </c:pt>
                <c:pt idx="692">
                  <c:v>#N/A</c:v>
                </c:pt>
                <c:pt idx="693">
                  <c:v>1952.2653279544159</c:v>
                </c:pt>
                <c:pt idx="694">
                  <c:v>#N/A</c:v>
                </c:pt>
                <c:pt idx="695">
                  <c:v>#N/A</c:v>
                </c:pt>
                <c:pt idx="696">
                  <c:v>#N/A</c:v>
                </c:pt>
                <c:pt idx="697">
                  <c:v>#N/A</c:v>
                </c:pt>
                <c:pt idx="698">
                  <c:v>#N/A</c:v>
                </c:pt>
                <c:pt idx="699">
                  <c:v>#N/A</c:v>
                </c:pt>
                <c:pt idx="700">
                  <c:v>#N/A</c:v>
                </c:pt>
                <c:pt idx="701">
                  <c:v>#N/A</c:v>
                </c:pt>
                <c:pt idx="702">
                  <c:v>#N/A</c:v>
                </c:pt>
                <c:pt idx="703">
                  <c:v>1990.7732000424342</c:v>
                </c:pt>
                <c:pt idx="704">
                  <c:v>#N/A</c:v>
                </c:pt>
                <c:pt idx="705">
                  <c:v>#N/A</c:v>
                </c:pt>
                <c:pt idx="706">
                  <c:v>#N/A</c:v>
                </c:pt>
                <c:pt idx="707">
                  <c:v>#N/A</c:v>
                </c:pt>
                <c:pt idx="708">
                  <c:v>#N/A</c:v>
                </c:pt>
                <c:pt idx="709">
                  <c:v>#N/A</c:v>
                </c:pt>
                <c:pt idx="710">
                  <c:v>#N/A</c:v>
                </c:pt>
                <c:pt idx="711">
                  <c:v>#N/A</c:v>
                </c:pt>
                <c:pt idx="712">
                  <c:v>#N/A</c:v>
                </c:pt>
                <c:pt idx="713">
                  <c:v>2027.9731698851454</c:v>
                </c:pt>
                <c:pt idx="714">
                  <c:v>#N/A</c:v>
                </c:pt>
                <c:pt idx="715">
                  <c:v>#N/A</c:v>
                </c:pt>
                <c:pt idx="716">
                  <c:v>#N/A</c:v>
                </c:pt>
                <c:pt idx="717">
                  <c:v>#N/A</c:v>
                </c:pt>
                <c:pt idx="718">
                  <c:v>#N/A</c:v>
                </c:pt>
                <c:pt idx="719">
                  <c:v>#N/A</c:v>
                </c:pt>
                <c:pt idx="720">
                  <c:v>#N/A</c:v>
                </c:pt>
                <c:pt idx="721">
                  <c:v>#N/A</c:v>
                </c:pt>
                <c:pt idx="722">
                  <c:v>#N/A</c:v>
                </c:pt>
                <c:pt idx="723">
                  <c:v>2063.8456470801229</c:v>
                </c:pt>
                <c:pt idx="724">
                  <c:v>#N/A</c:v>
                </c:pt>
                <c:pt idx="725">
                  <c:v>#N/A</c:v>
                </c:pt>
                <c:pt idx="726">
                  <c:v>#N/A</c:v>
                </c:pt>
                <c:pt idx="727">
                  <c:v>#N/A</c:v>
                </c:pt>
                <c:pt idx="728">
                  <c:v>#N/A</c:v>
                </c:pt>
                <c:pt idx="729">
                  <c:v>#N/A</c:v>
                </c:pt>
                <c:pt idx="730">
                  <c:v>#N/A</c:v>
                </c:pt>
                <c:pt idx="731">
                  <c:v>#N/A</c:v>
                </c:pt>
                <c:pt idx="732">
                  <c:v>#N/A</c:v>
                </c:pt>
                <c:pt idx="733">
                  <c:v>2098.3776709826625</c:v>
                </c:pt>
                <c:pt idx="734">
                  <c:v>#N/A</c:v>
                </c:pt>
                <c:pt idx="735">
                  <c:v>#N/A</c:v>
                </c:pt>
                <c:pt idx="736">
                  <c:v>#N/A</c:v>
                </c:pt>
                <c:pt idx="737">
                  <c:v>#N/A</c:v>
                </c:pt>
                <c:pt idx="738">
                  <c:v>#N/A</c:v>
                </c:pt>
                <c:pt idx="739">
                  <c:v>#N/A</c:v>
                </c:pt>
                <c:pt idx="740">
                  <c:v>#N/A</c:v>
                </c:pt>
                <c:pt idx="741">
                  <c:v>#N/A</c:v>
                </c:pt>
                <c:pt idx="742">
                  <c:v>#N/A</c:v>
                </c:pt>
                <c:pt idx="743">
                  <c:v>2131.5627217879805</c:v>
                </c:pt>
                <c:pt idx="744">
                  <c:v>#N/A</c:v>
                </c:pt>
                <c:pt idx="745">
                  <c:v>#N/A</c:v>
                </c:pt>
                <c:pt idx="746">
                  <c:v>#N/A</c:v>
                </c:pt>
                <c:pt idx="747">
                  <c:v>#N/A</c:v>
                </c:pt>
                <c:pt idx="748">
                  <c:v>#N/A</c:v>
                </c:pt>
                <c:pt idx="749">
                  <c:v>#N/A</c:v>
                </c:pt>
                <c:pt idx="750">
                  <c:v>#N/A</c:v>
                </c:pt>
                <c:pt idx="751">
                  <c:v>#N/A</c:v>
                </c:pt>
                <c:pt idx="752">
                  <c:v>#N/A</c:v>
                </c:pt>
                <c:pt idx="753">
                  <c:v>2163.4004463220876</c:v>
                </c:pt>
                <c:pt idx="754">
                  <c:v>#N/A</c:v>
                </c:pt>
                <c:pt idx="755">
                  <c:v>#N/A</c:v>
                </c:pt>
                <c:pt idx="756">
                  <c:v>#N/A</c:v>
                </c:pt>
                <c:pt idx="757">
                  <c:v>#N/A</c:v>
                </c:pt>
                <c:pt idx="758">
                  <c:v>#N/A</c:v>
                </c:pt>
                <c:pt idx="759">
                  <c:v>#N/A</c:v>
                </c:pt>
                <c:pt idx="760">
                  <c:v>#N/A</c:v>
                </c:pt>
                <c:pt idx="761">
                  <c:v>#N/A</c:v>
                </c:pt>
                <c:pt idx="762">
                  <c:v>#N/A</c:v>
                </c:pt>
                <c:pt idx="763">
                  <c:v>2193.8963147012046</c:v>
                </c:pt>
                <c:pt idx="764">
                  <c:v>#N/A</c:v>
                </c:pt>
                <c:pt idx="765">
                  <c:v>#N/A</c:v>
                </c:pt>
                <c:pt idx="766">
                  <c:v>#N/A</c:v>
                </c:pt>
                <c:pt idx="767">
                  <c:v>#N/A</c:v>
                </c:pt>
                <c:pt idx="768">
                  <c:v>#N/A</c:v>
                </c:pt>
                <c:pt idx="769">
                  <c:v>#N/A</c:v>
                </c:pt>
                <c:pt idx="770">
                  <c:v>#N/A</c:v>
                </c:pt>
                <c:pt idx="771">
                  <c:v>#N/A</c:v>
                </c:pt>
                <c:pt idx="772">
                  <c:v>#N/A</c:v>
                </c:pt>
                <c:pt idx="773">
                  <c:v>2223.0612228928971</c:v>
                </c:pt>
                <c:pt idx="774">
                  <c:v>#N/A</c:v>
                </c:pt>
                <c:pt idx="775">
                  <c:v>#N/A</c:v>
                </c:pt>
                <c:pt idx="776">
                  <c:v>#N/A</c:v>
                </c:pt>
                <c:pt idx="777">
                  <c:v>#N/A</c:v>
                </c:pt>
                <c:pt idx="778">
                  <c:v>#N/A</c:v>
                </c:pt>
                <c:pt idx="779">
                  <c:v>#N/A</c:v>
                </c:pt>
                <c:pt idx="780">
                  <c:v>#N/A</c:v>
                </c:pt>
                <c:pt idx="781">
                  <c:v>#N/A</c:v>
                </c:pt>
                <c:pt idx="782">
                  <c:v>#N/A</c:v>
                </c:pt>
                <c:pt idx="783">
                  <c:v>2250.9110551293597</c:v>
                </c:pt>
                <c:pt idx="784">
                  <c:v>#N/A</c:v>
                </c:pt>
                <c:pt idx="785">
                  <c:v>#N/A</c:v>
                </c:pt>
                <c:pt idx="786">
                  <c:v>#N/A</c:v>
                </c:pt>
                <c:pt idx="787">
                  <c:v>#N/A</c:v>
                </c:pt>
                <c:pt idx="788">
                  <c:v>#N/A</c:v>
                </c:pt>
                <c:pt idx="789">
                  <c:v>#N/A</c:v>
                </c:pt>
                <c:pt idx="790">
                  <c:v>#N/A</c:v>
                </c:pt>
                <c:pt idx="791">
                  <c:v>#N/A</c:v>
                </c:pt>
                <c:pt idx="792">
                  <c:v>#N/A</c:v>
                </c:pt>
                <c:pt idx="793">
                  <c:v>2277.4662190038466</c:v>
                </c:pt>
                <c:pt idx="794">
                  <c:v>#N/A</c:v>
                </c:pt>
                <c:pt idx="795">
                  <c:v>#N/A</c:v>
                </c:pt>
                <c:pt idx="796">
                  <c:v>#N/A</c:v>
                </c:pt>
                <c:pt idx="797">
                  <c:v>#N/A</c:v>
                </c:pt>
                <c:pt idx="798">
                  <c:v>#N/A</c:v>
                </c:pt>
                <c:pt idx="799">
                  <c:v>#N/A</c:v>
                </c:pt>
                <c:pt idx="800">
                  <c:v>#N/A</c:v>
                </c:pt>
                <c:pt idx="801">
                  <c:v>#N/A</c:v>
                </c:pt>
                <c:pt idx="802">
                  <c:v>#N/A</c:v>
                </c:pt>
                <c:pt idx="803">
                  <c:v>2302.7511648921172</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353.98669985348454</c:v>
                </c:pt>
                <c:pt idx="1">
                  <c:v>354.68042765398297</c:v>
                </c:pt>
                <c:pt idx="2">
                  <c:v>355.37483407449815</c:v>
                </c:pt>
                <c:pt idx="3">
                  <c:v>356.07171640090093</c:v>
                </c:pt>
                <c:pt idx="4">
                  <c:v>356.77287192653313</c:v>
                </c:pt>
                <c:pt idx="5">
                  <c:v>357.48009845762942</c:v>
                </c:pt>
                <c:pt idx="6">
                  <c:v>358.19473949908695</c:v>
                </c:pt>
                <c:pt idx="7">
                  <c:v>358.91722874242708</c:v>
                </c:pt>
                <c:pt idx="8">
                  <c:v>359.64754472854491</c:v>
                </c:pt>
                <c:pt idx="9">
                  <c:v>360.38566595626929</c:v>
                </c:pt>
                <c:pt idx="10">
                  <c:v>361.13157088242275</c:v>
                </c:pt>
                <c:pt idx="11">
                  <c:v>361.88523792189034</c:v>
                </c:pt>
                <c:pt idx="12">
                  <c:v>362.64664544769738</c:v>
                </c:pt>
                <c:pt idx="13">
                  <c:v>363.41577179109527</c:v>
                </c:pt>
                <c:pt idx="14">
                  <c:v>364.19259524165545</c:v>
                </c:pt>
                <c:pt idx="15">
                  <c:v>364.97709404737105</c:v>
                </c:pt>
                <c:pt idx="16">
                  <c:v>365.76924641476603</c:v>
                </c:pt>
                <c:pt idx="17">
                  <c:v>366.56903050901121</c:v>
                </c:pt>
                <c:pt idx="18">
                  <c:v>367.37642445404731</c:v>
                </c:pt>
                <c:pt idx="19">
                  <c:v>368.19140633271456</c:v>
                </c:pt>
                <c:pt idx="20">
                  <c:v>369.01395418688867</c:v>
                </c:pt>
                <c:pt idx="21">
                  <c:v>369.84404601762287</c:v>
                </c:pt>
                <c:pt idx="22">
                  <c:v>370.68165978529595</c:v>
                </c:pt>
                <c:pt idx="23">
                  <c:v>371.52677340976578</c:v>
                </c:pt>
                <c:pt idx="24">
                  <c:v>372.37936477052853</c:v>
                </c:pt>
                <c:pt idx="25">
                  <c:v>373.23941170688306</c:v>
                </c:pt>
                <c:pt idx="26">
                  <c:v>374.10689201810044</c:v>
                </c:pt>
                <c:pt idx="27">
                  <c:v>374.98178346359845</c:v>
                </c:pt>
                <c:pt idx="28">
                  <c:v>375.86406376312073</c:v>
                </c:pt>
                <c:pt idx="29">
                  <c:v>376.75371059692054</c:v>
                </c:pt>
                <c:pt idx="30">
                  <c:v>377.65070160594911</c:v>
                </c:pt>
                <c:pt idx="31">
                  <c:v>378.55501439204801</c:v>
                </c:pt>
                <c:pt idx="32">
                  <c:v>379.46662651814586</c:v>
                </c:pt>
                <c:pt idx="33">
                  <c:v>380.38551550845904</c:v>
                </c:pt>
                <c:pt idx="34">
                  <c:v>381.31165884869614</c:v>
                </c:pt>
                <c:pt idx="35">
                  <c:v>382.24503398626632</c:v>
                </c:pt>
                <c:pt idx="36">
                  <c:v>383.18561833049102</c:v>
                </c:pt>
                <c:pt idx="37">
                  <c:v>384.13338925281948</c:v>
                </c:pt>
                <c:pt idx="38">
                  <c:v>385.08832408704751</c:v>
                </c:pt>
                <c:pt idx="39">
                  <c:v>386.05040012953936</c:v>
                </c:pt>
                <c:pt idx="40">
                  <c:v>387.01959463945303</c:v>
                </c:pt>
                <c:pt idx="41">
                  <c:v>387.99588483896861</c:v>
                </c:pt>
                <c:pt idx="42">
                  <c:v>388.97924791351932</c:v>
                </c:pt>
                <c:pt idx="43">
                  <c:v>389.9696610120256</c:v>
                </c:pt>
                <c:pt idx="44">
                  <c:v>390.96710124713206</c:v>
                </c:pt>
                <c:pt idx="45">
                  <c:v>391.97154569544699</c:v>
                </c:pt>
                <c:pt idx="46">
                  <c:v>392.98297139778441</c:v>
                </c:pt>
                <c:pt idx="47">
                  <c:v>394.00135535940876</c:v>
                </c:pt>
                <c:pt idx="48">
                  <c:v>395.02667455028194</c:v>
                </c:pt>
                <c:pt idx="49">
                  <c:v>396.05890590531271</c:v>
                </c:pt>
                <c:pt idx="50">
                  <c:v>397.09802632460833</c:v>
                </c:pt>
                <c:pt idx="51">
                  <c:v>398.14401505627592</c:v>
                </c:pt>
                <c:pt idx="52">
                  <c:v>399.19685608115731</c:v>
                </c:pt>
                <c:pt idx="53">
                  <c:v>400.25653573274707</c:v>
                </c:pt>
                <c:pt idx="54">
                  <c:v>401.32304031510853</c:v>
                </c:pt>
                <c:pt idx="55">
                  <c:v>402.39635610299064</c:v>
                </c:pt>
                <c:pt idx="56">
                  <c:v>403.47646934194694</c:v>
                </c:pt>
                <c:pt idx="57">
                  <c:v>404.56336624845574</c:v>
                </c:pt>
                <c:pt idx="58">
                  <c:v>405.65703301004237</c:v>
                </c:pt>
                <c:pt idx="59">
                  <c:v>406.75745578540273</c:v>
                </c:pt>
                <c:pt idx="60">
                  <c:v>407.86462070452836</c:v>
                </c:pt>
                <c:pt idx="61">
                  <c:v>408.97851386883332</c:v>
                </c:pt>
                <c:pt idx="62">
                  <c:v>410.09912135128229</c:v>
                </c:pt>
                <c:pt idx="63">
                  <c:v>411.2264291965202</c:v>
                </c:pt>
                <c:pt idx="64">
                  <c:v>412.36042342100325</c:v>
                </c:pt>
                <c:pt idx="65">
                  <c:v>413.50109001313137</c:v>
                </c:pt>
                <c:pt idx="66">
                  <c:v>414.64841493338201</c:v>
                </c:pt>
                <c:pt idx="67">
                  <c:v>415.80238411444526</c:v>
                </c:pt>
                <c:pt idx="68">
                  <c:v>416.96298346136024</c:v>
                </c:pt>
                <c:pt idx="69">
                  <c:v>418.13019885165272</c:v>
                </c:pt>
                <c:pt idx="70">
                  <c:v>419.30401613547406</c:v>
                </c:pt>
                <c:pt idx="71">
                  <c:v>420.4844211357414</c:v>
                </c:pt>
                <c:pt idx="72">
                  <c:v>421.67139964827885</c:v>
                </c:pt>
                <c:pt idx="73">
                  <c:v>422.86493744195997</c:v>
                </c:pt>
                <c:pt idx="74">
                  <c:v>424.06502025885129</c:v>
                </c:pt>
                <c:pt idx="75">
                  <c:v>425.27163381435713</c:v>
                </c:pt>
                <c:pt idx="76">
                  <c:v>426.48476379736519</c:v>
                </c:pt>
                <c:pt idx="77">
                  <c:v>427.70439587039345</c:v>
                </c:pt>
                <c:pt idx="78">
                  <c:v>428.93051566973799</c:v>
                </c:pt>
                <c:pt idx="79">
                  <c:v>430.16310880562185</c:v>
                </c:pt>
                <c:pt idx="80">
                  <c:v>431.40216086234489</c:v>
                </c:pt>
                <c:pt idx="81">
                  <c:v>432.64765739843443</c:v>
                </c:pt>
                <c:pt idx="82">
                  <c:v>433.89958394679707</c:v>
                </c:pt>
                <c:pt idx="83">
                  <c:v>435.15792601487141</c:v>
                </c:pt>
                <c:pt idx="84">
                  <c:v>436.42266908478138</c:v>
                </c:pt>
                <c:pt idx="85">
                  <c:v>437.69379861349086</c:v>
                </c:pt>
                <c:pt idx="86">
                  <c:v>438.97130003295877</c:v>
                </c:pt>
                <c:pt idx="87">
                  <c:v>440.25515875029521</c:v>
                </c:pt>
                <c:pt idx="88">
                  <c:v>441.54536014791842</c:v>
                </c:pt>
                <c:pt idx="89">
                  <c:v>442.84188958371237</c:v>
                </c:pt>
                <c:pt idx="90">
                  <c:v>444.1447323911853</c:v>
                </c:pt>
                <c:pt idx="91">
                  <c:v>445.45387387962887</c:v>
                </c:pt>
                <c:pt idx="92">
                  <c:v>446.76929933427823</c:v>
                </c:pt>
                <c:pt idx="93">
                  <c:v>448.09099401647251</c:v>
                </c:pt>
                <c:pt idx="94">
                  <c:v>449.41894316381638</c:v>
                </c:pt>
                <c:pt idx="95">
                  <c:v>450.7531319903419</c:v>
                </c:pt>
                <c:pt idx="96">
                  <c:v>452.09354568667135</c:v>
                </c:pt>
                <c:pt idx="97">
                  <c:v>453.44016942018061</c:v>
                </c:pt>
                <c:pt idx="98">
                  <c:v>454.79298833516299</c:v>
                </c:pt>
                <c:pt idx="99">
                  <c:v>456.151987552994</c:v>
                </c:pt>
                <c:pt idx="100">
                  <c:v>457.51715217229639</c:v>
                </c:pt>
                <c:pt idx="101">
                  <c:v>458.88846617623682</c:v>
                </c:pt>
                <c:pt idx="102">
                  <c:v>460.26591133922369</c:v>
                </c:pt>
                <c:pt idx="103">
                  <c:v>461.64946831948879</c:v>
                </c:pt>
                <c:pt idx="104">
                  <c:v>463.0391177523004</c:v>
                </c:pt>
                <c:pt idx="105">
                  <c:v>464.43484025019467</c:v>
                </c:pt>
                <c:pt idx="106">
                  <c:v>465.8366164032073</c:v>
                </c:pt>
                <c:pt idx="107">
                  <c:v>467.24442677910571</c:v>
                </c:pt>
                <c:pt idx="108">
                  <c:v>468.65825192362144</c:v>
                </c:pt>
                <c:pt idx="109">
                  <c:v>470.07807236068294</c:v>
                </c:pt>
                <c:pt idx="110">
                  <c:v>471.50386859264853</c:v>
                </c:pt>
                <c:pt idx="111">
                  <c:v>472.93562110053989</c:v>
                </c:pt>
                <c:pt idx="112">
                  <c:v>474.37331034427552</c:v>
                </c:pt>
                <c:pt idx="113">
                  <c:v>475.81691676290478</c:v>
                </c:pt>
                <c:pt idx="114">
                  <c:v>477.26642077484183</c:v>
                </c:pt>
                <c:pt idx="115">
                  <c:v>478.72180277809997</c:v>
                </c:pt>
                <c:pt idx="116">
                  <c:v>480.18304315052603</c:v>
                </c:pt>
                <c:pt idx="117">
                  <c:v>481.65012225003528</c:v>
                </c:pt>
                <c:pt idx="118">
                  <c:v>483.12302041484594</c:v>
                </c:pt>
                <c:pt idx="119">
                  <c:v>484.60171796371424</c:v>
                </c:pt>
                <c:pt idx="120">
                  <c:v>486.08619519616963</c:v>
                </c:pt>
                <c:pt idx="121">
                  <c:v>487.57643239274972</c:v>
                </c:pt>
                <c:pt idx="122">
                  <c:v>489.07240981523569</c:v>
                </c:pt>
                <c:pt idx="123">
                  <c:v>490.57410770688756</c:v>
                </c:pt>
                <c:pt idx="124">
                  <c:v>492.08150629267959</c:v>
                </c:pt>
                <c:pt idx="125">
                  <c:v>493.59458577953563</c:v>
                </c:pt>
                <c:pt idx="126">
                  <c:v>495.1133263565647</c:v>
                </c:pt>
                <c:pt idx="127">
                  <c:v>496.63770819529628</c:v>
                </c:pt>
                <c:pt idx="128">
                  <c:v>498.16771144991588</c:v>
                </c:pt>
                <c:pt idx="129">
                  <c:v>499.70331625750026</c:v>
                </c:pt>
                <c:pt idx="130">
                  <c:v>501.24450273825306</c:v>
                </c:pt>
                <c:pt idx="131">
                  <c:v>502.79125099573986</c:v>
                </c:pt>
                <c:pt idx="132">
                  <c:v>504.34354111712361</c:v>
                </c:pt>
                <c:pt idx="133">
                  <c:v>505.90135317339957</c:v>
                </c:pt>
                <c:pt idx="134">
                  <c:v>507.46466721963066</c:v>
                </c:pt>
                <c:pt idx="135">
                  <c:v>509.03346329518212</c:v>
                </c:pt>
                <c:pt idx="136">
                  <c:v>510.60772142395649</c:v>
                </c:pt>
                <c:pt idx="137">
                  <c:v>512.18742161462819</c:v>
                </c:pt>
                <c:pt idx="138">
                  <c:v>513.77254386087805</c:v>
                </c:pt>
                <c:pt idx="139">
                  <c:v>515.36306814162765</c:v>
                </c:pt>
                <c:pt idx="140">
                  <c:v>516.95897442127364</c:v>
                </c:pt>
                <c:pt idx="141">
                  <c:v>518.56024264992141</c:v>
                </c:pt>
                <c:pt idx="142">
                  <c:v>520.16685276361898</c:v>
                </c:pt>
                <c:pt idx="143">
                  <c:v>521.77878468459051</c:v>
                </c:pt>
                <c:pt idx="144">
                  <c:v>523.39601832146968</c:v>
                </c:pt>
                <c:pt idx="145">
                  <c:v>525.01853356953268</c:v>
                </c:pt>
                <c:pt idx="146">
                  <c:v>526.64631031093074</c:v>
                </c:pt>
                <c:pt idx="147">
                  <c:v>528.27932841492316</c:v>
                </c:pt>
                <c:pt idx="148">
                  <c:v>529.91756773810891</c:v>
                </c:pt>
                <c:pt idx="149">
                  <c:v>531.56100812465911</c:v>
                </c:pt>
                <c:pt idx="150">
                  <c:v>533.20962940654817</c:v>
                </c:pt>
                <c:pt idx="151">
                  <c:v>534.86341177389454</c:v>
                </c:pt>
                <c:pt idx="152">
                  <c:v>536.52233614538511</c:v>
                </c:pt>
                <c:pt idx="153">
                  <c:v>538.18638379833487</c:v>
                </c:pt>
                <c:pt idx="154">
                  <c:v>539.8555359986517</c:v>
                </c:pt>
                <c:pt idx="155">
                  <c:v>541.52977400104533</c:v>
                </c:pt>
                <c:pt idx="156">
                  <c:v>543.20907904923661</c:v>
                </c:pt>
                <c:pt idx="157">
                  <c:v>544.89343237616629</c:v>
                </c:pt>
                <c:pt idx="158">
                  <c:v>546.58281520420326</c:v>
                </c:pt>
                <c:pt idx="159">
                  <c:v>548.27720874535294</c:v>
                </c:pt>
                <c:pt idx="160">
                  <c:v>549.97659420146499</c:v>
                </c:pt>
                <c:pt idx="161">
                  <c:v>551.68095276444058</c:v>
                </c:pt>
                <c:pt idx="162">
                  <c:v>553.39026561643982</c:v>
                </c:pt>
                <c:pt idx="163">
                  <c:v>555.10451393008816</c:v>
                </c:pt>
                <c:pt idx="164">
                  <c:v>556.82367886868315</c:v>
                </c:pt>
                <c:pt idx="165">
                  <c:v>558.54774158639998</c:v>
                </c:pt>
                <c:pt idx="166">
                  <c:v>560.27668322849763</c:v>
                </c:pt>
                <c:pt idx="167">
                  <c:v>562.01048493152348</c:v>
                </c:pt>
                <c:pt idx="168">
                  <c:v>563.74912782351873</c:v>
                </c:pt>
                <c:pt idx="169">
                  <c:v>565.4925930242224</c:v>
                </c:pt>
                <c:pt idx="170">
                  <c:v>567.24086164527546</c:v>
                </c:pt>
                <c:pt idx="171">
                  <c:v>568.99391479042413</c:v>
                </c:pt>
                <c:pt idx="172">
                  <c:v>570.75173355572349</c:v>
                </c:pt>
                <c:pt idx="173">
                  <c:v>572.51429902973962</c:v>
                </c:pt>
                <c:pt idx="174">
                  <c:v>574.28159229375217</c:v>
                </c:pt>
                <c:pt idx="175">
                  <c:v>576.05359442195584</c:v>
                </c:pt>
                <c:pt idx="176">
                  <c:v>577.8302864816618</c:v>
                </c:pt>
                <c:pt idx="177">
                  <c:v>579.61164953349851</c:v>
                </c:pt>
                <c:pt idx="178">
                  <c:v>581.39766463161175</c:v>
                </c:pt>
                <c:pt idx="179">
                  <c:v>583.18831282386475</c:v>
                </c:pt>
                <c:pt idx="180">
                  <c:v>584.98357515203747</c:v>
                </c:pt>
                <c:pt idx="181">
                  <c:v>586.78343265202511</c:v>
                </c:pt>
                <c:pt idx="182">
                  <c:v>588.58786635403658</c:v>
                </c:pt>
                <c:pt idx="183">
                  <c:v>590.39685728279221</c:v>
                </c:pt>
                <c:pt idx="184">
                  <c:v>592.21038645772103</c:v>
                </c:pt>
                <c:pt idx="185">
                  <c:v>594.02843489315728</c:v>
                </c:pt>
                <c:pt idx="186">
                  <c:v>595.8509835985368</c:v>
                </c:pt>
                <c:pt idx="187">
                  <c:v>597.67801357859219</c:v>
                </c:pt>
                <c:pt idx="188">
                  <c:v>599.50950583354836</c:v>
                </c:pt>
                <c:pt idx="189">
                  <c:v>601.3454413593164</c:v>
                </c:pt>
                <c:pt idx="190">
                  <c:v>603.18580114768781</c:v>
                </c:pt>
                <c:pt idx="191">
                  <c:v>605.03056618652772</c:v>
                </c:pt>
                <c:pt idx="192">
                  <c:v>606.87971745996742</c:v>
                </c:pt>
                <c:pt idx="193">
                  <c:v>608.73323594859687</c:v>
                </c:pt>
                <c:pt idx="194">
                  <c:v>610.59110262965555</c:v>
                </c:pt>
                <c:pt idx="195">
                  <c:v>612.45329847722405</c:v>
                </c:pt>
                <c:pt idx="196">
                  <c:v>614.3198044624138</c:v>
                </c:pt>
                <c:pt idx="197">
                  <c:v>616.19060155355692</c:v>
                </c:pt>
                <c:pt idx="198">
                  <c:v>618.0656707163954</c:v>
                </c:pt>
                <c:pt idx="199">
                  <c:v>619.94499291426939</c:v>
                </c:pt>
                <c:pt idx="200">
                  <c:v>621.82854910830486</c:v>
                </c:pt>
                <c:pt idx="201">
                  <c:v>623.71632025760073</c:v>
                </c:pt>
                <c:pt idx="202">
                  <c:v>625.60828731941547</c:v>
                </c:pt>
                <c:pt idx="203">
                  <c:v>627.50443124935293</c:v>
                </c:pt>
                <c:pt idx="204">
                  <c:v>629.40473300154724</c:v>
                </c:pt>
                <c:pt idx="205">
                  <c:v>631.30917352884751</c:v>
                </c:pt>
                <c:pt idx="206">
                  <c:v>633.21773378300156</c:v>
                </c:pt>
                <c:pt idx="207">
                  <c:v>635.13039471483921</c:v>
                </c:pt>
                <c:pt idx="208">
                  <c:v>637.04713727445449</c:v>
                </c:pt>
                <c:pt idx="209">
                  <c:v>638.96794241138764</c:v>
                </c:pt>
                <c:pt idx="210">
                  <c:v>640.89279107480593</c:v>
                </c:pt>
                <c:pt idx="211">
                  <c:v>642.82166421368413</c:v>
                </c:pt>
                <c:pt idx="212">
                  <c:v>644.75454277698452</c:v>
                </c:pt>
                <c:pt idx="213">
                  <c:v>646.69140771383525</c:v>
                </c:pt>
                <c:pt idx="214">
                  <c:v>648.63223997370903</c:v>
                </c:pt>
                <c:pt idx="215">
                  <c:v>650.57702050660066</c:v>
                </c:pt>
                <c:pt idx="216">
                  <c:v>652.52573026320351</c:v>
                </c:pt>
                <c:pt idx="217">
                  <c:v>654.47835019508602</c:v>
                </c:pt>
                <c:pt idx="218">
                  <c:v>656.43486125486675</c:v>
                </c:pt>
                <c:pt idx="219">
                  <c:v>658.39524439638933</c:v>
                </c:pt>
                <c:pt idx="220">
                  <c:v>660.35948057489588</c:v>
                </c:pt>
                <c:pt idx="221">
                  <c:v>662.32755074720069</c:v>
                </c:pt>
                <c:pt idx="222">
                  <c:v>664.29943587186222</c:v>
                </c:pt>
                <c:pt idx="223">
                  <c:v>666.27511690935489</c:v>
                </c:pt>
                <c:pt idx="224">
                  <c:v>668.25457482223999</c:v>
                </c:pt>
                <c:pt idx="225">
                  <c:v>670.23779057533568</c:v>
                </c:pt>
                <c:pt idx="226">
                  <c:v>672.22474513588668</c:v>
                </c:pt>
                <c:pt idx="227">
                  <c:v>674.21541947373248</c:v>
                </c:pt>
                <c:pt idx="228">
                  <c:v>676.20979456147552</c:v>
                </c:pt>
                <c:pt idx="229">
                  <c:v>678.20785137464793</c:v>
                </c:pt>
                <c:pt idx="230">
                  <c:v>680.209570891878</c:v>
                </c:pt>
                <c:pt idx="231">
                  <c:v>682.2149340950557</c:v>
                </c:pt>
                <c:pt idx="232">
                  <c:v>684.22392196949727</c:v>
                </c:pt>
                <c:pt idx="233">
                  <c:v>686.23651550410921</c:v>
                </c:pt>
                <c:pt idx="234">
                  <c:v>688.25269569155159</c:v>
                </c:pt>
                <c:pt idx="235">
                  <c:v>690.2724435284</c:v>
                </c:pt>
                <c:pt idx="236">
                  <c:v>692.29574001530739</c:v>
                </c:pt>
                <c:pt idx="237">
                  <c:v>694.32256615716483</c:v>
                </c:pt>
                <c:pt idx="238">
                  <c:v>696.35290296326139</c:v>
                </c:pt>
                <c:pt idx="239">
                  <c:v>698.38673144744314</c:v>
                </c:pt>
                <c:pt idx="240">
                  <c:v>700.42403262827156</c:v>
                </c:pt>
                <c:pt idx="241">
                  <c:v>702.46478752918131</c:v>
                </c:pt>
                <c:pt idx="242">
                  <c:v>704.50897717863654</c:v>
                </c:pt>
                <c:pt idx="243">
                  <c:v>706.55658261028691</c:v>
                </c:pt>
                <c:pt idx="244">
                  <c:v>708.60758486312284</c:v>
                </c:pt>
                <c:pt idx="245">
                  <c:v>710.66196498162947</c:v>
                </c:pt>
                <c:pt idx="246">
                  <c:v>712.71970401594024</c:v>
                </c:pt>
                <c:pt idx="247">
                  <c:v>714.78078302198946</c:v>
                </c:pt>
                <c:pt idx="248">
                  <c:v>716.84518306166422</c:v>
                </c:pt>
                <c:pt idx="249">
                  <c:v>718.91288520295484</c:v>
                </c:pt>
                <c:pt idx="250">
                  <c:v>720.98387052010548</c:v>
                </c:pt>
                <c:pt idx="251">
                  <c:v>723.05811851125156</c:v>
                </c:pt>
                <c:pt idx="252">
                  <c:v>725.13560551660328</c:v>
                </c:pt>
                <c:pt idx="253">
                  <c:v>727.21630630297773</c:v>
                </c:pt>
                <c:pt idx="254">
                  <c:v>729.30019564781855</c:v>
                </c:pt>
                <c:pt idx="255">
                  <c:v>731.38724833941319</c:v>
                </c:pt>
                <c:pt idx="256">
                  <c:v>733.47743917710807</c:v>
                </c:pt>
                <c:pt idx="257">
                  <c:v>735.57074297152258</c:v>
                </c:pt>
                <c:pt idx="258">
                  <c:v>737.66713454476189</c:v>
                </c:pt>
                <c:pt idx="259">
                  <c:v>739.76658873062786</c:v>
                </c:pt>
                <c:pt idx="260">
                  <c:v>741.86908037482874</c:v>
                </c:pt>
                <c:pt idx="261">
                  <c:v>743.9745843351875</c:v>
                </c:pt>
                <c:pt idx="262">
                  <c:v>746.08307548184814</c:v>
                </c:pt>
                <c:pt idx="263">
                  <c:v>748.19452869748136</c:v>
                </c:pt>
                <c:pt idx="264">
                  <c:v>750.30891887748817</c:v>
                </c:pt>
                <c:pt idx="265">
                  <c:v>752.42622093020202</c:v>
                </c:pt>
                <c:pt idx="266">
                  <c:v>754.54640977709005</c:v>
                </c:pt>
                <c:pt idx="267">
                  <c:v>756.669460352952</c:v>
                </c:pt>
                <c:pt idx="268">
                  <c:v>758.7953476061183</c:v>
                </c:pt>
                <c:pt idx="269">
                  <c:v>760.92404649864659</c:v>
                </c:pt>
                <c:pt idx="270">
                  <c:v>763.05553200651639</c:v>
                </c:pt>
                <c:pt idx="271">
                  <c:v>765.18977911982256</c:v>
                </c:pt>
                <c:pt idx="272">
                  <c:v>767.3267628429677</c:v>
                </c:pt>
                <c:pt idx="273">
                  <c:v>769.46645819485195</c:v>
                </c:pt>
                <c:pt idx="274">
                  <c:v>771.60884020906258</c:v>
                </c:pt>
                <c:pt idx="275">
                  <c:v>773.75388393406126</c:v>
                </c:pt>
                <c:pt idx="276">
                  <c:v>775.90156443337014</c:v>
                </c:pt>
                <c:pt idx="277">
                  <c:v>778.0518567857564</c:v>
                </c:pt>
                <c:pt idx="278">
                  <c:v>780.20473608541522</c:v>
                </c:pt>
                <c:pt idx="279">
                  <c:v>782.36017744215167</c:v>
                </c:pt>
                <c:pt idx="280">
                  <c:v>784.51815598156054</c:v>
                </c:pt>
                <c:pt idx="281">
                  <c:v>786.67864684520521</c:v>
                </c:pt>
                <c:pt idx="282">
                  <c:v>788.8416251907945</c:v>
                </c:pt>
                <c:pt idx="283">
                  <c:v>791.00706619235859</c:v>
                </c:pt>
                <c:pt idx="284">
                  <c:v>793.17494504042315</c:v>
                </c:pt>
                <c:pt idx="285">
                  <c:v>795.34523694218194</c:v>
                </c:pt>
                <c:pt idx="286">
                  <c:v>797.51791712166823</c:v>
                </c:pt>
                <c:pt idx="287">
                  <c:v>799.69296081992434</c:v>
                </c:pt>
                <c:pt idx="288">
                  <c:v>801.87034329517007</c:v>
                </c:pt>
                <c:pt idx="289">
                  <c:v>804.05003982296932</c:v>
                </c:pt>
                <c:pt idx="290">
                  <c:v>806.23202569639557</c:v>
                </c:pt>
                <c:pt idx="291">
                  <c:v>808.41627622619569</c:v>
                </c:pt>
                <c:pt idx="292">
                  <c:v>810.60276674095212</c:v>
                </c:pt>
                <c:pt idx="293">
                  <c:v>812.79147258724402</c:v>
                </c:pt>
                <c:pt idx="294">
                  <c:v>814.98236912980644</c:v>
                </c:pt>
                <c:pt idx="295">
                  <c:v>817.17543175168851</c:v>
                </c:pt>
                <c:pt idx="296">
                  <c:v>819.37063585440967</c:v>
                </c:pt>
                <c:pt idx="297">
                  <c:v>821.56795685811494</c:v>
                </c:pt>
                <c:pt idx="298">
                  <c:v>823.76735290163197</c:v>
                </c:pt>
                <c:pt idx="299">
                  <c:v>825.96874755403962</c:v>
                </c:pt>
                <c:pt idx="300">
                  <c:v>828.17204714474985</c:v>
                </c:pt>
                <c:pt idx="301">
                  <c:v>830.37715808279233</c:v>
                </c:pt>
                <c:pt idx="302">
                  <c:v>832.5839868583862</c:v>
                </c:pt>
                <c:pt idx="303">
                  <c:v>834.79244004449254</c:v>
                </c:pt>
                <c:pt idx="304">
                  <c:v>837.00242429834793</c:v>
                </c:pt>
                <c:pt idx="305">
                  <c:v>839.21384636297785</c:v>
                </c:pt>
                <c:pt idx="306">
                  <c:v>841.42661306869161</c:v>
                </c:pt>
                <c:pt idx="307">
                  <c:v>843.6406313345575</c:v>
                </c:pt>
                <c:pt idx="308">
                  <c:v>845.85580816985907</c:v>
                </c:pt>
                <c:pt idx="309">
                  <c:v>848.07205067553161</c:v>
                </c:pt>
                <c:pt idx="310">
                  <c:v>850.28926604557967</c:v>
                </c:pt>
                <c:pt idx="311">
                  <c:v>852.50736156847506</c:v>
                </c:pt>
                <c:pt idx="312">
                  <c:v>854.72624462853605</c:v>
                </c:pt>
                <c:pt idx="313">
                  <c:v>856.94582270728688</c:v>
                </c:pt>
                <c:pt idx="314">
                  <c:v>859.16600338479816</c:v>
                </c:pt>
                <c:pt idx="315">
                  <c:v>861.38669434100825</c:v>
                </c:pt>
                <c:pt idx="316">
                  <c:v>863.6078033570252</c:v>
                </c:pt>
                <c:pt idx="317">
                  <c:v>865.82923831640994</c:v>
                </c:pt>
                <c:pt idx="318">
                  <c:v>868.05090720644</c:v>
                </c:pt>
                <c:pt idx="319">
                  <c:v>870.27271811935429</c:v>
                </c:pt>
                <c:pt idx="320">
                  <c:v>872.49457925357876</c:v>
                </c:pt>
                <c:pt idx="321">
                  <c:v>874.716405782582</c:v>
                </c:pt>
                <c:pt idx="322">
                  <c:v>876.93812671586113</c:v>
                </c:pt>
                <c:pt idx="323">
                  <c:v>879.15967801562249</c:v>
                </c:pt>
                <c:pt idx="324">
                  <c:v>881.38099572098452</c:v>
                </c:pt>
                <c:pt idx="325">
                  <c:v>883.60201594849354</c:v>
                </c:pt>
                <c:pt idx="326">
                  <c:v>885.82267489263063</c:v>
                </c:pt>
                <c:pt idx="327">
                  <c:v>888.04290882630949</c:v>
                </c:pt>
                <c:pt idx="328">
                  <c:v>890.26265410136546</c:v>
                </c:pt>
                <c:pt idx="329">
                  <c:v>892.48184714903516</c:v>
                </c:pt>
                <c:pt idx="330">
                  <c:v>894.70042448042739</c:v>
                </c:pt>
                <c:pt idx="331">
                  <c:v>896.91832268698511</c:v>
                </c:pt>
                <c:pt idx="332">
                  <c:v>899.13547844093875</c:v>
                </c:pt>
                <c:pt idx="333">
                  <c:v>901.35182849575028</c:v>
                </c:pt>
                <c:pt idx="334">
                  <c:v>903.5673096865487</c:v>
                </c:pt>
                <c:pt idx="335">
                  <c:v>905.78185893055695</c:v>
                </c:pt>
                <c:pt idx="336">
                  <c:v>907.99541322750974</c:v>
                </c:pt>
                <c:pt idx="337">
                  <c:v>910.20790966006325</c:v>
                </c:pt>
                <c:pt idx="338">
                  <c:v>912.41928539419553</c:v>
                </c:pt>
                <c:pt idx="339">
                  <c:v>914.62947767959872</c:v>
                </c:pt>
                <c:pt idx="340">
                  <c:v>916.83842385006278</c:v>
                </c:pt>
                <c:pt idx="341">
                  <c:v>919.04606132385049</c:v>
                </c:pt>
                <c:pt idx="342">
                  <c:v>921.25232760406425</c:v>
                </c:pt>
                <c:pt idx="343">
                  <c:v>923.45716027900414</c:v>
                </c:pt>
                <c:pt idx="344">
                  <c:v>925.66049702251803</c:v>
                </c:pt>
                <c:pt idx="345">
                  <c:v>927.86227559434292</c:v>
                </c:pt>
                <c:pt idx="346">
                  <c:v>930.06243384043853</c:v>
                </c:pt>
                <c:pt idx="347">
                  <c:v>932.2609096933121</c:v>
                </c:pt>
                <c:pt idx="348">
                  <c:v>934.45764191158628</c:v>
                </c:pt>
                <c:pt idx="349">
                  <c:v>936.65257081845436</c:v>
                </c:pt>
                <c:pt idx="350">
                  <c:v>938.8456375605457</c:v>
                </c:pt>
                <c:pt idx="351">
                  <c:v>941.03678336786697</c:v>
                </c:pt>
                <c:pt idx="352">
                  <c:v>943.22594955404645</c:v>
                </c:pt>
                <c:pt idx="353">
                  <c:v>945.41307751657075</c:v>
                </c:pt>
                <c:pt idx="354">
                  <c:v>947.59810873701497</c:v>
                </c:pt>
                <c:pt idx="355">
                  <c:v>949.78098478126526</c:v>
                </c:pt>
                <c:pt idx="356">
                  <c:v>951.96164729973486</c:v>
                </c:pt>
                <c:pt idx="357">
                  <c:v>954.1400380275727</c:v>
                </c:pt>
                <c:pt idx="358">
                  <c:v>956.31609878486563</c:v>
                </c:pt>
                <c:pt idx="359">
                  <c:v>958.48977147683354</c:v>
                </c:pt>
                <c:pt idx="360">
                  <c:v>960.66101345675486</c:v>
                </c:pt>
                <c:pt idx="361">
                  <c:v>962.8298128639849</c:v>
                </c:pt>
                <c:pt idx="362">
                  <c:v>964.99617321349933</c:v>
                </c:pt>
                <c:pt idx="363">
                  <c:v>967.16009801026871</c:v>
                </c:pt>
                <c:pt idx="364">
                  <c:v>969.32159074929575</c:v>
                </c:pt>
                <c:pt idx="365">
                  <c:v>971.48065491565308</c:v>
                </c:pt>
                <c:pt idx="366">
                  <c:v>973.63729398451994</c:v>
                </c:pt>
                <c:pt idx="367">
                  <c:v>975.79151142121918</c:v>
                </c:pt>
                <c:pt idx="368">
                  <c:v>977.94331068125416</c:v>
                </c:pt>
                <c:pt idx="369">
                  <c:v>980.09269521034537</c:v>
                </c:pt>
                <c:pt idx="370">
                  <c:v>982.2396684444667</c:v>
                </c:pt>
                <c:pt idx="371">
                  <c:v>984.38423380988172</c:v>
                </c:pt>
                <c:pt idx="372">
                  <c:v>986.52639472317981</c:v>
                </c:pt>
                <c:pt idx="373">
                  <c:v>988.66615459131197</c:v>
                </c:pt>
                <c:pt idx="374">
                  <c:v>990.80351681162654</c:v>
                </c:pt>
                <c:pt idx="375">
                  <c:v>992.93848477190511</c:v>
                </c:pt>
                <c:pt idx="376">
                  <c:v>995.07106185039731</c:v>
                </c:pt>
                <c:pt idx="377">
                  <c:v>997.20125141585663</c:v>
                </c:pt>
                <c:pt idx="378">
                  <c:v>999.32905682757519</c:v>
                </c:pt>
                <c:pt idx="379">
                  <c:v>1001.4544814354186</c:v>
                </c:pt>
                <c:pt idx="380">
                  <c:v>1003.577528579861</c:v>
                </c:pt>
                <c:pt idx="381">
                  <c:v>1005.6982015920191</c:v>
                </c:pt>
                <c:pt idx="382">
                  <c:v>1007.8165037936873</c:v>
                </c:pt>
                <c:pt idx="383">
                  <c:v>1009.9324384973712</c:v>
                </c:pt>
                <c:pt idx="384">
                  <c:v>1012.0460090063224</c:v>
                </c:pt>
                <c:pt idx="385">
                  <c:v>1014.1572186145718</c:v>
                </c:pt>
                <c:pt idx="386">
                  <c:v>1016.266070606964</c:v>
                </c:pt>
                <c:pt idx="387">
                  <c:v>1018.3725682591905</c:v>
                </c:pt>
                <c:pt idx="388">
                  <c:v>1020.4767148378232</c:v>
                </c:pt>
                <c:pt idx="389">
                  <c:v>1022.5785136003478</c:v>
                </c:pt>
                <c:pt idx="390">
                  <c:v>1024.677967795197</c:v>
                </c:pt>
                <c:pt idx="391">
                  <c:v>1026.7750806617835</c:v>
                </c:pt>
                <c:pt idx="392">
                  <c:v>1028.8698554305327</c:v>
                </c:pt>
                <c:pt idx="393">
                  <c:v>1030.9622953229157</c:v>
                </c:pt>
                <c:pt idx="394">
                  <c:v>1033.0524035514813</c:v>
                </c:pt>
                <c:pt idx="395">
                  <c:v>1035.140183319889</c:v>
                </c:pt>
                <c:pt idx="396">
                  <c:v>1037.2256378229411</c:v>
                </c:pt>
                <c:pt idx="397">
                  <c:v>1039.3087702466144</c:v>
                </c:pt>
                <c:pt idx="398">
                  <c:v>1041.3895837680925</c:v>
                </c:pt>
                <c:pt idx="399">
                  <c:v>1043.4680815557977</c:v>
                </c:pt>
                <c:pt idx="400">
                  <c:v>1045.5442667694224</c:v>
                </c:pt>
                <c:pt idx="401">
                  <c:v>1066.1791714356195</c:v>
                </c:pt>
                <c:pt idx="402">
                  <c:v>1086.5848496390347</c:v>
                </c:pt>
                <c:pt idx="403">
                  <c:v>1106.7643760984763</c:v>
                </c:pt>
                <c:pt idx="404">
                  <c:v>1126.720742410796</c:v>
                </c:pt>
                <c:pt idx="405">
                  <c:v>1146.4568599708318</c:v>
                </c:pt>
                <c:pt idx="406">
                  <c:v>1165.97556276198</c:v>
                </c:pt>
                <c:pt idx="407">
                  <c:v>1185.2796100242431</c:v>
                </c:pt>
                <c:pt idx="408">
                  <c:v>1204.3716888061876</c:v>
                </c:pt>
                <c:pt idx="409">
                  <c:v>1223.2544164068479</c:v>
                </c:pt>
                <c:pt idx="410">
                  <c:v>1241.9303427132477</c:v>
                </c:pt>
                <c:pt idx="411">
                  <c:v>1260.4019524388755</c:v>
                </c:pt>
                <c:pt idx="412">
                  <c:v>1278.6716672681264</c:v>
                </c:pt>
                <c:pt idx="413">
                  <c:v>1296.7418479114342</c:v>
                </c:pt>
                <c:pt idx="414">
                  <c:v>1314.6147960755354</c:v>
                </c:pt>
                <c:pt idx="415">
                  <c:v>1332.2927563530568</c:v>
                </c:pt>
                <c:pt idx="416">
                  <c:v>1349.7779180353709</c:v>
                </c:pt>
                <c:pt idx="417">
                  <c:v>1367.0724168524437</c:v>
                </c:pt>
                <c:pt idx="418">
                  <c:v>1384.1783366431871</c:v>
                </c:pt>
                <c:pt idx="419">
                  <c:v>1401.097710959632</c:v>
                </c:pt>
                <c:pt idx="420">
                  <c:v>1417.832524608054</c:v>
                </c:pt>
                <c:pt idx="421">
                  <c:v>1434.3847151300124</c:v>
                </c:pt>
                <c:pt idx="422">
                  <c:v>1450.756174226098</c:v>
                </c:pt>
                <c:pt idx="423">
                  <c:v>1466.9487491250386</c:v>
                </c:pt>
                <c:pt idx="424">
                  <c:v>1482.9642439006648</c:v>
                </c:pt>
                <c:pt idx="425">
                  <c:v>1498.8044207391072</c:v>
                </c:pt>
                <c:pt idx="426">
                  <c:v>1514.4710011584707</c:v>
                </c:pt>
                <c:pt idx="427">
                  <c:v>1529.965667183111</c:v>
                </c:pt>
                <c:pt idx="428">
                  <c:v>1545.2900624745334</c:v>
                </c:pt>
                <c:pt idx="429">
                  <c:v>1560.4457934208228</c:v>
                </c:pt>
                <c:pt idx="430">
                  <c:v>1575.4344301864205</c:v>
                </c:pt>
                <c:pt idx="431">
                  <c:v>1590.2575077239703</c:v>
                </c:pt>
                <c:pt idx="432">
                  <c:v>1604.9165267498679</c:v>
                </c:pt>
                <c:pt idx="433">
                  <c:v>1619.4129546850659</c:v>
                </c:pt>
                <c:pt idx="434">
                  <c:v>1633.7482265626106</c:v>
                </c:pt>
                <c:pt idx="435">
                  <c:v>1647.923745903315</c:v>
                </c:pt>
                <c:pt idx="436">
                  <c:v>1661.9408855608979</c:v>
                </c:pt>
                <c:pt idx="437">
                  <c:v>1675.8009885378624</c:v>
                </c:pt>
                <c:pt idx="438">
                  <c:v>1689.505368773318</c:v>
                </c:pt>
                <c:pt idx="439">
                  <c:v>1703.0553119038984</c:v>
                </c:pt>
                <c:pt idx="440">
                  <c:v>1716.4520759988691</c:v>
                </c:pt>
                <c:pt idx="441">
                  <c:v>1729.6968922704668</c:v>
                </c:pt>
                <c:pt idx="442">
                  <c:v>1742.7909657604678</c:v>
                </c:pt>
                <c:pt idx="443">
                  <c:v>1755.73547600393</c:v>
                </c:pt>
                <c:pt idx="444">
                  <c:v>1768.5315776710152</c:v>
                </c:pt>
                <c:pt idx="445">
                  <c:v>1781.1804011877521</c:v>
                </c:pt>
                <c:pt idx="446">
                  <c:v>1793.6830533365653</c:v>
                </c:pt>
                <c:pt idx="447">
                  <c:v>1806.0406178373548</c:v>
                </c:pt>
                <c:pt idx="448">
                  <c:v>1818.2541559098761</c:v>
                </c:pt>
                <c:pt idx="449">
                  <c:v>1830.3247068181408</c:v>
                </c:pt>
                <c:pt idx="450">
                  <c:v>1842.2532883975196</c:v>
                </c:pt>
                <c:pt idx="451">
                  <c:v>1854.0408975652047</c:v>
                </c:pt>
                <c:pt idx="452">
                  <c:v>1865.6885108146596</c:v>
                </c:pt>
                <c:pt idx="453">
                  <c:v>1877.1970846946519</c:v>
                </c:pt>
                <c:pt idx="454">
                  <c:v>1888.5675562734466</c:v>
                </c:pt>
                <c:pt idx="455">
                  <c:v>1899.8008435887073</c:v>
                </c:pt>
                <c:pt idx="456">
                  <c:v>1910.8978460836313</c:v>
                </c:pt>
                <c:pt idx="457">
                  <c:v>1921.8594450298226</c:v>
                </c:pt>
                <c:pt idx="458">
                  <c:v>1932.6865039373863</c:v>
                </c:pt>
                <c:pt idx="459">
                  <c:v>1943.3798689527052</c:v>
                </c:pt>
                <c:pt idx="460">
                  <c:v>1953.9403692443454</c:v>
                </c:pt>
                <c:pt idx="461">
                  <c:v>1964.368817377514</c:v>
                </c:pt>
                <c:pt idx="462">
                  <c:v>1974.6660096774792</c:v>
                </c:pt>
                <c:pt idx="463">
                  <c:v>1984.8327265823441</c:v>
                </c:pt>
                <c:pt idx="464">
                  <c:v>1994.8697329855506</c:v>
                </c:pt>
                <c:pt idx="465">
                  <c:v>2004.7777785684773</c:v>
                </c:pt>
                <c:pt idx="466">
                  <c:v>2014.5575981234765</c:v>
                </c:pt>
                <c:pt idx="467">
                  <c:v>2024.2099118676865</c:v>
                </c:pt>
                <c:pt idx="468">
                  <c:v>2033.7354257479399</c:v>
                </c:pt>
                <c:pt idx="469">
                  <c:v>2043.1348317370778</c:v>
                </c:pt>
                <c:pt idx="470">
                  <c:v>2052.4088081219684</c:v>
                </c:pt>
                <c:pt idx="471">
                  <c:v>2061.5580197835152</c:v>
                </c:pt>
                <c:pt idx="472">
                  <c:v>2070.5831184689332</c:v>
                </c:pt>
                <c:pt idx="473">
                  <c:v>2079.4847430565583</c:v>
                </c:pt>
                <c:pt idx="474">
                  <c:v>2088.2635198134481</c:v>
                </c:pt>
                <c:pt idx="475">
                  <c:v>2096.9200626460201</c:v>
                </c:pt>
                <c:pt idx="476">
                  <c:v>2105.4549733439694</c:v>
                </c:pt>
                <c:pt idx="477">
                  <c:v>2113.8688418176939</c:v>
                </c:pt>
                <c:pt idx="478">
                  <c:v>2122.1622463294566</c:v>
                </c:pt>
                <c:pt idx="479">
                  <c:v>2130.3357537184916</c:v>
                </c:pt>
                <c:pt idx="480">
                  <c:v>2138.3899196202742</c:v>
                </c:pt>
                <c:pt idx="481">
                  <c:v>2146.3252886801479</c:v>
                </c:pt>
                <c:pt idx="482">
                  <c:v>2154.1423947615126</c:v>
                </c:pt>
                <c:pt idx="483">
                  <c:v>2161.8417611487589</c:v>
                </c:pt>
                <c:pt idx="484">
                  <c:v>2169.4239007451351</c:v>
                </c:pt>
                <c:pt idx="485">
                  <c:v>2176.8893162657291</c:v>
                </c:pt>
                <c:pt idx="486">
                  <c:v>2184.2385004257353</c:v>
                </c:pt>
                <c:pt idx="487">
                  <c:v>2191.471936124181</c:v>
                </c:pt>
                <c:pt idx="488">
                  <c:v>2198.5900966232721</c:v>
                </c:pt>
                <c:pt idx="489">
                  <c:v>2205.5934457235262</c:v>
                </c:pt>
                <c:pt idx="490">
                  <c:v>2212.4824379348443</c:v>
                </c:pt>
                <c:pt idx="491">
                  <c:v>2219.2575186436788</c:v>
                </c:pt>
                <c:pt idx="492">
                  <c:v>2225.9191242764464</c:v>
                </c:pt>
                <c:pt idx="493">
                  <c:v>2232.4676824593339</c:v>
                </c:pt>
                <c:pt idx="494">
                  <c:v>2238.903612174639</c:v>
                </c:pt>
                <c:pt idx="495">
                  <c:v>2245.2273239137917</c:v>
                </c:pt>
                <c:pt idx="496">
                  <c:v>2251.4392198271917</c:v>
                </c:pt>
                <c:pt idx="497">
                  <c:v>2257.5396938709987</c:v>
                </c:pt>
                <c:pt idx="498">
                  <c:v>2263.5291319510125</c:v>
                </c:pt>
                <c:pt idx="499">
                  <c:v>2269.4079120637743</c:v>
                </c:pt>
                <c:pt idx="500">
                  <c:v>2275.1764044350198</c:v>
                </c:pt>
                <c:pt idx="501">
                  <c:v>2280.834971655614</c:v>
                </c:pt>
                <c:pt idx="502">
                  <c:v>2286.3839688150965</c:v>
                </c:pt>
                <c:pt idx="503">
                  <c:v>2291.8237436329641</c:v>
                </c:pt>
                <c:pt idx="504">
                  <c:v>2297.1546365878148</c:v>
                </c:pt>
                <c:pt idx="505">
                  <c:v>2302.3769810444819</c:v>
                </c:pt>
                <c:pt idx="506">
                  <c:v>2307.4911033792787</c:v>
                </c:pt>
                <c:pt idx="507">
                  <c:v>2312.4973231034801</c:v>
                </c:pt>
                <c:pt idx="508">
                  <c:v>2317.3959529851645</c:v>
                </c:pt>
                <c:pt idx="509">
                  <c:v>2322.1872991695373</c:v>
                </c:pt>
                <c:pt idx="510">
                  <c:v>2326.8716612978583</c:v>
                </c:pt>
                <c:pt idx="511">
                  <c:v>2331.4493326250977</c:v>
                </c:pt>
                <c:pt idx="512">
                  <c:v>2335.920600136441</c:v>
                </c:pt>
                <c:pt idx="513">
                  <c:v>2340.2857446627645</c:v>
                </c:pt>
                <c:pt idx="514">
                  <c:v>2344.5450409952055</c:v>
                </c:pt>
                <c:pt idx="515">
                  <c:v>2348.6987579989454</c:v>
                </c:pt>
                <c:pt idx="516">
                  <c:v>2352.7471587263321</c:v>
                </c:pt>
                <c:pt idx="517">
                  <c:v>2356.6905005294566</c:v>
                </c:pt>
                <c:pt idx="518">
                  <c:v>2360.5290351723106</c:v>
                </c:pt>
                <c:pt idx="519">
                  <c:v>2364.2630089426439</c:v>
                </c:pt>
                <c:pt idx="520">
                  <c:v>2367.8926627636383</c:v>
                </c:pt>
                <c:pt idx="521">
                  <c:v>2371.4182323055225</c:v>
                </c:pt>
                <c:pt idx="522">
                  <c:v>2374.8399480972416</c:v>
                </c:pt>
                <c:pt idx="523">
                  <c:v>2378.1580356382997</c:v>
                </c:pt>
                <c:pt idx="524">
                  <c:v>2381.3727155108918</c:v>
                </c:pt>
                <c:pt idx="525">
                  <c:v>2384.484203492435</c:v>
                </c:pt>
                <c:pt idx="526">
                  <c:v>2387.4927106686127</c:v>
                </c:pt>
                <c:pt idx="527">
                  <c:v>2390.3984435470393</c:v>
                </c:pt>
                <c:pt idx="528">
                  <c:v>2393.2016041716465</c:v>
                </c:pt>
                <c:pt idx="529">
                  <c:v>2395.9023902378963</c:v>
                </c:pt>
                <c:pt idx="530">
                  <c:v>2398.5009952089144</c:v>
                </c:pt>
                <c:pt idx="531">
                  <c:v>2400.9976084326349</c:v>
                </c:pt>
                <c:pt idx="532">
                  <c:v>2403.3924152600416</c:v>
                </c:pt>
                <c:pt idx="533">
                  <c:v>2405.6855971645837</c:v>
                </c:pt>
                <c:pt idx="534">
                  <c:v>2407.8773318628405</c:v>
                </c:pt>
                <c:pt idx="535">
                  <c:v>2409.9677934364936</c:v>
                </c:pt>
                <c:pt idx="536">
                  <c:v>2411.9571524556641</c:v>
                </c:pt>
                <c:pt idx="537">
                  <c:v>2413.8455761036589</c:v>
                </c:pt>
                <c:pt idx="538">
                  <c:v>2415.6332283031616</c:v>
                </c:pt>
                <c:pt idx="539">
                  <c:v>2417.320269843889</c:v>
                </c:pt>
                <c:pt idx="540">
                  <c:v>2418.9068585117275</c:v>
                </c:pt>
                <c:pt idx="541">
                  <c:v>2420.393149219346</c:v>
                </c:pt>
                <c:pt idx="542">
                  <c:v>2421.7792941382741</c:v>
                </c:pt>
                <c:pt idx="543">
                  <c:v>2423.0654428324137</c:v>
                </c:pt>
                <c:pt idx="544">
                  <c:v>2424.2517423929471</c:v>
                </c:pt>
                <c:pt idx="545">
                  <c:v>2425.3383375745789</c:v>
                </c:pt>
                <c:pt idx="546">
                  <c:v>2426.3253709330461</c:v>
                </c:pt>
                <c:pt idx="547">
                  <c:v>2427.2129829638079</c:v>
                </c:pt>
                <c:pt idx="548">
                  <c:v>2428.0013122418131</c:v>
                </c:pt>
                <c:pt idx="549">
                  <c:v>2428.6904955622308</c:v>
                </c:pt>
                <c:pt idx="550">
                  <c:v>2429.2806680820149</c:v>
                </c:pt>
                <c:pt idx="551">
                  <c:v>2429.7719634621594</c:v>
                </c:pt>
                <c:pt idx="552">
                  <c:v>2430.1645140104852</c:v>
                </c:pt>
                <c:pt idx="553">
                  <c:v>2430.4584508247935</c:v>
                </c:pt>
                <c:pt idx="554">
                  <c:v>2430.6539039362042</c:v>
                </c:pt>
                <c:pt idx="555">
                  <c:v>2430.751002452489</c:v>
                </c:pt>
                <c:pt idx="556">
                  <c:v>2430.7498747012037</c:v>
                </c:pt>
                <c:pt idx="557">
                  <c:v>2430.6506483724138</c:v>
                </c:pt>
                <c:pt idx="558">
                  <c:v>2430.4534506608006</c:v>
                </c:pt>
                <c:pt idx="559">
                  <c:v>2430.1584084069368</c:v>
                </c:pt>
                <c:pt idx="560">
                  <c:v>2429.7656482375132</c:v>
                </c:pt>
                <c:pt idx="561">
                  <c:v>2429.2752967043002</c:v>
                </c:pt>
                <c:pt idx="562">
                  <c:v>2428.6874804216282</c:v>
                </c:pt>
                <c:pt idx="563">
                  <c:v>2428.0023262021746</c:v>
                </c:pt>
                <c:pt idx="564">
                  <c:v>2427.2199611908513</c:v>
                </c:pt>
                <c:pt idx="565">
                  <c:v>2426.3405129965881</c:v>
                </c:pt>
                <c:pt idx="566">
                  <c:v>2425.3641098218213</c:v>
                </c:pt>
                <c:pt idx="567">
                  <c:v>2424.2908805895022</c:v>
                </c:pt>
                <c:pt idx="568">
                  <c:v>2423.1209550674521</c:v>
                </c:pt>
                <c:pt idx="569">
                  <c:v>2421.8544639899005</c:v>
                </c:pt>
                <c:pt idx="570">
                  <c:v>2420.4915391760592</c:v>
                </c:pt>
                <c:pt idx="571">
                  <c:v>2419.03231364559</c:v>
                </c:pt>
                <c:pt idx="572">
                  <c:v>2417.4769217308508</c:v>
                </c:pt>
                <c:pt idx="573">
                  <c:v>2415.8254991858057</c:v>
                </c:pt>
                <c:pt idx="574">
                  <c:v>2414.0781832915054</c:v>
                </c:pt>
                <c:pt idx="575">
                  <c:v>2412.2351129580593</c:v>
                </c:pt>
                <c:pt idx="576">
                  <c:v>2410.2964288230337</c:v>
                </c:pt>
                <c:pt idx="577">
                  <c:v>2408.2622733462231</c:v>
                </c:pt>
                <c:pt idx="578">
                  <c:v>2406.1327909007578</c:v>
                </c:pt>
                <c:pt idx="579">
                  <c:v>2403.9081278605208</c:v>
                </c:pt>
                <c:pt idx="580">
                  <c:v>2401.5884326838673</c:v>
                </c:pt>
                <c:pt idx="581">
                  <c:v>2399.1738559936389</c:v>
                </c:pt>
                <c:pt idx="582">
                  <c:v>2396.6645506534906</c:v>
                </c:pt>
                <c:pt idx="583">
                  <c:v>2394.0606718405484</c:v>
                </c:pt>
                <c:pt idx="584">
                  <c:v>2391.3623771144298</c:v>
                </c:pt>
                <c:pt idx="585">
                  <c:v>2388.5698264826669</c:v>
                </c:pt>
                <c:pt idx="586">
                  <c:v>2385.683182462581</c:v>
                </c:pt>
                <c:pt idx="587">
                  <c:v>2382.7026101396618</c:v>
                </c:pt>
                <c:pt idx="588">
                  <c:v>2379.6282772225145</c:v>
                </c:pt>
                <c:pt idx="589">
                  <c:v>2376.4603540944408</c:v>
                </c:pt>
                <c:pt idx="590">
                  <c:v>2373.1990138617252</c:v>
                </c:pt>
                <c:pt idx="591">
                  <c:v>2369.8444323987023</c:v>
                </c:pt>
                <c:pt idx="592">
                  <c:v>2366.396788389683</c:v>
                </c:pt>
                <c:pt idx="593">
                  <c:v>2362.8562633678225</c:v>
                </c:pt>
                <c:pt idx="594">
                  <c:v>2359.2230417510123</c:v>
                </c:pt>
                <c:pt idx="595">
                  <c:v>2355.4973108748791</c:v>
                </c:pt>
                <c:pt idx="596">
                  <c:v>2351.6792610229809</c:v>
                </c:pt>
                <c:pt idx="597">
                  <c:v>2347.7690854542807</c:v>
                </c:pt>
                <c:pt idx="598">
                  <c:v>2343.7669804279872</c:v>
                </c:pt>
                <c:pt idx="599">
                  <c:v>2339.6731452258468</c:v>
                </c:pt>
                <c:pt idx="600">
                  <c:v>2335.4877821719733</c:v>
                </c:pt>
                <c:pt idx="601">
                  <c:v>2331.211096650296</c:v>
                </c:pt>
                <c:pt idx="602">
                  <c:v>2326.8432971197117</c:v>
                </c:pt>
                <c:pt idx="603">
                  <c:v>2322.3845951270214</c:v>
                </c:pt>
                <c:pt idx="604">
                  <c:v>2317.8352053177287</c:v>
                </c:pt>
                <c:pt idx="605">
                  <c:v>2313.1953454447807</c:v>
                </c:pt>
                <c:pt idx="606">
                  <c:v>2308.4652363753253</c:v>
                </c:pt>
                <c:pt idx="607">
                  <c:v>2303.6451020955583</c:v>
                </c:pt>
                <c:pt idx="608">
                  <c:v>2298.7351697137337</c:v>
                </c:pt>
                <c:pt idx="609">
                  <c:v>2293.7356694614064</c:v>
                </c:pt>
                <c:pt idx="610">
                  <c:v>2288.6468346929701</c:v>
                </c:pt>
                <c:pt idx="611">
                  <c:v>2283.4689018835638</c:v>
                </c:pt>
                <c:pt idx="612">
                  <c:v>2278.2021106254028</c:v>
                </c:pt>
                <c:pt idx="613">
                  <c:v>2272.8467036225975</c:v>
                </c:pt>
                <c:pt idx="614">
                  <c:v>2267.4029266845182</c:v>
                </c:pt>
                <c:pt idx="615">
                  <c:v>2261.8710287177651</c:v>
                </c:pt>
                <c:pt idx="616">
                  <c:v>2256.2512617167922</c:v>
                </c:pt>
                <c:pt idx="617">
                  <c:v>2250.5438807532428</c:v>
                </c:pt>
                <c:pt idx="618">
                  <c:v>2244.7491439640439</c:v>
                </c:pt>
                <c:pt idx="619">
                  <c:v>2238.8673125383102</c:v>
                </c:pt>
                <c:pt idx="620">
                  <c:v>2232.8986507031004</c:v>
                </c:pt>
                <c:pt idx="621">
                  <c:v>2226.8434257080767</c:v>
                </c:pt>
                <c:pt idx="622">
                  <c:v>2220.701907809103</c:v>
                </c:pt>
                <c:pt idx="623">
                  <c:v>2214.4743702508313</c:v>
                </c:pt>
                <c:pt idx="624">
                  <c:v>2208.1610892483077</c:v>
                </c:pt>
                <c:pt idx="625">
                  <c:v>2201.7623439676427</c:v>
                </c:pt>
                <c:pt idx="626">
                  <c:v>2195.2784165057783</c:v>
                </c:pt>
                <c:pt idx="627">
                  <c:v>2188.7095918693899</c:v>
                </c:pt>
                <c:pt idx="628">
                  <c:v>2182.0561579529563</c:v>
                </c:pt>
                <c:pt idx="629">
                  <c:v>2175.3184055160264</c:v>
                </c:pt>
                <c:pt idx="630">
                  <c:v>2168.4966281597217</c:v>
                </c:pt>
                <c:pt idx="631">
                  <c:v>2161.5911223024964</c:v>
                </c:pt>
                <c:pt idx="632">
                  <c:v>2154.6021871551898</c:v>
                </c:pt>
                <c:pt idx="633">
                  <c:v>2147.5301246953959</c:v>
                </c:pt>
                <c:pt idx="634">
                  <c:v>2140.3752396411792</c:v>
                </c:pt>
                <c:pt idx="635">
                  <c:v>2133.1378394241606</c:v>
                </c:pt>
                <c:pt idx="636">
                  <c:v>2125.818234161999</c:v>
                </c:pt>
                <c:pt idx="637">
                  <c:v>2118.4167366302931</c:v>
                </c:pt>
                <c:pt idx="638">
                  <c:v>2110.9336622339274</c:v>
                </c:pt>
                <c:pt idx="639">
                  <c:v>2103.3693289778807</c:v>
                </c:pt>
                <c:pt idx="640">
                  <c:v>2095.724057437526</c:v>
                </c:pt>
                <c:pt idx="641">
                  <c:v>2087.9981707284351</c:v>
                </c:pt>
                <c:pt idx="642">
                  <c:v>2080.1919944757137</c:v>
                </c:pt>
                <c:pt idx="643">
                  <c:v>2072.3058567828825</c:v>
                </c:pt>
                <c:pt idx="644">
                  <c:v>2064.3400882003275</c:v>
                </c:pt>
                <c:pt idx="645">
                  <c:v>2056.2950216933345</c:v>
                </c:pt>
                <c:pt idx="646">
                  <c:v>2048.1709926097265</c:v>
                </c:pt>
                <c:pt idx="647">
                  <c:v>2039.9683386471227</c:v>
                </c:pt>
                <c:pt idx="648">
                  <c:v>2031.6873998198346</c:v>
                </c:pt>
                <c:pt idx="649">
                  <c:v>2023.328518425415</c:v>
                </c:pt>
                <c:pt idx="650">
                  <c:v>2014.8920390108776</c:v>
                </c:pt>
                <c:pt idx="651">
                  <c:v>2006.3783083386011</c:v>
                </c:pt>
                <c:pt idx="652">
                  <c:v>1997.7876753519342</c:v>
                </c:pt>
                <c:pt idx="653">
                  <c:v>1989.120491140515</c:v>
                </c:pt>
                <c:pt idx="654">
                  <c:v>1980.3771089053187</c:v>
                </c:pt>
                <c:pt idx="655">
                  <c:v>1971.5578839234499</c:v>
                </c:pt>
                <c:pt idx="656">
                  <c:v>1962.6631735126909</c:v>
                </c:pt>
                <c:pt idx="657">
                  <c:v>1953.6933369958197</c:v>
                </c:pt>
                <c:pt idx="658">
                  <c:v>1944.648735664711</c:v>
                </c:pt>
                <c:pt idx="659">
                  <c:v>1935.529732744234</c:v>
                </c:pt>
                <c:pt idx="660">
                  <c:v>1926.3366933559564</c:v>
                </c:pt>
                <c:pt idx="661">
                  <c:v>1917.0699844816704</c:v>
                </c:pt>
                <c:pt idx="662">
                  <c:v>1907.7299749267497</c:v>
                </c:pt>
                <c:pt idx="663">
                  <c:v>1898.3170352833515</c:v>
                </c:pt>
                <c:pt idx="664">
                  <c:v>1888.8315378934717</c:v>
                </c:pt>
                <c:pt idx="665">
                  <c:v>1879.2738568118693</c:v>
                </c:pt>
                <c:pt idx="666">
                  <c:v>1869.6443677688655</c:v>
                </c:pt>
                <c:pt idx="667">
                  <c:v>1859.9434481330329</c:v>
                </c:pt>
                <c:pt idx="668">
                  <c:v>1850.1714768737825</c:v>
                </c:pt>
                <c:pt idx="669">
                  <c:v>1840.32883452386</c:v>
                </c:pt>
                <c:pt idx="670">
                  <c:v>1830.4159031417619</c:v>
                </c:pt>
                <c:pt idx="671">
                  <c:v>1820.4330662740804</c:v>
                </c:pt>
                <c:pt idx="672">
                  <c:v>1810.3807089177878</c:v>
                </c:pt>
                <c:pt idx="673">
                  <c:v>1800.2592174824692</c:v>
                </c:pt>
                <c:pt idx="674">
                  <c:v>1790.0689797525147</c:v>
                </c:pt>
                <c:pt idx="675">
                  <c:v>1779.8103848492779</c:v>
                </c:pt>
                <c:pt idx="676">
                  <c:v>1769.4838231932124</c:v>
                </c:pt>
                <c:pt idx="677">
                  <c:v>1759.0896864659944</c:v>
                </c:pt>
                <c:pt idx="678">
                  <c:v>1748.6283675726386</c:v>
                </c:pt>
                <c:pt idx="679">
                  <c:v>1738.1002606036195</c:v>
                </c:pt>
                <c:pt idx="680">
                  <c:v>1727.5057607970043</c:v>
                </c:pt>
                <c:pt idx="681">
                  <c:v>1716.8452645006053</c:v>
                </c:pt>
                <c:pt idx="682">
                  <c:v>1706.1191691341637</c:v>
                </c:pt>
                <c:pt idx="683">
                  <c:v>1695.3278731515684</c:v>
                </c:pt>
                <c:pt idx="684">
                  <c:v>1684.4717760031217</c:v>
                </c:pt>
                <c:pt idx="685">
                  <c:v>1673.5512780978568</c:v>
                </c:pt>
                <c:pt idx="686">
                  <c:v>1662.5667807659181</c:v>
                </c:pt>
                <c:pt idx="687">
                  <c:v>1651.5186862210085</c:v>
                </c:pt>
                <c:pt idx="688">
                  <c:v>1640.4073975229144</c:v>
                </c:pt>
                <c:pt idx="689">
                  <c:v>1629.2333185401142</c:v>
                </c:pt>
                <c:pt idx="690">
                  <c:v>1617.9968539124773</c:v>
                </c:pt>
                <c:pt idx="691">
                  <c:v>1606.6984090140622</c:v>
                </c:pt>
                <c:pt idx="692">
                  <c:v>1595.3383899160201</c:v>
                </c:pt>
                <c:pt idx="693">
                  <c:v>1583.91720334961</c:v>
                </c:pt>
                <c:pt idx="694">
                  <c:v>1572.4352566693342</c:v>
                </c:pt>
                <c:pt idx="695">
                  <c:v>1560.8929578161999</c:v>
                </c:pt>
                <c:pt idx="696">
                  <c:v>1549.2907152811124</c:v>
                </c:pt>
                <c:pt idx="697">
                  <c:v>1537.6289380684084</c:v>
                </c:pt>
                <c:pt idx="698">
                  <c:v>1525.9080356595352</c:v>
                </c:pt>
                <c:pt idx="699">
                  <c:v>1514.1284179768809</c:v>
                </c:pt>
                <c:pt idx="700">
                  <c:v>1502.2904953477639</c:v>
                </c:pt>
                <c:pt idx="701">
                  <c:v>1490.3946784685857</c:v>
                </c:pt>
                <c:pt idx="702">
                  <c:v>1478.4413783691543</c:v>
                </c:pt>
                <c:pt idx="703">
                  <c:v>1466.4310063771838</c:v>
                </c:pt>
                <c:pt idx="704">
                  <c:v>1454.3639740829756</c:v>
                </c:pt>
                <c:pt idx="705">
                  <c:v>1442.2406933042871</c:v>
                </c:pt>
                <c:pt idx="706">
                  <c:v>1430.061576051394</c:v>
                </c:pt>
                <c:pt idx="707">
                  <c:v>1417.8270344923494</c:v>
                </c:pt>
                <c:pt idx="708">
                  <c:v>1405.5374809184489</c:v>
                </c:pt>
                <c:pt idx="709">
                  <c:v>1393.1933277099029</c:v>
                </c:pt>
                <c:pt idx="710">
                  <c:v>1380.7949873017235</c:v>
                </c:pt>
                <c:pt idx="711">
                  <c:v>1368.342872149831</c:v>
                </c:pt>
                <c:pt idx="712">
                  <c:v>1355.8373946973834</c:v>
                </c:pt>
                <c:pt idx="713">
                  <c:v>1343.2789673413354</c:v>
                </c:pt>
                <c:pt idx="714">
                  <c:v>1330.6680023992301</c:v>
                </c:pt>
                <c:pt idx="715">
                  <c:v>1318.0049120762296</c:v>
                </c:pt>
                <c:pt idx="716">
                  <c:v>1305.2901084323869</c:v>
                </c:pt>
                <c:pt idx="717">
                  <c:v>1292.5240033501652</c:v>
                </c:pt>
                <c:pt idx="718">
                  <c:v>1279.7070085022085</c:v>
                </c:pt>
                <c:pt idx="719">
                  <c:v>1266.8395353193664</c:v>
                </c:pt>
                <c:pt idx="720">
                  <c:v>1253.921994958979</c:v>
                </c:pt>
                <c:pt idx="721">
                  <c:v>1240.9547982734243</c:v>
                </c:pt>
                <c:pt idx="722">
                  <c:v>1227.9383557789326</c:v>
                </c:pt>
                <c:pt idx="723">
                  <c:v>1214.8730776246721</c:v>
                </c:pt>
                <c:pt idx="724">
                  <c:v>1201.7593735621078</c:v>
                </c:pt>
                <c:pt idx="725">
                  <c:v>1188.5976529146392</c:v>
                </c:pt>
                <c:pt idx="726">
                  <c:v>1175.3883245475179</c:v>
                </c:pt>
                <c:pt idx="727">
                  <c:v>1162.1317968380506</c:v>
                </c:pt>
                <c:pt idx="728">
                  <c:v>1148.8284776460896</c:v>
                </c:pt>
                <c:pt idx="729">
                  <c:v>1135.4787742848137</c:v>
                </c:pt>
                <c:pt idx="730">
                  <c:v>1122.0830934918024</c:v>
                </c:pt>
                <c:pt idx="731">
                  <c:v>1108.6418414004083</c:v>
                </c:pt>
                <c:pt idx="732">
                  <c:v>1095.1554235114268</c:v>
                </c:pt>
                <c:pt idx="733">
                  <c:v>1081.6242446650685</c:v>
                </c:pt>
                <c:pt idx="734">
                  <c:v>1068.0487090132376</c:v>
                </c:pt>
                <c:pt idx="735">
                  <c:v>1054.4292199921149</c:v>
                </c:pt>
                <c:pt idx="736">
                  <c:v>1040.7661802950524</c:v>
                </c:pt>
                <c:pt idx="737">
                  <c:v>1027.0599918457779</c:v>
                </c:pt>
                <c:pt idx="738">
                  <c:v>1013.3110557719147</c:v>
                </c:pt>
                <c:pt idx="739">
                  <c:v>999.5197723788167</c:v>
                </c:pt>
                <c:pt idx="740">
                  <c:v>985.68654112372121</c:v>
                </c:pt>
                <c:pt idx="741">
                  <c:v>971.81176059022198</c:v>
                </c:pt>
                <c:pt idx="742">
                  <c:v>957.89582846306325</c:v>
                </c:pt>
                <c:pt idx="743">
                  <c:v>943.93914150325736</c:v>
                </c:pt>
                <c:pt idx="744">
                  <c:v>929.94209552352709</c:v>
                </c:pt>
                <c:pt idx="745">
                  <c:v>915.9050853640739</c:v>
                </c:pt>
                <c:pt idx="746">
                  <c:v>901.8285048686746</c:v>
                </c:pt>
                <c:pt idx="747">
                  <c:v>887.71274686110587</c:v>
                </c:pt>
                <c:pt idx="748">
                  <c:v>873.55820312189996</c:v>
                </c:pt>
                <c:pt idx="749">
                  <c:v>859.36526436543079</c:v>
                </c:pt>
                <c:pt idx="750">
                  <c:v>845.13432021733286</c:v>
                </c:pt>
                <c:pt idx="751">
                  <c:v>830.86575919225299</c:v>
                </c:pt>
                <c:pt idx="752">
                  <c:v>816.5599686719363</c:v>
                </c:pt>
                <c:pt idx="753">
                  <c:v>802.21733488364646</c:v>
                </c:pt>
                <c:pt idx="754">
                  <c:v>787.83824287892185</c:v>
                </c:pt>
                <c:pt idx="755">
                  <c:v>773.42307651266719</c:v>
                </c:pt>
                <c:pt idx="756">
                  <c:v>758.97221842258216</c:v>
                </c:pt>
                <c:pt idx="757">
                  <c:v>744.48605000892587</c:v>
                </c:pt>
                <c:pt idx="758">
                  <c:v>729.96495141461946</c:v>
                </c:pt>
                <c:pt idx="759">
                  <c:v>715.40930150568522</c:v>
                </c:pt>
                <c:pt idx="760">
                  <c:v>700.81947785202351</c:v>
                </c:pt>
                <c:pt idx="761">
                  <c:v>686.195856708527</c:v>
                </c:pt>
                <c:pt idx="762">
                  <c:v>671.53881299653256</c:v>
                </c:pt>
                <c:pt idx="763">
                  <c:v>656.84872028560994</c:v>
                </c:pt>
                <c:pt idx="764">
                  <c:v>642.12595077568847</c:v>
                </c:pt>
                <c:pt idx="765">
                  <c:v>627.37087527951974</c:v>
                </c:pt>
                <c:pt idx="766">
                  <c:v>612.5838632054772</c:v>
                </c:pt>
                <c:pt idx="767">
                  <c:v>597.76528254069194</c:v>
                </c:pt>
                <c:pt idx="768">
                  <c:v>582.91549983452376</c:v>
                </c:pt>
                <c:pt idx="769">
                  <c:v>568.03488018236737</c:v>
                </c:pt>
                <c:pt idx="770">
                  <c:v>553.12378720979302</c:v>
                </c:pt>
                <c:pt idx="771">
                  <c:v>538.18258305702045</c:v>
                </c:pt>
                <c:pt idx="772">
                  <c:v>523.21162836372605</c:v>
                </c:pt>
                <c:pt idx="773">
                  <c:v>508.21128225418164</c:v>
                </c:pt>
                <c:pt idx="774">
                  <c:v>493.18190232272445</c:v>
                </c:pt>
                <c:pt idx="775">
                  <c:v>478.12384461955719</c:v>
                </c:pt>
                <c:pt idx="776">
                  <c:v>463.03746363687685</c:v>
                </c:pt>
                <c:pt idx="777">
                  <c:v>447.92311229533146</c:v>
                </c:pt>
                <c:pt idx="778">
                  <c:v>432.78114193080347</c:v>
                </c:pt>
                <c:pt idx="779">
                  <c:v>417.61190228151844</c:v>
                </c:pt>
                <c:pt idx="780">
                  <c:v>402.41574147547783</c:v>
                </c:pt>
                <c:pt idx="781">
                  <c:v>387.19300601821436</c:v>
                </c:pt>
                <c:pt idx="782">
                  <c:v>371.9440407808687</c:v>
                </c:pt>
                <c:pt idx="783">
                  <c:v>356.66918898858574</c:v>
                </c:pt>
                <c:pt idx="784">
                  <c:v>341.36879220922918</c:v>
                </c:pt>
                <c:pt idx="785">
                  <c:v>326.04319034241234</c:v>
                </c:pt>
                <c:pt idx="786">
                  <c:v>310.69272160884435</c:v>
                </c:pt>
                <c:pt idx="787">
                  <c:v>295.31772253998906</c:v>
                </c:pt>
                <c:pt idx="788">
                  <c:v>279.91852796803539</c:v>
                </c:pt>
                <c:pt idx="789">
                  <c:v>264.49547101617759</c:v>
                </c:pt>
                <c:pt idx="790">
                  <c:v>249.04888308920266</c:v>
                </c:pt>
                <c:pt idx="791">
                  <c:v>233.57909386438402</c:v>
                </c:pt>
                <c:pt idx="792">
                  <c:v>218.08643128267863</c:v>
                </c:pt>
                <c:pt idx="793">
                  <c:v>202.57122154022613</c:v>
                </c:pt>
                <c:pt idx="794">
                  <c:v>187.0337890801475</c:v>
                </c:pt>
                <c:pt idx="795">
                  <c:v>171.47445658464156</c:v>
                </c:pt>
                <c:pt idx="796">
                  <c:v>155.89354496737678</c:v>
                </c:pt>
                <c:pt idx="797">
                  <c:v>140.29137336617651</c:v>
                </c:pt>
                <c:pt idx="798">
                  <c:v>124.66825913599519</c:v>
                </c:pt>
                <c:pt idx="799">
                  <c:v>109.02451784218343</c:v>
                </c:pt>
                <c:pt idx="800">
                  <c:v>93.360463254039644</c:v>
                </c:pt>
                <c:pt idx="801">
                  <c:v>77.676407338645774</c:v>
                </c:pt>
                <c:pt idx="802">
                  <c:v>61.972660254984866</c:v>
                </c:pt>
                <c:pt idx="803">
                  <c:v>46.249530348338062</c:v>
                </c:pt>
                <c:pt idx="804">
                  <c:v>30.507324144958581</c:v>
                </c:pt>
                <c:pt idx="805">
                  <c:v>14.74634634702015</c:v>
                </c:pt>
                <c:pt idx="806">
                  <c:v>-1.0331001721624862</c:v>
                </c:pt>
                <c:pt idx="807">
                  <c:v>-1.0488887865616701</c:v>
                </c:pt>
                <c:pt idx="808">
                  <c:v>-1.0646774189783252</c:v>
                </c:pt>
                <c:pt idx="809">
                  <c:v>-1.080466069412154</c:v>
                </c:pt>
                <c:pt idx="810">
                  <c:v>-1.0962547378628587</c:v>
                </c:pt>
                <c:pt idx="811">
                  <c:v>-1.1120434243301416</c:v>
                </c:pt>
                <c:pt idx="812">
                  <c:v>-1.127832128813705</c:v>
                </c:pt>
                <c:pt idx="813">
                  <c:v>-1.1436208513132513</c:v>
                </c:pt>
                <c:pt idx="814">
                  <c:v>-1.1594095918284828</c:v>
                </c:pt>
                <c:pt idx="815">
                  <c:v>-1.1751983503591017</c:v>
                </c:pt>
                <c:pt idx="816">
                  <c:v>-1.1909871269048102</c:v>
                </c:pt>
                <c:pt idx="817">
                  <c:v>-1.2067759214653107</c:v>
                </c:pt>
                <c:pt idx="818">
                  <c:v>-1.2225647340403054</c:v>
                </c:pt>
                <c:pt idx="819">
                  <c:v>-1.2383535646294968</c:v>
                </c:pt>
                <c:pt idx="820">
                  <c:v>-1.2541424132325871</c:v>
                </c:pt>
                <c:pt idx="821">
                  <c:v>-1.2699312798492788</c:v>
                </c:pt>
                <c:pt idx="822">
                  <c:v>-1.285720164479274</c:v>
                </c:pt>
                <c:pt idx="823">
                  <c:v>-1.3015090671222749</c:v>
                </c:pt>
                <c:pt idx="824">
                  <c:v>-1.317297987777984</c:v>
                </c:pt>
                <c:pt idx="825">
                  <c:v>-1.3330869264461036</c:v>
                </c:pt>
                <c:pt idx="826">
                  <c:v>-1.3488758831263361</c:v>
                </c:pt>
                <c:pt idx="827">
                  <c:v>-1.3646648578183838</c:v>
                </c:pt>
                <c:pt idx="828">
                  <c:v>-1.3804538505219488</c:v>
                </c:pt>
                <c:pt idx="829">
                  <c:v>-1.3962428612367337</c:v>
                </c:pt>
                <c:pt idx="830">
                  <c:v>-1.4120318899624407</c:v>
                </c:pt>
                <c:pt idx="831">
                  <c:v>-1.427820936698772</c:v>
                </c:pt>
                <c:pt idx="832">
                  <c:v>-1.4436100014454301</c:v>
                </c:pt>
                <c:pt idx="833">
                  <c:v>-1.4593990842021172</c:v>
                </c:pt>
                <c:pt idx="834">
                  <c:v>-1.4751881849685358</c:v>
                </c:pt>
                <c:pt idx="835">
                  <c:v>-1.4909773037443881</c:v>
                </c:pt>
                <c:pt idx="836">
                  <c:v>-1.5067664405293766</c:v>
                </c:pt>
                <c:pt idx="837">
                  <c:v>-1.5225555953232035</c:v>
                </c:pt>
                <c:pt idx="838">
                  <c:v>-1.5383447681255711</c:v>
                </c:pt>
                <c:pt idx="839">
                  <c:v>-1.5541339589361818</c:v>
                </c:pt>
                <c:pt idx="840">
                  <c:v>-1.5699231677547378</c:v>
                </c:pt>
                <c:pt idx="841">
                  <c:v>-1.5857123945809417</c:v>
                </c:pt>
                <c:pt idx="842">
                  <c:v>-1.6015016394144959</c:v>
                </c:pt>
                <c:pt idx="843">
                  <c:v>-1.6172909022551025</c:v>
                </c:pt>
                <c:pt idx="844">
                  <c:v>-1.6330801831024639</c:v>
                </c:pt>
                <c:pt idx="845">
                  <c:v>-1.6488694819562826</c:v>
                </c:pt>
                <c:pt idx="846">
                  <c:v>-1.6646587988162607</c:v>
                </c:pt>
                <c:pt idx="847">
                  <c:v>-1.6804481336821007</c:v>
                </c:pt>
                <c:pt idx="848">
                  <c:v>-1.696237486553505</c:v>
                </c:pt>
                <c:pt idx="849">
                  <c:v>-1.712026857430176</c:v>
                </c:pt>
                <c:pt idx="850">
                  <c:v>-1.7278162463118159</c:v>
                </c:pt>
                <c:pt idx="851">
                  <c:v>-1.7436056531981272</c:v>
                </c:pt>
                <c:pt idx="852">
                  <c:v>-1.7593950780888121</c:v>
                </c:pt>
                <c:pt idx="853">
                  <c:v>-1.7751845209835733</c:v>
                </c:pt>
                <c:pt idx="854">
                  <c:v>-1.7909739818821129</c:v>
                </c:pt>
                <c:pt idx="855">
                  <c:v>-1.8067634607841332</c:v>
                </c:pt>
                <c:pt idx="856">
                  <c:v>-1.8225529576893367</c:v>
                </c:pt>
                <c:pt idx="857">
                  <c:v>-1.8383424725974258</c:v>
                </c:pt>
                <c:pt idx="858">
                  <c:v>-1.8541320055081028</c:v>
                </c:pt>
                <c:pt idx="859">
                  <c:v>-1.8699215564210701</c:v>
                </c:pt>
                <c:pt idx="860">
                  <c:v>-1.8857111253360301</c:v>
                </c:pt>
                <c:pt idx="861">
                  <c:v>-1.9015007122526852</c:v>
                </c:pt>
                <c:pt idx="862">
                  <c:v>-1.9172903171707378</c:v>
                </c:pt>
                <c:pt idx="863">
                  <c:v>-1.9330799400898904</c:v>
                </c:pt>
                <c:pt idx="864">
                  <c:v>-1.9488695810098451</c:v>
                </c:pt>
                <c:pt idx="865">
                  <c:v>-1.9646592399303044</c:v>
                </c:pt>
                <c:pt idx="866">
                  <c:v>-1.9804489168509709</c:v>
                </c:pt>
                <c:pt idx="867">
                  <c:v>-1.9962386117715467</c:v>
                </c:pt>
                <c:pt idx="868">
                  <c:v>-2.0120283246917343</c:v>
                </c:pt>
                <c:pt idx="869">
                  <c:v>-2.027818055611236</c:v>
                </c:pt>
                <c:pt idx="870">
                  <c:v>-2.0436078045297545</c:v>
                </c:pt>
                <c:pt idx="871">
                  <c:v>-2.0593975714469921</c:v>
                </c:pt>
                <c:pt idx="872">
                  <c:v>-2.0751873563626511</c:v>
                </c:pt>
                <c:pt idx="873">
                  <c:v>-2.0909771592764339</c:v>
                </c:pt>
                <c:pt idx="874">
                  <c:v>-2.1067669801880426</c:v>
                </c:pt>
                <c:pt idx="875">
                  <c:v>-2.1225568190971802</c:v>
                </c:pt>
                <c:pt idx="876">
                  <c:v>-2.1383466760035486</c:v>
                </c:pt>
                <c:pt idx="877">
                  <c:v>-2.1541365509068506</c:v>
                </c:pt>
                <c:pt idx="878">
                  <c:v>-2.1699264438067885</c:v>
                </c:pt>
                <c:pt idx="879">
                  <c:v>-2.1857163547030645</c:v>
                </c:pt>
                <c:pt idx="880">
                  <c:v>-2.2015062835953811</c:v>
                </c:pt>
                <c:pt idx="881">
                  <c:v>-2.2172962304834409</c:v>
                </c:pt>
                <c:pt idx="882">
                  <c:v>-2.2330861953669463</c:v>
                </c:pt>
                <c:pt idx="883">
                  <c:v>-2.2488761782455997</c:v>
                </c:pt>
                <c:pt idx="884">
                  <c:v>-2.2646661791191036</c:v>
                </c:pt>
                <c:pt idx="885">
                  <c:v>-2.28045619798716</c:v>
                </c:pt>
                <c:pt idx="886">
                  <c:v>-2.2962462348494719</c:v>
                </c:pt>
                <c:pt idx="887">
                  <c:v>-2.3120362897057412</c:v>
                </c:pt>
                <c:pt idx="888">
                  <c:v>-2.3278263625556708</c:v>
                </c:pt>
                <c:pt idx="889">
                  <c:v>-2.3436164533989627</c:v>
                </c:pt>
                <c:pt idx="890">
                  <c:v>-2.35940656223532</c:v>
                </c:pt>
                <c:pt idx="891">
                  <c:v>-2.3751966890644445</c:v>
                </c:pt>
                <c:pt idx="892">
                  <c:v>-2.3909868338860387</c:v>
                </c:pt>
                <c:pt idx="893">
                  <c:v>-2.4067769966998052</c:v>
                </c:pt>
                <c:pt idx="894">
                  <c:v>-2.4225671775054463</c:v>
                </c:pt>
                <c:pt idx="895">
                  <c:v>-2.4383573763026649</c:v>
                </c:pt>
                <c:pt idx="896">
                  <c:v>-2.4541475930911631</c:v>
                </c:pt>
                <c:pt idx="897">
                  <c:v>-2.4699378278706434</c:v>
                </c:pt>
                <c:pt idx="898">
                  <c:v>-2.4857280806408082</c:v>
                </c:pt>
                <c:pt idx="899">
                  <c:v>-2.5015183514013599</c:v>
                </c:pt>
                <c:pt idx="900">
                  <c:v>-2.5173086401520011</c:v>
                </c:pt>
                <c:pt idx="901">
                  <c:v>-2.5330989468924341</c:v>
                </c:pt>
                <c:pt idx="902">
                  <c:v>-2.548889271622361</c:v>
                </c:pt>
                <c:pt idx="903">
                  <c:v>-2.5646796143414847</c:v>
                </c:pt>
                <c:pt idx="904">
                  <c:v>-2.5804699750495077</c:v>
                </c:pt>
                <c:pt idx="905">
                  <c:v>-2.5962603537461324</c:v>
                </c:pt>
                <c:pt idx="906">
                  <c:v>-2.6120507504310613</c:v>
                </c:pt>
                <c:pt idx="907">
                  <c:v>-2.6278411651039968</c:v>
                </c:pt>
                <c:pt idx="908">
                  <c:v>-2.6436315977646414</c:v>
                </c:pt>
                <c:pt idx="909">
                  <c:v>-2.6594220484126976</c:v>
                </c:pt>
                <c:pt idx="910">
                  <c:v>-2.6752125170478678</c:v>
                </c:pt>
                <c:pt idx="911">
                  <c:v>-2.6910030036698545</c:v>
                </c:pt>
                <c:pt idx="912">
                  <c:v>-2.7067935082783605</c:v>
                </c:pt>
                <c:pt idx="913">
                  <c:v>-2.722584030873088</c:v>
                </c:pt>
                <c:pt idx="914">
                  <c:v>-2.7383745714537393</c:v>
                </c:pt>
                <c:pt idx="915">
                  <c:v>-2.7541651300200169</c:v>
                </c:pt>
                <c:pt idx="916">
                  <c:v>-2.7699557065716234</c:v>
                </c:pt>
                <c:pt idx="917">
                  <c:v>-2.7857463011082615</c:v>
                </c:pt>
                <c:pt idx="918">
                  <c:v>-2.8015369136296333</c:v>
                </c:pt>
                <c:pt idx="919">
                  <c:v>-2.8173275441354417</c:v>
                </c:pt>
                <c:pt idx="920">
                  <c:v>-2.8331181926253888</c:v>
                </c:pt>
                <c:pt idx="921">
                  <c:v>-2.8489088590991773</c:v>
                </c:pt>
                <c:pt idx="922">
                  <c:v>-2.8646995435565095</c:v>
                </c:pt>
                <c:pt idx="923">
                  <c:v>-2.880490245997088</c:v>
                </c:pt>
                <c:pt idx="924">
                  <c:v>-2.8962809664206155</c:v>
                </c:pt>
                <c:pt idx="925">
                  <c:v>-2.9120717048267943</c:v>
                </c:pt>
                <c:pt idx="926">
                  <c:v>-2.927862461215327</c:v>
                </c:pt>
                <c:pt idx="927">
                  <c:v>-2.943653235585916</c:v>
                </c:pt>
                <c:pt idx="928">
                  <c:v>-2.9594440279382637</c:v>
                </c:pt>
                <c:pt idx="929">
                  <c:v>-2.9752348382720726</c:v>
                </c:pt>
                <c:pt idx="930">
                  <c:v>-2.9910256665870456</c:v>
                </c:pt>
                <c:pt idx="931">
                  <c:v>-3.0068165128828848</c:v>
                </c:pt>
                <c:pt idx="932">
                  <c:v>-3.022607377159293</c:v>
                </c:pt>
                <c:pt idx="933">
                  <c:v>-3.0383982594159726</c:v>
                </c:pt>
                <c:pt idx="934">
                  <c:v>-3.0541891596526263</c:v>
                </c:pt>
                <c:pt idx="935">
                  <c:v>-3.0699800778689563</c:v>
                </c:pt>
                <c:pt idx="936">
                  <c:v>-3.0857710140646653</c:v>
                </c:pt>
                <c:pt idx="937">
                  <c:v>-3.1015619682394555</c:v>
                </c:pt>
                <c:pt idx="938">
                  <c:v>-3.1173529403930296</c:v>
                </c:pt>
                <c:pt idx="939">
                  <c:v>-3.1331439305250903</c:v>
                </c:pt>
                <c:pt idx="940">
                  <c:v>-3.1489349386353402</c:v>
                </c:pt>
                <c:pt idx="941">
                  <c:v>-3.1647259647234818</c:v>
                </c:pt>
                <c:pt idx="942">
                  <c:v>-3.1805170087892174</c:v>
                </c:pt>
                <c:pt idx="943">
                  <c:v>-3.1963080708322495</c:v>
                </c:pt>
                <c:pt idx="944">
                  <c:v>-3.2120991508522807</c:v>
                </c:pt>
                <c:pt idx="945">
                  <c:v>-3.2278902488490138</c:v>
                </c:pt>
                <c:pt idx="946">
                  <c:v>-3.2436813648221507</c:v>
                </c:pt>
                <c:pt idx="947">
                  <c:v>-3.2594724987713946</c:v>
                </c:pt>
                <c:pt idx="948">
                  <c:v>-3.2752636506964476</c:v>
                </c:pt>
                <c:pt idx="949">
                  <c:v>-3.2910548205970125</c:v>
                </c:pt>
                <c:pt idx="950">
                  <c:v>-3.306846008472792</c:v>
                </c:pt>
                <c:pt idx="951">
                  <c:v>-3.3226372143234881</c:v>
                </c:pt>
                <c:pt idx="952">
                  <c:v>-3.3384284381488039</c:v>
                </c:pt>
                <c:pt idx="953">
                  <c:v>-3.3542196799484416</c:v>
                </c:pt>
                <c:pt idx="954">
                  <c:v>-3.3700109397221043</c:v>
                </c:pt>
                <c:pt idx="955">
                  <c:v>-3.3858022174694939</c:v>
                </c:pt>
                <c:pt idx="956">
                  <c:v>-3.4015935131903134</c:v>
                </c:pt>
                <c:pt idx="957">
                  <c:v>-3.4173848268842648</c:v>
                </c:pt>
                <c:pt idx="958">
                  <c:v>-3.4331761585510514</c:v>
                </c:pt>
                <c:pt idx="959">
                  <c:v>-3.4489675081903752</c:v>
                </c:pt>
                <c:pt idx="960">
                  <c:v>-3.4647588758019388</c:v>
                </c:pt>
                <c:pt idx="961">
                  <c:v>-3.4805502613854449</c:v>
                </c:pt>
                <c:pt idx="962">
                  <c:v>-3.4963416649405961</c:v>
                </c:pt>
                <c:pt idx="963">
                  <c:v>-3.5121330864670948</c:v>
                </c:pt>
                <c:pt idx="964">
                  <c:v>-3.5279245259646439</c:v>
                </c:pt>
                <c:pt idx="965">
                  <c:v>-3.5437159834329459</c:v>
                </c:pt>
                <c:pt idx="966">
                  <c:v>-3.5595074588717033</c:v>
                </c:pt>
                <c:pt idx="967">
                  <c:v>-3.5752989522806184</c:v>
                </c:pt>
                <c:pt idx="968">
                  <c:v>-3.5910904636593939</c:v>
                </c:pt>
                <c:pt idx="969">
                  <c:v>-3.6068819930077325</c:v>
                </c:pt>
                <c:pt idx="970">
                  <c:v>-3.6226735403253367</c:v>
                </c:pt>
                <c:pt idx="971">
                  <c:v>-3.6384651056119095</c:v>
                </c:pt>
                <c:pt idx="972">
                  <c:v>-3.6542566888671528</c:v>
                </c:pt>
                <c:pt idx="973">
                  <c:v>-3.6700482900907696</c:v>
                </c:pt>
                <c:pt idx="974">
                  <c:v>-3.6858399092824623</c:v>
                </c:pt>
                <c:pt idx="975">
                  <c:v>-3.7016315464419338</c:v>
                </c:pt>
                <c:pt idx="976">
                  <c:v>-3.7174232015688866</c:v>
                </c:pt>
                <c:pt idx="977">
                  <c:v>-3.7332148746630232</c:v>
                </c:pt>
                <c:pt idx="978">
                  <c:v>-3.7490065657240459</c:v>
                </c:pt>
                <c:pt idx="979">
                  <c:v>-3.7647982747516577</c:v>
                </c:pt>
                <c:pt idx="980">
                  <c:v>-3.7805900017455611</c:v>
                </c:pt>
                <c:pt idx="981">
                  <c:v>-3.7963817467054586</c:v>
                </c:pt>
                <c:pt idx="982">
                  <c:v>-3.8121735096310529</c:v>
                </c:pt>
                <c:pt idx="983">
                  <c:v>-3.8279652905220467</c:v>
                </c:pt>
                <c:pt idx="984">
                  <c:v>-3.8437570893781423</c:v>
                </c:pt>
                <c:pt idx="985">
                  <c:v>-3.8595489061990427</c:v>
                </c:pt>
                <c:pt idx="986">
                  <c:v>-3.8753407409844502</c:v>
                </c:pt>
                <c:pt idx="987">
                  <c:v>-3.8911325937340675</c:v>
                </c:pt>
                <c:pt idx="988">
                  <c:v>-3.9069244644475973</c:v>
                </c:pt>
                <c:pt idx="989">
                  <c:v>-3.9227163531247422</c:v>
                </c:pt>
                <c:pt idx="990">
                  <c:v>-3.9385082597652046</c:v>
                </c:pt>
                <c:pt idx="991">
                  <c:v>-3.9543001843686874</c:v>
                </c:pt>
                <c:pt idx="992">
                  <c:v>-3.970092126934893</c:v>
                </c:pt>
                <c:pt idx="993">
                  <c:v>-3.985884087463524</c:v>
                </c:pt>
                <c:pt idx="994">
                  <c:v>-4.0016760659542836</c:v>
                </c:pt>
                <c:pt idx="995">
                  <c:v>-4.0174680624068735</c:v>
                </c:pt>
                <c:pt idx="996">
                  <c:v>-4.033260076820997</c:v>
                </c:pt>
                <c:pt idx="997">
                  <c:v>-4.0490521091963565</c:v>
                </c:pt>
                <c:pt idx="998">
                  <c:v>-4.0648441595326545</c:v>
                </c:pt>
                <c:pt idx="999">
                  <c:v>-4.0806362278295945</c:v>
                </c:pt>
                <c:pt idx="1000">
                  <c:v>-4.0964283140868778</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86.435214228857916</c:v>
                </c:pt>
                <c:pt idx="1">
                  <c:v>86.652210218081535</c:v>
                </c:pt>
                <c:pt idx="2">
                  <c:v>86.86972553021144</c:v>
                </c:pt>
                <c:pt idx="3">
                  <c:v>87.088323878365131</c:v>
                </c:pt>
                <c:pt idx="4">
                  <c:v>87.308570560997637</c:v>
                </c:pt>
                <c:pt idx="5">
                  <c:v>87.531032607676806</c:v>
                </c:pt>
                <c:pt idx="6">
                  <c:v>87.756135596363507</c:v>
                </c:pt>
                <c:pt idx="7">
                  <c:v>87.984019660465364</c:v>
                </c:pt>
                <c:pt idx="8">
                  <c:v>88.214681807757543</c:v>
                </c:pt>
                <c:pt idx="9">
                  <c:v>88.448118979144695</c:v>
                </c:pt>
                <c:pt idx="10">
                  <c:v>88.684328049690862</c:v>
                </c:pt>
                <c:pt idx="11">
                  <c:v>88.923305829618428</c:v>
                </c:pt>
                <c:pt idx="12">
                  <c:v>89.165049065277643</c:v>
                </c:pt>
                <c:pt idx="13">
                  <c:v>89.409554440087874</c:v>
                </c:pt>
                <c:pt idx="14">
                  <c:v>89.656818575452007</c:v>
                </c:pt>
                <c:pt idx="15">
                  <c:v>89.906838031645009</c:v>
                </c:pt>
                <c:pt idx="16">
                  <c:v>90.159609308677915</c:v>
                </c:pt>
                <c:pt idx="17">
                  <c:v>90.415128847138206</c:v>
                </c:pt>
                <c:pt idx="18">
                  <c:v>90.673393029007585</c:v>
                </c:pt>
                <c:pt idx="19">
                  <c:v>90.934398178458139</c:v>
                </c:pt>
                <c:pt idx="20">
                  <c:v>91.1981405626277</c:v>
                </c:pt>
                <c:pt idx="21">
                  <c:v>91.464616392375419</c:v>
                </c:pt>
                <c:pt idx="22">
                  <c:v>91.733821823018161</c:v>
                </c:pt>
                <c:pt idx="23">
                  <c:v>92.005752955048649</c:v>
                </c:pt>
                <c:pt idx="24">
                  <c:v>92.280405834835989</c:v>
                </c:pt>
                <c:pt idx="25">
                  <c:v>92.557776455309337</c:v>
                </c:pt>
                <c:pt idx="26">
                  <c:v>92.837860756625318</c:v>
                </c:pt>
                <c:pt idx="27">
                  <c:v>93.120654626819871</c:v>
                </c:pt>
                <c:pt idx="28">
                  <c:v>93.406153902445041</c:v>
                </c:pt>
                <c:pt idx="29">
                  <c:v>93.694354369191416</c:v>
                </c:pt>
                <c:pt idx="30">
                  <c:v>93.985251762496617</c:v>
                </c:pt>
                <c:pt idx="31">
                  <c:v>94.278841768140438</c:v>
                </c:pt>
                <c:pt idx="32">
                  <c:v>94.575120022827136</c:v>
                </c:pt>
                <c:pt idx="33">
                  <c:v>94.874082114755254</c:v>
                </c:pt>
                <c:pt idx="34">
                  <c:v>95.175723584175557</c:v>
                </c:pt>
                <c:pt idx="35">
                  <c:v>95.480039923937397</c:v>
                </c:pt>
                <c:pt idx="36">
                  <c:v>95.787026580023976</c:v>
                </c:pt>
                <c:pt idx="37">
                  <c:v>96.096678952076914</c:v>
                </c:pt>
                <c:pt idx="38">
                  <c:v>96.40899239391041</c:v>
                </c:pt>
                <c:pt idx="39">
                  <c:v>96.723962214015486</c:v>
                </c:pt>
                <c:pt idx="40">
                  <c:v>97.041583676054501</c:v>
                </c:pt>
                <c:pt idx="41">
                  <c:v>97.361851999346428</c:v>
                </c:pt>
                <c:pt idx="42">
                  <c:v>97.684762359343097</c:v>
                </c:pt>
                <c:pt idx="43">
                  <c:v>98.010309888096714</c:v>
                </c:pt>
                <c:pt idx="44">
                  <c:v>98.338489674718971</c:v>
                </c:pt>
                <c:pt idx="45">
                  <c:v>98.669296765832073</c:v>
                </c:pt>
                <c:pt idx="46">
                  <c:v>99.002726166011811</c:v>
                </c:pt>
                <c:pt idx="47">
                  <c:v>99.338772838223093</c:v>
                </c:pt>
                <c:pt idx="48">
                  <c:v>99.677431704248036</c:v>
                </c:pt>
                <c:pt idx="49">
                  <c:v>100.01869764510694</c:v>
                </c:pt>
                <c:pt idx="50">
                  <c:v>100.36256550147239</c:v>
                </c:pt>
                <c:pt idx="51">
                  <c:v>100.70903086288359</c:v>
                </c:pt>
                <c:pt idx="52">
                  <c:v>101.05809085980103</c:v>
                </c:pt>
                <c:pt idx="53">
                  <c:v>101.40974337884023</c:v>
                </c:pt>
                <c:pt idx="54">
                  <c:v>101.7639862750965</c:v>
                </c:pt>
                <c:pt idx="55">
                  <c:v>102.12081737241554</c:v>
                </c:pt>
                <c:pt idx="56">
                  <c:v>102.48023446366003</c:v>
                </c:pt>
                <c:pt idx="57">
                  <c:v>102.84223531097194</c:v>
                </c:pt>
                <c:pt idx="58">
                  <c:v>103.20681764603121</c:v>
                </c:pt>
                <c:pt idx="59">
                  <c:v>103.57397917031025</c:v>
                </c:pt>
                <c:pt idx="60">
                  <c:v>103.94371755532499</c:v>
                </c:pt>
                <c:pt idx="61">
                  <c:v>104.31603044288212</c:v>
                </c:pt>
                <c:pt idx="62">
                  <c:v>104.69091544532296</c:v>
                </c:pt>
                <c:pt idx="63">
                  <c:v>105.06837014576377</c:v>
                </c:pt>
                <c:pt idx="64">
                  <c:v>105.44839209833287</c:v>
                </c:pt>
                <c:pt idx="65">
                  <c:v>105.83097882840444</c:v>
                </c:pt>
                <c:pt idx="66">
                  <c:v>106.21612783282913</c:v>
                </c:pt>
                <c:pt idx="67">
                  <c:v>106.60383658016175</c:v>
                </c:pt>
                <c:pt idx="68">
                  <c:v>106.99410251088588</c:v>
                </c:pt>
                <c:pt idx="69">
                  <c:v>107.38692303763555</c:v>
                </c:pt>
                <c:pt idx="70">
                  <c:v>107.7822955454142</c:v>
                </c:pt>
                <c:pt idx="71">
                  <c:v>108.1802173918108</c:v>
                </c:pt>
                <c:pt idx="72">
                  <c:v>108.58068590721335</c:v>
                </c:pt>
                <c:pt idx="73">
                  <c:v>108.98369839501976</c:v>
                </c:pt>
                <c:pt idx="74">
                  <c:v>109.38925213184612</c:v>
                </c:pt>
                <c:pt idx="75">
                  <c:v>109.79734436773266</c:v>
                </c:pt>
                <c:pt idx="76">
                  <c:v>110.2079723263471</c:v>
                </c:pt>
                <c:pt idx="77">
                  <c:v>110.62113320518579</c:v>
                </c:pt>
                <c:pt idx="78">
                  <c:v>111.03682417577248</c:v>
                </c:pt>
                <c:pt idx="79">
                  <c:v>111.45504238385496</c:v>
                </c:pt>
                <c:pt idx="80">
                  <c:v>111.87578494959935</c:v>
                </c:pt>
                <c:pt idx="81">
                  <c:v>112.29904896778245</c:v>
                </c:pt>
                <c:pt idx="82">
                  <c:v>112.72483150798189</c:v>
                </c:pt>
                <c:pt idx="83">
                  <c:v>113.15312961476428</c:v>
                </c:pt>
                <c:pt idx="84">
                  <c:v>113.58394030787146</c:v>
                </c:pt>
                <c:pt idx="85">
                  <c:v>114.01726058240472</c:v>
                </c:pt>
                <c:pt idx="86">
                  <c:v>114.4530874090072</c:v>
                </c:pt>
                <c:pt idx="87">
                  <c:v>114.89141773404447</c:v>
                </c:pt>
                <c:pt idx="88">
                  <c:v>115.33224847978326</c:v>
                </c:pt>
                <c:pt idx="89">
                  <c:v>115.77557654456847</c:v>
                </c:pt>
                <c:pt idx="90">
                  <c:v>116.22139880299846</c:v>
                </c:pt>
                <c:pt idx="91">
                  <c:v>116.66971210609874</c:v>
                </c:pt>
                <c:pt idx="92">
                  <c:v>117.12051328149387</c:v>
                </c:pt>
                <c:pt idx="93">
                  <c:v>117.57379913357792</c:v>
                </c:pt>
                <c:pt idx="94">
                  <c:v>118.02956644368328</c:v>
                </c:pt>
                <c:pt idx="95">
                  <c:v>118.487811970248</c:v>
                </c:pt>
                <c:pt idx="96">
                  <c:v>118.9485324489816</c:v>
                </c:pt>
                <c:pt idx="97">
                  <c:v>119.4117245930294</c:v>
                </c:pt>
                <c:pt idx="98">
                  <c:v>119.87738509313553</c:v>
                </c:pt>
                <c:pt idx="99">
                  <c:v>120.34551061780438</c:v>
                </c:pt>
                <c:pt idx="100">
                  <c:v>120.81609781346084</c:v>
                </c:pt>
                <c:pt idx="101">
                  <c:v>121.28914292775046</c:v>
                </c:pt>
                <c:pt idx="102">
                  <c:v>121.76464143182589</c:v>
                </c:pt>
                <c:pt idx="103">
                  <c:v>122.24258839613778</c:v>
                </c:pt>
                <c:pt idx="104">
                  <c:v>122.72297886725592</c:v>
                </c:pt>
                <c:pt idx="105">
                  <c:v>123.20580786806127</c:v>
                </c:pt>
                <c:pt idx="106">
                  <c:v>123.69107039793646</c:v>
                </c:pt>
                <c:pt idx="107">
                  <c:v>124.17876143295472</c:v>
                </c:pt>
                <c:pt idx="108">
                  <c:v>124.66887592606746</c:v>
                </c:pt>
                <c:pt idx="109">
                  <c:v>125.1614088072903</c:v>
                </c:pt>
                <c:pt idx="110">
                  <c:v>125.65635498388775</c:v>
                </c:pt>
                <c:pt idx="111">
                  <c:v>126.15370934055649</c:v>
                </c:pt>
                <c:pt idx="112">
                  <c:v>126.65346673960727</c:v>
                </c:pt>
                <c:pt idx="113">
                  <c:v>127.1556220211455</c:v>
                </c:pt>
                <c:pt idx="114">
                  <c:v>127.66017000325054</c:v>
                </c:pt>
                <c:pt idx="115">
                  <c:v>128.16710548215363</c:v>
                </c:pt>
                <c:pt idx="116">
                  <c:v>128.67642323241463</c:v>
                </c:pt>
                <c:pt idx="117">
                  <c:v>129.18811800709756</c:v>
                </c:pt>
                <c:pt idx="118">
                  <c:v>129.70218453794476</c:v>
                </c:pt>
                <c:pt idx="119">
                  <c:v>130.21861753554995</c:v>
                </c:pt>
                <c:pt idx="120">
                  <c:v>130.73741168953021</c:v>
                </c:pt>
                <c:pt idx="121">
                  <c:v>131.25856166869659</c:v>
                </c:pt>
                <c:pt idx="122">
                  <c:v>131.78206212122367</c:v>
                </c:pt>
                <c:pt idx="123">
                  <c:v>132.30790767481815</c:v>
                </c:pt>
                <c:pt idx="124">
                  <c:v>132.83609293688605</c:v>
                </c:pt>
                <c:pt idx="125">
                  <c:v>133.36661249469901</c:v>
                </c:pt>
                <c:pt idx="126">
                  <c:v>133.89946091555956</c:v>
                </c:pt>
                <c:pt idx="127">
                  <c:v>134.43463274696518</c:v>
                </c:pt>
                <c:pt idx="128">
                  <c:v>134.97212251677138</c:v>
                </c:pt>
                <c:pt idx="129">
                  <c:v>135.51192473335391</c:v>
                </c:pt>
                <c:pt idx="130">
                  <c:v>136.05403388576968</c:v>
                </c:pt>
                <c:pt idx="131">
                  <c:v>136.59844444391692</c:v>
                </c:pt>
                <c:pt idx="132">
                  <c:v>137.14515085869431</c:v>
                </c:pt>
                <c:pt idx="133">
                  <c:v>137.69414756215906</c:v>
                </c:pt>
                <c:pt idx="134">
                  <c:v>138.24542896768412</c:v>
                </c:pt>
                <c:pt idx="135">
                  <c:v>138.79898947011446</c:v>
                </c:pt>
                <c:pt idx="136">
                  <c:v>139.35482344592236</c:v>
                </c:pt>
                <c:pt idx="137">
                  <c:v>139.91292525336186</c:v>
                </c:pt>
                <c:pt idx="138">
                  <c:v>140.47328923262228</c:v>
                </c:pt>
                <c:pt idx="139">
                  <c:v>141.0359097059808</c:v>
                </c:pt>
                <c:pt idx="140">
                  <c:v>141.60078097795426</c:v>
                </c:pt>
                <c:pt idx="141">
                  <c:v>142.16789733544999</c:v>
                </c:pt>
                <c:pt idx="142">
                  <c:v>142.73725304791591</c:v>
                </c:pt>
                <c:pt idx="143">
                  <c:v>143.30884236748966</c:v>
                </c:pt>
                <c:pt idx="144">
                  <c:v>143.88265952914693</c:v>
                </c:pt>
                <c:pt idx="145">
                  <c:v>144.45869875084904</c:v>
                </c:pt>
                <c:pt idx="146">
                  <c:v>145.03695423368961</c:v>
                </c:pt>
                <c:pt idx="147">
                  <c:v>145.61742016204045</c:v>
                </c:pt>
                <c:pt idx="148">
                  <c:v>146.20009070369662</c:v>
                </c:pt>
                <c:pt idx="149">
                  <c:v>146.78496001002085</c:v>
                </c:pt>
                <c:pt idx="150">
                  <c:v>147.37202221608698</c:v>
                </c:pt>
                <c:pt idx="151">
                  <c:v>147.96127157265497</c:v>
                </c:pt>
                <c:pt idx="152">
                  <c:v>148.55270257840934</c:v>
                </c:pt>
                <c:pt idx="153">
                  <c:v>149.14630984855651</c:v>
                </c:pt>
                <c:pt idx="154">
                  <c:v>149.74208798315209</c:v>
                </c:pt>
                <c:pt idx="155">
                  <c:v>150.34003156722972</c:v>
                </c:pt>
                <c:pt idx="156">
                  <c:v>150.94013517092944</c:v>
                </c:pt>
                <c:pt idx="157">
                  <c:v>151.54239334962531</c:v>
                </c:pt>
                <c:pt idx="158">
                  <c:v>152.14680064405241</c:v>
                </c:pt>
                <c:pt idx="159">
                  <c:v>152.75335158043313</c:v>
                </c:pt>
                <c:pt idx="160">
                  <c:v>153.36204067060302</c:v>
                </c:pt>
                <c:pt idx="161">
                  <c:v>153.97286241213578</c:v>
                </c:pt>
                <c:pt idx="162">
                  <c:v>154.5858112884678</c:v>
                </c:pt>
                <c:pt idx="163">
                  <c:v>155.20088176902192</c:v>
                </c:pt>
                <c:pt idx="164">
                  <c:v>155.81806830933084</c:v>
                </c:pt>
                <c:pt idx="165">
                  <c:v>156.43736535115957</c:v>
                </c:pt>
                <c:pt idx="166">
                  <c:v>157.0587673226276</c:v>
                </c:pt>
                <c:pt idx="167">
                  <c:v>157.68226863833027</c:v>
                </c:pt>
                <c:pt idx="168">
                  <c:v>158.30786369945963</c:v>
                </c:pt>
                <c:pt idx="169">
                  <c:v>158.93554689392471</c:v>
                </c:pt>
                <c:pt idx="170">
                  <c:v>159.56531259647119</c:v>
                </c:pt>
                <c:pt idx="171">
                  <c:v>160.19715516880049</c:v>
                </c:pt>
                <c:pt idx="172">
                  <c:v>160.83106895968828</c:v>
                </c:pt>
                <c:pt idx="173">
                  <c:v>161.4670483051024</c:v>
                </c:pt>
                <c:pt idx="174">
                  <c:v>162.1050875283203</c:v>
                </c:pt>
                <c:pt idx="175">
                  <c:v>162.74518094004583</c:v>
                </c:pt>
                <c:pt idx="176">
                  <c:v>163.38732283852545</c:v>
                </c:pt>
                <c:pt idx="177">
                  <c:v>164.03150750966401</c:v>
                </c:pt>
                <c:pt idx="178">
                  <c:v>164.67772922713979</c:v>
                </c:pt>
                <c:pt idx="179">
                  <c:v>165.3259822525192</c:v>
                </c:pt>
                <c:pt idx="180">
                  <c:v>165.97626083537074</c:v>
                </c:pt>
                <c:pt idx="181">
                  <c:v>166.62855921337854</c:v>
                </c:pt>
                <c:pt idx="182">
                  <c:v>167.28287161245532</c:v>
                </c:pt>
                <c:pt idx="183">
                  <c:v>167.93919224685484</c:v>
                </c:pt>
                <c:pt idx="184">
                  <c:v>168.59751531928376</c:v>
                </c:pt>
                <c:pt idx="185">
                  <c:v>169.25783502101294</c:v>
                </c:pt>
                <c:pt idx="186">
                  <c:v>169.9201455319884</c:v>
                </c:pt>
                <c:pt idx="187">
                  <c:v>170.58444102094154</c:v>
                </c:pt>
                <c:pt idx="188">
                  <c:v>171.2507156454989</c:v>
                </c:pt>
                <c:pt idx="189">
                  <c:v>171.91896355229147</c:v>
                </c:pt>
                <c:pt idx="190">
                  <c:v>172.5891788770634</c:v>
                </c:pt>
                <c:pt idx="191">
                  <c:v>173.26135574478025</c:v>
                </c:pt>
                <c:pt idx="192">
                  <c:v>173.93548826973665</c:v>
                </c:pt>
                <c:pt idx="193">
                  <c:v>174.61157055566352</c:v>
                </c:pt>
                <c:pt idx="194">
                  <c:v>175.28959669583475</c:v>
                </c:pt>
                <c:pt idx="195">
                  <c:v>175.96956077317341</c:v>
                </c:pt>
                <c:pt idx="196">
                  <c:v>176.65145686035737</c:v>
                </c:pt>
                <c:pt idx="197">
                  <c:v>177.33527901992451</c:v>
                </c:pt>
                <c:pt idx="198">
                  <c:v>178.02102130437737</c:v>
                </c:pt>
                <c:pt idx="199">
                  <c:v>178.70867775628733</c:v>
                </c:pt>
                <c:pt idx="200">
                  <c:v>179.3982424083982</c:v>
                </c:pt>
                <c:pt idx="201">
                  <c:v>180.08970928372955</c:v>
                </c:pt>
                <c:pt idx="202">
                  <c:v>180.78307239567923</c:v>
                </c:pt>
                <c:pt idx="203">
                  <c:v>181.47832574812566</c:v>
                </c:pt>
                <c:pt idx="204">
                  <c:v>182.17546333552946</c:v>
                </c:pt>
                <c:pt idx="205">
                  <c:v>182.87447914303473</c:v>
                </c:pt>
                <c:pt idx="206">
                  <c:v>183.57536714656968</c:v>
                </c:pt>
                <c:pt idx="207">
                  <c:v>184.27812131294687</c:v>
                </c:pt>
                <c:pt idx="208">
                  <c:v>184.98273559996306</c:v>
                </c:pt>
                <c:pt idx="209">
                  <c:v>185.68920395649837</c:v>
                </c:pt>
                <c:pt idx="210">
                  <c:v>186.39752032261507</c:v>
                </c:pt>
                <c:pt idx="211">
                  <c:v>187.10767862965591</c:v>
                </c:pt>
                <c:pt idx="212">
                  <c:v>187.81967280034192</c:v>
                </c:pt>
                <c:pt idx="213">
                  <c:v>188.53349674886979</c:v>
                </c:pt>
                <c:pt idx="214">
                  <c:v>189.24914438100868</c:v>
                </c:pt>
                <c:pt idx="215">
                  <c:v>189.96660959419663</c:v>
                </c:pt>
                <c:pt idx="216">
                  <c:v>190.68588627763651</c:v>
                </c:pt>
                <c:pt idx="217">
                  <c:v>191.40696831239143</c:v>
                </c:pt>
                <c:pt idx="218">
                  <c:v>192.1298495714797</c:v>
                </c:pt>
                <c:pt idx="219">
                  <c:v>192.85452391996932</c:v>
                </c:pt>
                <c:pt idx="220">
                  <c:v>193.58098521507208</c:v>
                </c:pt>
                <c:pt idx="221">
                  <c:v>194.30922730623703</c:v>
                </c:pt>
                <c:pt idx="222">
                  <c:v>195.03924403524366</c:v>
                </c:pt>
                <c:pt idx="223">
                  <c:v>195.77102923629442</c:v>
                </c:pt>
                <c:pt idx="224">
                  <c:v>196.50457673610703</c:v>
                </c:pt>
                <c:pt idx="225">
                  <c:v>197.23988035400598</c:v>
                </c:pt>
                <c:pt idx="226">
                  <c:v>197.97693390201394</c:v>
                </c:pt>
                <c:pt idx="227">
                  <c:v>198.71573118494246</c:v>
                </c:pt>
                <c:pt idx="228">
                  <c:v>199.45626600048223</c:v>
                </c:pt>
                <c:pt idx="229">
                  <c:v>200.19853213929301</c:v>
                </c:pt>
                <c:pt idx="230">
                  <c:v>200.94252338509293</c:v>
                </c:pt>
                <c:pt idx="231">
                  <c:v>201.68823351474751</c:v>
                </c:pt>
                <c:pt idx="232">
                  <c:v>202.43565629835805</c:v>
                </c:pt>
                <c:pt idx="233">
                  <c:v>203.18478549934969</c:v>
                </c:pt>
                <c:pt idx="234">
                  <c:v>203.93561487455892</c:v>
                </c:pt>
                <c:pt idx="235">
                  <c:v>204.6881381743207</c:v>
                </c:pt>
                <c:pt idx="236">
                  <c:v>205.44234914255512</c:v>
                </c:pt>
                <c:pt idx="237">
                  <c:v>206.19824151685353</c:v>
                </c:pt>
                <c:pt idx="238">
                  <c:v>206.95580902856432</c:v>
                </c:pt>
                <c:pt idx="239">
                  <c:v>207.71504540287822</c:v>
                </c:pt>
                <c:pt idx="240">
                  <c:v>208.47594435891307</c:v>
                </c:pt>
                <c:pt idx="241">
                  <c:v>209.2384996097982</c:v>
                </c:pt>
                <c:pt idx="242">
                  <c:v>210.00270486275843</c:v>
                </c:pt>
                <c:pt idx="243">
                  <c:v>210.76855381919745</c:v>
                </c:pt>
                <c:pt idx="244">
                  <c:v>211.53604017478091</c:v>
                </c:pt>
                <c:pt idx="245">
                  <c:v>212.30515761951895</c:v>
                </c:pt>
                <c:pt idx="246">
                  <c:v>213.0758998378484</c:v>
                </c:pt>
                <c:pt idx="247">
                  <c:v>213.84826050871433</c:v>
                </c:pt>
                <c:pt idx="248">
                  <c:v>214.62223330565146</c:v>
                </c:pt>
                <c:pt idx="249">
                  <c:v>215.39781189686477</c:v>
                </c:pt>
                <c:pt idx="250">
                  <c:v>216.17498994530999</c:v>
                </c:pt>
                <c:pt idx="251">
                  <c:v>216.9537605147643</c:v>
                </c:pt>
                <c:pt idx="252">
                  <c:v>217.73411547526055</c:v>
                </c:pt>
                <c:pt idx="253">
                  <c:v>218.51604609675957</c:v>
                </c:pt>
                <c:pt idx="254">
                  <c:v>219.29954364347529</c:v>
                </c:pt>
                <c:pt idx="255">
                  <c:v>220.0845993739874</c:v>
                </c:pt>
                <c:pt idx="256">
                  <c:v>220.87120454135305</c:v>
                </c:pt>
                <c:pt idx="257">
                  <c:v>221.65935039321798</c:v>
                </c:pt>
                <c:pt idx="258">
                  <c:v>222.4490281719267</c:v>
                </c:pt>
                <c:pt idx="259">
                  <c:v>223.24022911463217</c:v>
                </c:pt>
                <c:pt idx="260">
                  <c:v>224.03294445340453</c:v>
                </c:pt>
                <c:pt idx="261">
                  <c:v>224.82716541533918</c:v>
                </c:pt>
                <c:pt idx="262">
                  <c:v>225.62288322266411</c:v>
                </c:pt>
                <c:pt idx="263">
                  <c:v>226.42008909284652</c:v>
                </c:pt>
                <c:pt idx="264">
                  <c:v>227.21877423869864</c:v>
                </c:pt>
                <c:pt idx="265">
                  <c:v>228.01892986848281</c:v>
                </c:pt>
                <c:pt idx="266">
                  <c:v>228.82054718601592</c:v>
                </c:pt>
                <c:pt idx="267">
                  <c:v>229.62361739077295</c:v>
                </c:pt>
                <c:pt idx="268">
                  <c:v>230.42813167799002</c:v>
                </c:pt>
                <c:pt idx="269">
                  <c:v>231.23408123876646</c:v>
                </c:pt>
                <c:pt idx="270">
                  <c:v>232.04145726016625</c:v>
                </c:pt>
                <c:pt idx="271">
                  <c:v>232.85025092531873</c:v>
                </c:pt>
                <c:pt idx="272">
                  <c:v>233.66045341351864</c:v>
                </c:pt>
                <c:pt idx="273">
                  <c:v>234.4720559003253</c:v>
                </c:pt>
                <c:pt idx="274">
                  <c:v>235.28504955766118</c:v>
                </c:pt>
                <c:pt idx="275">
                  <c:v>236.09942555390964</c:v>
                </c:pt>
                <c:pt idx="276">
                  <c:v>236.91517505401205</c:v>
                </c:pt>
                <c:pt idx="277">
                  <c:v>237.73228921956414</c:v>
                </c:pt>
                <c:pt idx="278">
                  <c:v>238.55075920891159</c:v>
                </c:pt>
                <c:pt idx="279">
                  <c:v>239.37057617724491</c:v>
                </c:pt>
                <c:pt idx="280">
                  <c:v>240.19173127669373</c:v>
                </c:pt>
                <c:pt idx="281">
                  <c:v>241.01421565642011</c:v>
                </c:pt>
                <c:pt idx="282">
                  <c:v>241.83802046271143</c:v>
                </c:pt>
                <c:pt idx="283">
                  <c:v>242.66313683907231</c:v>
                </c:pt>
                <c:pt idx="284">
                  <c:v>243.48955592631594</c:v>
                </c:pt>
                <c:pt idx="285">
                  <c:v>244.31726886265477</c:v>
                </c:pt>
                <c:pt idx="286">
                  <c:v>245.14626678379022</c:v>
                </c:pt>
                <c:pt idx="287">
                  <c:v>245.97654082300201</c:v>
                </c:pt>
                <c:pt idx="288">
                  <c:v>246.80808211123653</c:v>
                </c:pt>
                <c:pt idx="289">
                  <c:v>247.64088177719464</c:v>
                </c:pt>
                <c:pt idx="290">
                  <c:v>248.47493094741864</c:v>
                </c:pt>
                <c:pt idx="291">
                  <c:v>249.31022074637869</c:v>
                </c:pt>
                <c:pt idx="292">
                  <c:v>250.14674229655836</c:v>
                </c:pt>
                <c:pt idx="293">
                  <c:v>250.98448671853961</c:v>
                </c:pt>
                <c:pt idx="294">
                  <c:v>251.82344513108697</c:v>
                </c:pt>
                <c:pt idx="295">
                  <c:v>252.6636086512311</c:v>
                </c:pt>
                <c:pt idx="296">
                  <c:v>253.50496839435155</c:v>
                </c:pt>
                <c:pt idx="297">
                  <c:v>254.34751547425893</c:v>
                </c:pt>
                <c:pt idx="298">
                  <c:v>255.19123436819868</c:v>
                </c:pt>
                <c:pt idx="299">
                  <c:v>256.03609627740127</c:v>
                </c:pt>
                <c:pt idx="300">
                  <c:v>256.88206576188293</c:v>
                </c:pt>
                <c:pt idx="301">
                  <c:v>257.7291073800036</c:v>
                </c:pt>
                <c:pt idx="302">
                  <c:v>258.57718568915135</c:v>
                </c:pt>
                <c:pt idx="303">
                  <c:v>259.42626524641793</c:v>
                </c:pt>
                <c:pt idx="304">
                  <c:v>260.27631060926473</c:v>
                </c:pt>
                <c:pt idx="305">
                  <c:v>261.12728633617974</c:v>
                </c:pt>
                <c:pt idx="306">
                  <c:v>261.97915698732544</c:v>
                </c:pt>
                <c:pt idx="307">
                  <c:v>262.83188712517727</c:v>
                </c:pt>
                <c:pt idx="308">
                  <c:v>263.68544131515324</c:v>
                </c:pt>
                <c:pt idx="309">
                  <c:v>264.53978412623394</c:v>
                </c:pt>
                <c:pt idx="310">
                  <c:v>265.39488013157393</c:v>
                </c:pt>
                <c:pt idx="311">
                  <c:v>266.25069390910346</c:v>
                </c:pt>
                <c:pt idx="312">
                  <c:v>267.10719004212143</c:v>
                </c:pt>
                <c:pt idx="313">
                  <c:v>267.96433311987886</c:v>
                </c:pt>
                <c:pt idx="314">
                  <c:v>268.82208773815364</c:v>
                </c:pt>
                <c:pt idx="315">
                  <c:v>269.68041849981574</c:v>
                </c:pt>
                <c:pt idx="316">
                  <c:v>270.53929001538353</c:v>
                </c:pt>
                <c:pt idx="317">
                  <c:v>271.39866690357104</c:v>
                </c:pt>
                <c:pt idx="318">
                  <c:v>272.25851379182581</c:v>
                </c:pt>
                <c:pt idx="319">
                  <c:v>273.11879531685804</c:v>
                </c:pt>
                <c:pt idx="320">
                  <c:v>273.97947612516032</c:v>
                </c:pt>
                <c:pt idx="321">
                  <c:v>274.84052353442206</c:v>
                </c:pt>
                <c:pt idx="322">
                  <c:v>275.70191019541556</c:v>
                </c:pt>
                <c:pt idx="323">
                  <c:v>276.56361142975402</c:v>
                </c:pt>
                <c:pt idx="324">
                  <c:v>277.42560256703342</c:v>
                </c:pt>
                <c:pt idx="325">
                  <c:v>278.28785894505893</c:v>
                </c:pt>
                <c:pt idx="326">
                  <c:v>279.15035591006642</c:v>
                </c:pt>
                <c:pt idx="327">
                  <c:v>280.01306881693984</c:v>
                </c:pt>
                <c:pt idx="328">
                  <c:v>280.8759730294243</c:v>
                </c:pt>
                <c:pt idx="329">
                  <c:v>281.7390439203345</c:v>
                </c:pt>
                <c:pt idx="330">
                  <c:v>282.60225687175904</c:v>
                </c:pt>
                <c:pt idx="331">
                  <c:v>283.46558727526019</c:v>
                </c:pt>
                <c:pt idx="332">
                  <c:v>284.32901053206945</c:v>
                </c:pt>
                <c:pt idx="333">
                  <c:v>285.19250205327864</c:v>
                </c:pt>
                <c:pt idx="334">
                  <c:v>286.05603726002681</c:v>
                </c:pt>
                <c:pt idx="335">
                  <c:v>286.91959158368263</c:v>
                </c:pt>
                <c:pt idx="336">
                  <c:v>287.78314046602276</c:v>
                </c:pt>
                <c:pt idx="337">
                  <c:v>288.64665935940559</c:v>
                </c:pt>
                <c:pt idx="338">
                  <c:v>289.51012372694083</c:v>
                </c:pt>
                <c:pt idx="339">
                  <c:v>290.37350904265486</c:v>
                </c:pt>
                <c:pt idx="340">
                  <c:v>291.23679079165169</c:v>
                </c:pt>
                <c:pt idx="341">
                  <c:v>292.0999444702698</c:v>
                </c:pt>
                <c:pt idx="342">
                  <c:v>292.96294558623453</c:v>
                </c:pt>
                <c:pt idx="343">
                  <c:v>293.82576965880645</c:v>
                </c:pt>
                <c:pt idx="344">
                  <c:v>294.68839221892517</c:v>
                </c:pt>
                <c:pt idx="345">
                  <c:v>295.55078880934929</c:v>
                </c:pt>
                <c:pt idx="346">
                  <c:v>296.41293498479172</c:v>
                </c:pt>
                <c:pt idx="347">
                  <c:v>297.27480631205123</c:v>
                </c:pt>
                <c:pt idx="348">
                  <c:v>298.13637866001358</c:v>
                </c:pt>
                <c:pt idx="349">
                  <c:v>298.99762848960387</c:v>
                </c:pt>
                <c:pt idx="350">
                  <c:v>299.85853256369251</c:v>
                </c:pt>
                <c:pt idx="351">
                  <c:v>300.71906765703352</c:v>
                </c:pt>
                <c:pt idx="352">
                  <c:v>301.57921055635893</c:v>
                </c:pt>
                <c:pt idx="353">
                  <c:v>302.43893806046975</c:v>
                </c:pt>
                <c:pt idx="354">
                  <c:v>303.29822698032274</c:v>
                </c:pt>
                <c:pt idx="355">
                  <c:v>304.15705413911371</c:v>
                </c:pt>
                <c:pt idx="356">
                  <c:v>305.01539637235709</c:v>
                </c:pt>
                <c:pt idx="357">
                  <c:v>305.87323052796154</c:v>
                </c:pt>
                <c:pt idx="358">
                  <c:v>306.73053346630195</c:v>
                </c:pt>
                <c:pt idx="359">
                  <c:v>307.58728206028781</c:v>
                </c:pt>
                <c:pt idx="360">
                  <c:v>308.44345925198661</c:v>
                </c:pt>
                <c:pt idx="361">
                  <c:v>309.29906010763784</c:v>
                </c:pt>
                <c:pt idx="362">
                  <c:v>310.15408575322402</c:v>
                </c:pt>
                <c:pt idx="363">
                  <c:v>311.008537311623</c:v>
                </c:pt>
                <c:pt idx="364">
                  <c:v>311.86241590261983</c:v>
                </c:pt>
                <c:pt idx="365">
                  <c:v>312.71572264291842</c:v>
                </c:pt>
                <c:pt idx="366">
                  <c:v>313.56845864615303</c:v>
                </c:pt>
                <c:pt idx="367">
                  <c:v>314.42062502289997</c:v>
                </c:pt>
                <c:pt idx="368">
                  <c:v>315.27222288068884</c:v>
                </c:pt>
                <c:pt idx="369">
                  <c:v>316.12325332401429</c:v>
                </c:pt>
                <c:pt idx="370">
                  <c:v>316.97371745434708</c:v>
                </c:pt>
                <c:pt idx="371">
                  <c:v>317.8236163701456</c:v>
                </c:pt>
                <c:pt idx="372">
                  <c:v>318.67295116686716</c:v>
                </c:pt>
                <c:pt idx="373">
                  <c:v>319.52172293697907</c:v>
                </c:pt>
                <c:pt idx="374">
                  <c:v>320.36993276996986</c:v>
                </c:pt>
                <c:pt idx="375">
                  <c:v>321.2175817523605</c:v>
                </c:pt>
                <c:pt idx="376">
                  <c:v>322.0646709677153</c:v>
                </c:pt>
                <c:pt idx="377">
                  <c:v>322.91120149665301</c:v>
                </c:pt>
                <c:pt idx="378">
                  <c:v>323.75717441685777</c:v>
                </c:pt>
                <c:pt idx="379">
                  <c:v>324.60259080308998</c:v>
                </c:pt>
                <c:pt idx="380">
                  <c:v>325.44745172719729</c:v>
                </c:pt>
                <c:pt idx="381">
                  <c:v>326.29175825812513</c:v>
                </c:pt>
                <c:pt idx="382">
                  <c:v>327.13551146192776</c:v>
                </c:pt>
                <c:pt idx="383">
                  <c:v>327.97871240177881</c:v>
                </c:pt>
                <c:pt idx="384">
                  <c:v>328.82136213798196</c:v>
                </c:pt>
                <c:pt idx="385">
                  <c:v>329.6634617279816</c:v>
                </c:pt>
                <c:pt idx="386">
                  <c:v>330.50501222637331</c:v>
                </c:pt>
                <c:pt idx="387">
                  <c:v>331.34601468491439</c:v>
                </c:pt>
                <c:pt idx="388">
                  <c:v>332.1864701525343</c:v>
                </c:pt>
                <c:pt idx="389">
                  <c:v>333.0263796753452</c:v>
                </c:pt>
                <c:pt idx="390">
                  <c:v>333.86574429665217</c:v>
                </c:pt>
                <c:pt idx="391">
                  <c:v>334.70456505696347</c:v>
                </c:pt>
                <c:pt idx="392">
                  <c:v>335.54284299400103</c:v>
                </c:pt>
                <c:pt idx="393">
                  <c:v>336.38057914271042</c:v>
                </c:pt>
                <c:pt idx="394">
                  <c:v>337.21777453527125</c:v>
                </c:pt>
                <c:pt idx="395">
                  <c:v>338.0544302011071</c:v>
                </c:pt>
                <c:pt idx="396">
                  <c:v>338.89054716689566</c:v>
                </c:pt>
                <c:pt idx="397">
                  <c:v>339.72612645657887</c:v>
                </c:pt>
                <c:pt idx="398">
                  <c:v>340.56116909137273</c:v>
                </c:pt>
                <c:pt idx="399">
                  <c:v>341.3956760897774</c:v>
                </c:pt>
                <c:pt idx="400">
                  <c:v>342.22964846758691</c:v>
                </c:pt>
                <c:pt idx="401">
                  <c:v>350.54004659776251</c:v>
                </c:pt>
                <c:pt idx="402">
                  <c:v>358.79763630579993</c:v>
                </c:pt>
                <c:pt idx="403">
                  <c:v>367.00340794705215</c:v>
                </c:pt>
                <c:pt idx="404">
                  <c:v>375.15832609490161</c:v>
                </c:pt>
                <c:pt idx="405">
                  <c:v>383.26333045436468</c:v>
                </c:pt>
                <c:pt idx="406">
                  <c:v>391.31933673522826</c:v>
                </c:pt>
                <c:pt idx="407">
                  <c:v>399.32723748686124</c:v>
                </c:pt>
                <c:pt idx="408">
                  <c:v>407.28790289671042</c:v>
                </c:pt>
                <c:pt idx="409">
                  <c:v>415.20218155436942</c:v>
                </c:pt>
                <c:pt idx="410">
                  <c:v>423.070901182993</c:v>
                </c:pt>
                <c:pt idx="411">
                  <c:v>430.89486933972483</c:v>
                </c:pt>
                <c:pt idx="412">
                  <c:v>438.67487408670564</c:v>
                </c:pt>
                <c:pt idx="413">
                  <c:v>446.411684634138</c:v>
                </c:pt>
                <c:pt idx="414">
                  <c:v>454.10605195679682</c:v>
                </c:pt>
                <c:pt idx="415">
                  <c:v>461.7587093852938</c:v>
                </c:pt>
                <c:pt idx="416">
                  <c:v>469.37037317333034</c:v>
                </c:pt>
                <c:pt idx="417">
                  <c:v>476.94174304210122</c:v>
                </c:pt>
                <c:pt idx="418">
                  <c:v>484.47350270294697</c:v>
                </c:pt>
                <c:pt idx="419">
                  <c:v>491.96632035929099</c:v>
                </c:pt>
                <c:pt idx="420">
                  <c:v>499.42084918883938</c:v>
                </c:pt>
                <c:pt idx="421">
                  <c:v>506.83772780696802</c:v>
                </c:pt>
                <c:pt idx="422">
                  <c:v>514.21758071217062</c:v>
                </c:pt>
                <c:pt idx="423">
                  <c:v>521.56101871439409</c:v>
                </c:pt>
                <c:pt idx="424">
                  <c:v>528.86863934704274</c:v>
                </c:pt>
                <c:pt idx="425">
                  <c:v>536.14102726339115</c:v>
                </c:pt>
                <c:pt idx="426">
                  <c:v>543.37875461810688</c:v>
                </c:pt>
                <c:pt idx="427">
                  <c:v>550.58238143454582</c:v>
                </c:pt>
                <c:pt idx="428">
                  <c:v>557.75245595845024</c:v>
                </c:pt>
                <c:pt idx="429">
                  <c:v>564.8895149986447</c:v>
                </c:pt>
                <c:pt idx="430">
                  <c:v>571.994084255296</c:v>
                </c:pt>
                <c:pt idx="431">
                  <c:v>579.06667863627433</c:v>
                </c:pt>
                <c:pt idx="432">
                  <c:v>586.10780256212308</c:v>
                </c:pt>
                <c:pt idx="433">
                  <c:v>593.11795026012317</c:v>
                </c:pt>
                <c:pt idx="434">
                  <c:v>600.09760604790961</c:v>
                </c:pt>
                <c:pt idx="435">
                  <c:v>607.04724460707746</c:v>
                </c:pt>
                <c:pt idx="436">
                  <c:v>613.96733124719162</c:v>
                </c:pt>
                <c:pt idx="437">
                  <c:v>620.85832216059555</c:v>
                </c:pt>
                <c:pt idx="438">
                  <c:v>627.72066466839317</c:v>
                </c:pt>
                <c:pt idx="439">
                  <c:v>634.55479745796163</c:v>
                </c:pt>
                <c:pt idx="440">
                  <c:v>641.36115081233459</c:v>
                </c:pt>
                <c:pt idx="441">
                  <c:v>648.14014683177857</c:v>
                </c:pt>
                <c:pt idx="442">
                  <c:v>654.89219964787185</c:v>
                </c:pt>
                <c:pt idx="443">
                  <c:v>661.61771563037757</c:v>
                </c:pt>
                <c:pt idx="444">
                  <c:v>668.31709358719229</c:v>
                </c:pt>
                <c:pt idx="445">
                  <c:v>674.99072495763471</c:v>
                </c:pt>
                <c:pt idx="446">
                  <c:v>681.63899399933018</c:v>
                </c:pt>
                <c:pt idx="447">
                  <c:v>688.26227796893136</c:v>
                </c:pt>
                <c:pt idx="448">
                  <c:v>694.86094729690797</c:v>
                </c:pt>
                <c:pt idx="449">
                  <c:v>701.43536575662426</c:v>
                </c:pt>
                <c:pt idx="450">
                  <c:v>707.98589062791564</c:v>
                </c:pt>
                <c:pt idx="451">
                  <c:v>714.51287285536387</c:v>
                </c:pt>
                <c:pt idx="452">
                  <c:v>721.01665720146411</c:v>
                </c:pt>
                <c:pt idx="453">
                  <c:v>727.49758239486493</c:v>
                </c:pt>
                <c:pt idx="454">
                  <c:v>733.95598127385654</c:v>
                </c:pt>
                <c:pt idx="455">
                  <c:v>740.39218092527472</c:v>
                </c:pt>
                <c:pt idx="456">
                  <c:v>746.80650281897817</c:v>
                </c:pt>
                <c:pt idx="457">
                  <c:v>753.1992629380527</c:v>
                </c:pt>
                <c:pt idx="458">
                  <c:v>759.57077190488701</c:v>
                </c:pt>
                <c:pt idx="459">
                  <c:v>765.92133510325903</c:v>
                </c:pt>
                <c:pt idx="460">
                  <c:v>772.25125279656538</c:v>
                </c:pt>
                <c:pt idx="461">
                  <c:v>778.5608202423208</c:v>
                </c:pt>
                <c:pt idx="462">
                  <c:v>784.8503278030488</c:v>
                </c:pt>
                <c:pt idx="463">
                  <c:v>791.12006105367891</c:v>
                </c:pt>
                <c:pt idx="464">
                  <c:v>797.37030088556128</c:v>
                </c:pt>
                <c:pt idx="465">
                  <c:v>803.60132360720456</c:v>
                </c:pt>
                <c:pt idx="466">
                  <c:v>809.81340104183778</c:v>
                </c:pt>
                <c:pt idx="467">
                  <c:v>816.00680062189224</c:v>
                </c:pt>
                <c:pt idx="468">
                  <c:v>822.18178548049673</c:v>
                </c:pt>
                <c:pt idx="469">
                  <c:v>828.33861454007251</c:v>
                </c:pt>
                <c:pt idx="470">
                  <c:v>834.47754259811336</c:v>
                </c:pt>
                <c:pt idx="471">
                  <c:v>840.59882041023036</c:v>
                </c:pt>
                <c:pt idx="472">
                  <c:v>846.70269477053796</c:v>
                </c:pt>
                <c:pt idx="473">
                  <c:v>852.78940858945475</c:v>
                </c:pt>
                <c:pt idx="474">
                  <c:v>858.85920096898781</c:v>
                </c:pt>
                <c:pt idx="475">
                  <c:v>864.91230727556831</c:v>
                </c:pt>
                <c:pt idx="476">
                  <c:v>870.94895921050067</c:v>
                </c:pt>
                <c:pt idx="477">
                  <c:v>876.96938487808654</c:v>
                </c:pt>
                <c:pt idx="478">
                  <c:v>882.97380885148004</c:v>
                </c:pt>
                <c:pt idx="479">
                  <c:v>888.96245223633036</c:v>
                </c:pt>
                <c:pt idx="480">
                  <c:v>894.93553273226235</c:v>
                </c:pt>
                <c:pt idx="481">
                  <c:v>900.89326469224625</c:v>
                </c:pt>
                <c:pt idx="482">
                  <c:v>906.83585917990217</c:v>
                </c:pt>
                <c:pt idx="483">
                  <c:v>912.7635240247846</c:v>
                </c:pt>
                <c:pt idx="484">
                  <c:v>918.67646387569027</c:v>
                </c:pt>
                <c:pt idx="485">
                  <c:v>924.57488025202804</c:v>
                </c:pt>
                <c:pt idx="486">
                  <c:v>930.45897159329002</c:v>
                </c:pt>
                <c:pt idx="487">
                  <c:v>936.32893330666002</c:v>
                </c:pt>
                <c:pt idx="488">
                  <c:v>942.18495781279341</c:v>
                </c:pt>
                <c:pt idx="489">
                  <c:v>948.02723458980029</c:v>
                </c:pt>
                <c:pt idx="490">
                  <c:v>953.85595021546351</c:v>
                </c:pt>
                <c:pt idx="491">
                  <c:v>959.67128840771977</c:v>
                </c:pt>
                <c:pt idx="492">
                  <c:v>965.47343006343135</c:v>
                </c:pt>
                <c:pt idx="493">
                  <c:v>971.26255329547405</c:v>
                </c:pt>
                <c:pt idx="494">
                  <c:v>977.03883346816576</c:v>
                </c:pt>
                <c:pt idx="495">
                  <c:v>982.80244323105921</c:v>
                </c:pt>
                <c:pt idx="496">
                  <c:v>988.55355255111954</c:v>
                </c:pt>
                <c:pt idx="497">
                  <c:v>994.29232874330796</c:v>
                </c:pt>
                <c:pt idx="498">
                  <c:v>1000.0189364995905</c:v>
                </c:pt>
                <c:pt idx="499">
                  <c:v>1005.7335379163911</c:v>
                </c:pt>
                <c:pt idx="500">
                  <c:v>1011.4362925205056</c:v>
                </c:pt>
                <c:pt idx="501">
                  <c:v>1017.1273572934936</c:v>
                </c:pt>
                <c:pt idx="502">
                  <c:v>1022.8068866945647</c:v>
                </c:pt>
                <c:pt idx="503">
                  <c:v>1028.4750326819749</c:v>
                </c:pt>
                <c:pt idx="504">
                  <c:v>1034.1319447329465</c:v>
                </c:pt>
                <c:pt idx="505">
                  <c:v>1039.7777698621294</c:v>
                </c:pt>
                <c:pt idx="506">
                  <c:v>1045.4126526386144</c:v>
                </c:pt>
                <c:pt idx="507">
                  <c:v>1051.0367352015178</c:v>
                </c:pt>
                <c:pt idx="508">
                  <c:v>1056.650157274147</c:v>
                </c:pt>
                <c:pt idx="509">
                  <c:v>1062.2530561767667</c:v>
                </c:pt>
                <c:pt idx="510">
                  <c:v>1067.8455668379788</c:v>
                </c:pt>
                <c:pt idx="511">
                  <c:v>1073.4278218047318</c:v>
                </c:pt>
                <c:pt idx="512">
                  <c:v>1078.9999512509787</c:v>
                </c:pt>
                <c:pt idx="513">
                  <c:v>1084.5620829850002</c:v>
                </c:pt>
                <c:pt idx="514">
                  <c:v>1090.114342455413</c:v>
                </c:pt>
                <c:pt idx="515">
                  <c:v>1095.6568527558841</c:v>
                </c:pt>
                <c:pt idx="516">
                  <c:v>1101.1897346285734</c:v>
                </c:pt>
                <c:pt idx="517">
                  <c:v>1106.7131064663306</c:v>
                </c:pt>
                <c:pt idx="518">
                  <c:v>1112.2270843136712</c:v>
                </c:pt>
                <c:pt idx="519">
                  <c:v>1117.7317818665633</c:v>
                </c:pt>
                <c:pt idx="520">
                  <c:v>1123.2273104710562</c:v>
                </c:pt>
                <c:pt idx="521">
                  <c:v>1128.7137791207849</c:v>
                </c:pt>
                <c:pt idx="522">
                  <c:v>1134.1912944533931</c:v>
                </c:pt>
                <c:pt idx="523">
                  <c:v>1139.6599607459107</c:v>
                </c:pt>
                <c:pt idx="524">
                  <c:v>1145.1198799091378</c:v>
                </c:pt>
                <c:pt idx="525">
                  <c:v>1150.5711514810819</c:v>
                </c:pt>
                <c:pt idx="526">
                  <c:v>1156.0138726195025</c:v>
                </c:pt>
                <c:pt idx="527">
                  <c:v>1161.4481380936252</c:v>
                </c:pt>
                <c:pt idx="528">
                  <c:v>1166.8740402750843</c:v>
                </c:pt>
                <c:pt idx="529">
                  <c:v>1172.2916691281685</c:v>
                </c:pt>
                <c:pt idx="530">
                  <c:v>1177.7011121994376</c:v>
                </c:pt>
                <c:pt idx="531">
                  <c:v>1183.1024546067943</c:v>
                </c:pt>
                <c:pt idx="532">
                  <c:v>1188.4957790280928</c:v>
                </c:pt>
                <c:pt idx="533">
                  <c:v>1193.8811656893743</c:v>
                </c:pt>
                <c:pt idx="534">
                  <c:v>1199.2586923528254</c:v>
                </c:pt>
                <c:pt idx="535">
                  <c:v>1204.6284343045588</c:v>
                </c:pt>
                <c:pt idx="536">
                  <c:v>1209.990464342322</c:v>
                </c:pt>
                <c:pt idx="537">
                  <c:v>1215.3448527632438</c:v>
                </c:pt>
                <c:pt idx="538">
                  <c:v>1220.6916673517335</c:v>
                </c:pt>
                <c:pt idx="539">
                  <c:v>1226.0309733676502</c:v>
                </c:pt>
                <c:pt idx="540">
                  <c:v>1231.3628335348662</c:v>
                </c:pt>
                <c:pt idx="541">
                  <c:v>1236.687308030348</c:v>
                </c:pt>
                <c:pt idx="542">
                  <c:v>1242.0044544738823</c:v>
                </c:pt>
                <c:pt idx="543">
                  <c:v>1247.314327918577</c:v>
                </c:pt>
                <c:pt idx="544">
                  <c:v>1252.6169808422655</c:v>
                </c:pt>
                <c:pt idx="545">
                  <c:v>1257.9124631399457</c:v>
                </c:pt>
                <c:pt idx="546">
                  <c:v>1263.2008221173785</c:v>
                </c:pt>
                <c:pt idx="547">
                  <c:v>1268.4821024859762</c:v>
                </c:pt>
                <c:pt idx="548">
                  <c:v>1273.7563463591</c:v>
                </c:pt>
                <c:pt idx="549">
                  <c:v>1279.0235932498877</c:v>
                </c:pt>
                <c:pt idx="550">
                  <c:v>1284.2838800707218</c:v>
                </c:pt>
                <c:pt idx="551">
                  <c:v>1289.5372411344474</c:v>
                </c:pt>
                <c:pt idx="552">
                  <c:v>1294.7837081574362</c:v>
                </c:pt>
                <c:pt idx="553">
                  <c:v>1300.0233102645873</c:v>
                </c:pt>
                <c:pt idx="554">
                  <c:v>1305.2560739963458</c:v>
                </c:pt>
                <c:pt idx="555">
                  <c:v>1310.4820233178082</c:v>
                </c:pt>
                <c:pt idx="556">
                  <c:v>1315.7011796299719</c:v>
                </c:pt>
                <c:pt idx="557">
                  <c:v>1320.9135617831776</c:v>
                </c:pt>
                <c:pt idx="558">
                  <c:v>1326.1191860927752</c:v>
                </c:pt>
                <c:pt idx="559">
                  <c:v>1331.3180663570363</c:v>
                </c:pt>
                <c:pt idx="560">
                  <c:v>1336.51021387732</c:v>
                </c:pt>
                <c:pt idx="561">
                  <c:v>1341.695637480484</c:v>
                </c:pt>
                <c:pt idx="562">
                  <c:v>1346.8743435435265</c:v>
                </c:pt>
                <c:pt idx="563">
                  <c:v>1352.0463360204214</c:v>
                </c:pt>
                <c:pt idx="564">
                  <c:v>1357.2116164711069</c:v>
                </c:pt>
                <c:pt idx="565">
                  <c:v>1362.3701840925664</c:v>
                </c:pt>
                <c:pt idx="566">
                  <c:v>1367.5220357519388</c:v>
                </c:pt>
                <c:pt idx="567">
                  <c:v>1372.6671660215738</c:v>
                </c:pt>
                <c:pt idx="568">
                  <c:v>1377.8055672159492</c:v>
                </c:pt>
                <c:pt idx="569">
                  <c:v>1382.93722943035</c:v>
                </c:pt>
                <c:pt idx="570">
                  <c:v>1388.0621405812074</c:v>
                </c:pt>
                <c:pt idx="571">
                  <c:v>1393.1802864479841</c:v>
                </c:pt>
                <c:pt idx="572">
                  <c:v>1398.2916507164935</c:v>
                </c:pt>
                <c:pt idx="573">
                  <c:v>1403.3962150235297</c:v>
                </c:pt>
                <c:pt idx="574">
                  <c:v>1408.4939590026879</c:v>
                </c:pt>
                <c:pt idx="575">
                  <c:v>1413.5848603312472</c:v>
                </c:pt>
                <c:pt idx="576">
                  <c:v>1418.668894777994</c:v>
                </c:pt>
                <c:pt idx="577">
                  <c:v>1423.7460362518577</c:v>
                </c:pt>
                <c:pt idx="578">
                  <c:v>1428.8162568512369</c:v>
                </c:pt>
                <c:pt idx="579">
                  <c:v>1433.8795269138909</c:v>
                </c:pt>
                <c:pt idx="580">
                  <c:v>1438.9358150672826</c:v>
                </c:pt>
                <c:pt idx="581">
                  <c:v>1443.9850882792527</c:v>
                </c:pt>
                <c:pt idx="582">
                  <c:v>1449.0273119089154</c:v>
                </c:pt>
                <c:pt idx="583">
                  <c:v>1454.0624497576705</c:v>
                </c:pt>
                <c:pt idx="584">
                  <c:v>1459.0904641202285</c:v>
                </c:pt>
                <c:pt idx="585">
                  <c:v>1464.1113158355545</c:v>
                </c:pt>
                <c:pt idx="586">
                  <c:v>1469.1249643376395</c:v>
                </c:pt>
                <c:pt idx="587">
                  <c:v>1474.1313677060155</c:v>
                </c:pt>
                <c:pt idx="588">
                  <c:v>1479.1304827159361</c:v>
                </c:pt>
                <c:pt idx="589">
                  <c:v>1484.1222648881508</c:v>
                </c:pt>
                <c:pt idx="590">
                  <c:v>1489.1066685382066</c:v>
                </c:pt>
                <c:pt idx="591">
                  <c:v>1494.0836468252157</c:v>
                </c:pt>
                <c:pt idx="592">
                  <c:v>1499.0531518000371</c:v>
                </c:pt>
                <c:pt idx="593">
                  <c:v>1504.0151344528217</c:v>
                </c:pt>
                <c:pt idx="594">
                  <c:v>1508.9695447598783</c:v>
                </c:pt>
                <c:pt idx="595">
                  <c:v>1513.9163317298221</c:v>
                </c:pt>
                <c:pt idx="596">
                  <c:v>1518.8554434489733</c:v>
                </c:pt>
                <c:pt idx="597">
                  <c:v>1523.7868271259765</c:v>
                </c:pt>
                <c:pt idx="598">
                  <c:v>1528.7104291356186</c:v>
                </c:pt>
                <c:pt idx="599">
                  <c:v>1533.6261950618234</c:v>
                </c:pt>
                <c:pt idx="600">
                  <c:v>1538.534069739809</c:v>
                </c:pt>
                <c:pt idx="601">
                  <c:v>1543.4339972973949</c:v>
                </c:pt>
                <c:pt idx="602">
                  <c:v>1548.3259211954494</c:v>
                </c:pt>
                <c:pt idx="603">
                  <c:v>1553.2097842674734</c:v>
                </c:pt>
                <c:pt idx="604">
                  <c:v>1558.0855287583149</c:v>
                </c:pt>
                <c:pt idx="605">
                  <c:v>1562.9530963620157</c:v>
                </c:pt>
                <c:pt idx="606">
                  <c:v>1567.8124282587919</c:v>
                </c:pt>
                <c:pt idx="607">
                  <c:v>1572.6634651511513</c:v>
                </c:pt>
                <c:pt idx="608">
                  <c:v>1577.5061472991538</c:v>
                </c:pt>
                <c:pt idx="609">
                  <c:v>1582.3404145548222</c:v>
                </c:pt>
                <c:pt idx="610">
                  <c:v>1587.1662063957126</c:v>
                </c:pt>
                <c:pt idx="611">
                  <c:v>1591.9834619576534</c:v>
                </c:pt>
                <c:pt idx="612">
                  <c:v>1596.7921200666656</c:v>
                </c:pt>
                <c:pt idx="613">
                  <c:v>1601.592119270075</c:v>
                </c:pt>
                <c:pt idx="614">
                  <c:v>1606.3833978668301</c:v>
                </c:pt>
                <c:pt idx="615">
                  <c:v>1611.1658939370393</c:v>
                </c:pt>
                <c:pt idx="616">
                  <c:v>1615.9395453707409</c:v>
                </c:pt>
                <c:pt idx="617">
                  <c:v>1620.7042898959214</c:v>
                </c:pt>
                <c:pt idx="618">
                  <c:v>1625.460065105796</c:v>
                </c:pt>
                <c:pt idx="619">
                  <c:v>1630.206808485367</c:v>
                </c:pt>
                <c:pt idx="620">
                  <c:v>1634.9444574372758</c:v>
                </c:pt>
                <c:pt idx="621">
                  <c:v>1639.6729493069629</c:v>
                </c:pt>
                <c:pt idx="622">
                  <c:v>1644.3922214071522</c:v>
                </c:pt>
                <c:pt idx="623">
                  <c:v>1649.102211041675</c:v>
                </c:pt>
                <c:pt idx="624">
                  <c:v>1653.8028555286485</c:v>
                </c:pt>
                <c:pt idx="625">
                  <c:v>1658.4940922230244</c:v>
                </c:pt>
                <c:pt idx="626">
                  <c:v>1663.1758585385221</c:v>
                </c:pt>
                <c:pt idx="627">
                  <c:v>1667.8480919689634</c:v>
                </c:pt>
                <c:pt idx="628">
                  <c:v>1672.5107301090202</c:v>
                </c:pt>
                <c:pt idx="629">
                  <c:v>1677.163710674392</c:v>
                </c:pt>
                <c:pt idx="630">
                  <c:v>1681.8069715214267</c:v>
                </c:pt>
                <c:pt idx="631">
                  <c:v>1686.4404506661983</c:v>
                </c:pt>
                <c:pt idx="632">
                  <c:v>1691.0640863030555</c:v>
                </c:pt>
                <c:pt idx="633">
                  <c:v>1695.6778168226535</c:v>
                </c:pt>
                <c:pt idx="634">
                  <c:v>1700.2815808294838</c:v>
                </c:pt>
                <c:pt idx="635">
                  <c:v>1704.8753171589124</c:v>
                </c:pt>
                <c:pt idx="636">
                  <c:v>1709.4589648937406</c:v>
                </c:pt>
                <c:pt idx="637">
                  <c:v>1714.0324633802995</c:v>
                </c:pt>
                <c:pt idx="638">
                  <c:v>1718.5957522440892</c:v>
                </c:pt>
                <c:pt idx="639">
                  <c:v>1723.1487714049754</c:v>
                </c:pt>
                <c:pt idx="640">
                  <c:v>1727.6914610919541</c:v>
                </c:pt>
                <c:pt idx="641">
                  <c:v>1732.2237618574936</c:v>
                </c:pt>
                <c:pt idx="642">
                  <c:v>1736.7456145914662</c:v>
                </c:pt>
                <c:pt idx="643">
                  <c:v>1741.2569605346787</c:v>
                </c:pt>
                <c:pt idx="644">
                  <c:v>1745.7577412920109</c:v>
                </c:pt>
                <c:pt idx="645">
                  <c:v>1750.2478988451728</c:v>
                </c:pt>
                <c:pt idx="646">
                  <c:v>1754.7273755650881</c:v>
                </c:pt>
                <c:pt idx="647">
                  <c:v>1759.1961142239143</c:v>
                </c:pt>
                <c:pt idx="648">
                  <c:v>1763.6540580067076</c:v>
                </c:pt>
                <c:pt idx="649">
                  <c:v>1768.10115052274</c:v>
                </c:pt>
                <c:pt idx="650">
                  <c:v>1772.5373358164775</c:v>
                </c:pt>
                <c:pt idx="651">
                  <c:v>1776.9625583782274</c:v>
                </c:pt>
                <c:pt idx="652">
                  <c:v>1781.3767631544611</c:v>
                </c:pt>
                <c:pt idx="653">
                  <c:v>1785.779895557821</c:v>
                </c:pt>
                <c:pt idx="654">
                  <c:v>1790.1719014768175</c:v>
                </c:pt>
                <c:pt idx="655">
                  <c:v>1794.5527272852239</c:v>
                </c:pt>
                <c:pt idx="656">
                  <c:v>1798.9223198511736</c:v>
                </c:pt>
                <c:pt idx="657">
                  <c:v>1803.2806265459701</c:v>
                </c:pt>
                <c:pt idx="658">
                  <c:v>1807.6275952526119</c:v>
                </c:pt>
                <c:pt idx="659">
                  <c:v>1811.9631743740395</c:v>
                </c:pt>
                <c:pt idx="660">
                  <c:v>1816.287312841112</c:v>
                </c:pt>
                <c:pt idx="661">
                  <c:v>1820.5999601203171</c:v>
                </c:pt>
                <c:pt idx="662">
                  <c:v>1824.9010662212195</c:v>
                </c:pt>
                <c:pt idx="663">
                  <c:v>1829.190581703655</c:v>
                </c:pt>
                <c:pt idx="664">
                  <c:v>1833.4684576846741</c:v>
                </c:pt>
                <c:pt idx="665">
                  <c:v>1837.7346458452398</c:v>
                </c:pt>
                <c:pt idx="666">
                  <c:v>1841.9890984366846</c:v>
                </c:pt>
                <c:pt idx="667">
                  <c:v>1846.2317682869325</c:v>
                </c:pt>
                <c:pt idx="668">
                  <c:v>1850.4626088064892</c:v>
                </c:pt>
                <c:pt idx="669">
                  <c:v>1854.6815739942049</c:v>
                </c:pt>
                <c:pt idx="670">
                  <c:v>1858.888618442814</c:v>
                </c:pt>
                <c:pt idx="671">
                  <c:v>1863.0836973442579</c:v>
                </c:pt>
                <c:pt idx="672">
                  <c:v>1867.2667664947903</c:v>
                </c:pt>
                <c:pt idx="673">
                  <c:v>1871.4377822998752</c:v>
                </c:pt>
                <c:pt idx="674">
                  <c:v>1875.5967017788744</c:v>
                </c:pt>
                <c:pt idx="675">
                  <c:v>1879.7434825695345</c:v>
                </c:pt>
                <c:pt idx="676">
                  <c:v>1883.8780829322736</c:v>
                </c:pt>
                <c:pt idx="677">
                  <c:v>1888.0004617542702</c:v>
                </c:pt>
                <c:pt idx="678">
                  <c:v>1892.1105785533616</c:v>
                </c:pt>
                <c:pt idx="679">
                  <c:v>1896.2083934817515</c:v>
                </c:pt>
                <c:pt idx="680">
                  <c:v>1900.2938673295316</c:v>
                </c:pt>
                <c:pt idx="681">
                  <c:v>1904.3669615280212</c:v>
                </c:pt>
                <c:pt idx="682">
                  <c:v>1908.4276381529251</c:v>
                </c:pt>
                <c:pt idx="683">
                  <c:v>1912.4758599273162</c:v>
                </c:pt>
                <c:pt idx="684">
                  <c:v>1916.5115902244431</c:v>
                </c:pt>
                <c:pt idx="685">
                  <c:v>1920.5347930703672</c:v>
                </c:pt>
                <c:pt idx="686">
                  <c:v>1924.5454331464314</c:v>
                </c:pt>
                <c:pt idx="687">
                  <c:v>1928.543475791563</c:v>
                </c:pt>
                <c:pt idx="688">
                  <c:v>1932.5288870044144</c:v>
                </c:pt>
                <c:pt idx="689">
                  <c:v>1936.5016334453433</c:v>
                </c:pt>
                <c:pt idx="690">
                  <c:v>1940.4616824382349</c:v>
                </c:pt>
                <c:pt idx="691">
                  <c:v>1944.4090019721702</c:v>
                </c:pt>
                <c:pt idx="692">
                  <c:v>1948.3435607029412</c:v>
                </c:pt>
                <c:pt idx="693">
                  <c:v>1952.2653279544159</c:v>
                </c:pt>
                <c:pt idx="694">
                  <c:v>1956.1742737197553</c:v>
                </c:pt>
                <c:pt idx="695">
                  <c:v>1960.0703686624872</c:v>
                </c:pt>
                <c:pt idx="696">
                  <c:v>1963.953584117434</c:v>
                </c:pt>
                <c:pt idx="697">
                  <c:v>1967.8238920915026</c:v>
                </c:pt>
                <c:pt idx="698">
                  <c:v>1971.6812652643343</c:v>
                </c:pt>
                <c:pt idx="699">
                  <c:v>1975.5256769888194</c:v>
                </c:pt>
                <c:pt idx="700">
                  <c:v>1979.3571012914772</c:v>
                </c:pt>
                <c:pt idx="701">
                  <c:v>1983.175512872705</c:v>
                </c:pt>
                <c:pt idx="702">
                  <c:v>1986.9808871068965</c:v>
                </c:pt>
                <c:pt idx="703">
                  <c:v>1990.7732000424342</c:v>
                </c:pt>
                <c:pt idx="704">
                  <c:v>1994.5524284015537</c:v>
                </c:pt>
                <c:pt idx="705">
                  <c:v>1998.3185495800878</c:v>
                </c:pt>
                <c:pt idx="706">
                  <c:v>2002.0715416470866</c:v>
                </c:pt>
                <c:pt idx="707">
                  <c:v>2005.8113833443194</c:v>
                </c:pt>
                <c:pt idx="708">
                  <c:v>2009.538054085659</c:v>
                </c:pt>
                <c:pt idx="709">
                  <c:v>2013.2515339563504</c:v>
                </c:pt>
                <c:pt idx="710">
                  <c:v>2016.9518037121661</c:v>
                </c:pt>
                <c:pt idx="711">
                  <c:v>2020.6388447784498</c:v>
                </c:pt>
                <c:pt idx="712">
                  <c:v>2024.3126392490497</c:v>
                </c:pt>
                <c:pt idx="713">
                  <c:v>2027.9731698851454</c:v>
                </c:pt>
                <c:pt idx="714">
                  <c:v>2031.6204201139667</c:v>
                </c:pt>
                <c:pt idx="715">
                  <c:v>2035.2543740274107</c:v>
                </c:pt>
                <c:pt idx="716">
                  <c:v>2038.8750163805541</c:v>
                </c:pt>
                <c:pt idx="717">
                  <c:v>2042.482332590067</c:v>
                </c:pt>
                <c:pt idx="718">
                  <c:v>2046.0763087325261</c:v>
                </c:pt>
                <c:pt idx="719">
                  <c:v>2049.6569315426323</c:v>
                </c:pt>
                <c:pt idx="720">
                  <c:v>2053.2241884113332</c:v>
                </c:pt>
                <c:pt idx="721">
                  <c:v>2056.7780673838506</c:v>
                </c:pt>
                <c:pt idx="722">
                  <c:v>2060.3185571576169</c:v>
                </c:pt>
                <c:pt idx="723">
                  <c:v>2063.8456470801229</c:v>
                </c:pt>
                <c:pt idx="724">
                  <c:v>2067.3593271466757</c:v>
                </c:pt>
                <c:pt idx="725">
                  <c:v>2070.8595879980694</c:v>
                </c:pt>
                <c:pt idx="726">
                  <c:v>2074.346420918173</c:v>
                </c:pt>
                <c:pt idx="727">
                  <c:v>2077.8198178314319</c:v>
                </c:pt>
                <c:pt idx="728">
                  <c:v>2081.2797713002919</c:v>
                </c:pt>
                <c:pt idx="729">
                  <c:v>2084.7262745225394</c:v>
                </c:pt>
                <c:pt idx="730">
                  <c:v>2088.1593213285646</c:v>
                </c:pt>
                <c:pt idx="731">
                  <c:v>2091.5789061785486</c:v>
                </c:pt>
                <c:pt idx="732">
                  <c:v>2094.9850241595736</c:v>
                </c:pt>
                <c:pt idx="733">
                  <c:v>2098.3776709826625</c:v>
                </c:pt>
                <c:pt idx="734">
                  <c:v>2101.7568429797429</c:v>
                </c:pt>
                <c:pt idx="735">
                  <c:v>2105.1225371005426</c:v>
                </c:pt>
                <c:pt idx="736">
                  <c:v>2108.4747509094173</c:v>
                </c:pt>
                <c:pt idx="737">
                  <c:v>2111.813482582108</c:v>
                </c:pt>
                <c:pt idx="738">
                  <c:v>2115.1387309024358</c:v>
                </c:pt>
                <c:pt idx="739">
                  <c:v>2118.45049525893</c:v>
                </c:pt>
                <c:pt idx="740">
                  <c:v>2121.7487756413952</c:v>
                </c:pt>
                <c:pt idx="741">
                  <c:v>2125.0335726374165</c:v>
                </c:pt>
                <c:pt idx="742">
                  <c:v>2128.3048874288038</c:v>
                </c:pt>
                <c:pt idx="743">
                  <c:v>2131.5627217879805</c:v>
                </c:pt>
                <c:pt idx="744">
                  <c:v>2134.8070780743137</c:v>
                </c:pt>
                <c:pt idx="745">
                  <c:v>2138.0379592303889</c:v>
                </c:pt>
                <c:pt idx="746">
                  <c:v>2141.2553687782306</c:v>
                </c:pt>
                <c:pt idx="747">
                  <c:v>2144.4593108154736</c:v>
                </c:pt>
                <c:pt idx="748">
                  <c:v>2147.6497900114787</c:v>
                </c:pt>
                <c:pt idx="749">
                  <c:v>2150.8268116034019</c:v>
                </c:pt>
                <c:pt idx="750">
                  <c:v>2153.9903813922156</c:v>
                </c:pt>
                <c:pt idx="751">
                  <c:v>2157.1405057386814</c:v>
                </c:pt>
                <c:pt idx="752">
                  <c:v>2160.2771915592784</c:v>
                </c:pt>
                <c:pt idx="753">
                  <c:v>2163.4004463220876</c:v>
                </c:pt>
                <c:pt idx="754">
                  <c:v>2166.5102780426337</c:v>
                </c:pt>
                <c:pt idx="755">
                  <c:v>2169.6066952796864</c:v>
                </c:pt>
                <c:pt idx="756">
                  <c:v>2172.68970713102</c:v>
                </c:pt>
                <c:pt idx="757">
                  <c:v>2175.759323229136</c:v>
                </c:pt>
                <c:pt idx="758">
                  <c:v>2178.815553736948</c:v>
                </c:pt>
                <c:pt idx="759">
                  <c:v>2181.8584093434315</c:v>
                </c:pt>
                <c:pt idx="760">
                  <c:v>2184.8879012592365</c:v>
                </c:pt>
                <c:pt idx="761">
                  <c:v>2187.9040412122708</c:v>
                </c:pt>
                <c:pt idx="762">
                  <c:v>2190.9068414432477</c:v>
                </c:pt>
                <c:pt idx="763">
                  <c:v>2193.8963147012046</c:v>
                </c:pt>
                <c:pt idx="764">
                  <c:v>2196.8724742389927</c:v>
                </c:pt>
                <c:pt idx="765">
                  <c:v>2199.8353338087363</c:v>
                </c:pt>
                <c:pt idx="766">
                  <c:v>2202.7849076572675</c:v>
                </c:pt>
                <c:pt idx="767">
                  <c:v>2205.7212105215335</c:v>
                </c:pt>
                <c:pt idx="768">
                  <c:v>2208.6442576239797</c:v>
                </c:pt>
                <c:pt idx="769">
                  <c:v>2211.5540646679096</c:v>
                </c:pt>
                <c:pt idx="770">
                  <c:v>2214.4506478328226</c:v>
                </c:pt>
                <c:pt idx="771">
                  <c:v>2217.3340237697298</c:v>
                </c:pt>
                <c:pt idx="772">
                  <c:v>2220.2042095964521</c:v>
                </c:pt>
                <c:pt idx="773">
                  <c:v>2223.0612228928971</c:v>
                </c:pt>
                <c:pt idx="774">
                  <c:v>2225.905081696319</c:v>
                </c:pt>
                <c:pt idx="775">
                  <c:v>2228.735804496564</c:v>
                </c:pt>
                <c:pt idx="776">
                  <c:v>2231.5534102312972</c:v>
                </c:pt>
                <c:pt idx="777">
                  <c:v>2234.3579182812182</c:v>
                </c:pt>
                <c:pt idx="778">
                  <c:v>2237.1493484652606</c:v>
                </c:pt>
                <c:pt idx="779">
                  <c:v>2239.9277210357832</c:v>
                </c:pt>
                <c:pt idx="780">
                  <c:v>2242.6930566737451</c:v>
                </c:pt>
                <c:pt idx="781">
                  <c:v>2245.4453764838763</c:v>
                </c:pt>
                <c:pt idx="782">
                  <c:v>2248.1847019898355</c:v>
                </c:pt>
                <c:pt idx="783">
                  <c:v>2250.9110551293597</c:v>
                </c:pt>
                <c:pt idx="784">
                  <c:v>2253.6244582494114</c:v>
                </c:pt>
                <c:pt idx="785">
                  <c:v>2256.3249341013134</c:v>
                </c:pt>
                <c:pt idx="786">
                  <c:v>2259.012505835884</c:v>
                </c:pt>
                <c:pt idx="787">
                  <c:v>2261.6871969985659</c:v>
                </c:pt>
                <c:pt idx="788">
                  <c:v>2264.3490315245517</c:v>
                </c:pt>
                <c:pt idx="789">
                  <c:v>2266.998033733908</c:v>
                </c:pt>
                <c:pt idx="790">
                  <c:v>2269.6342283266986</c:v>
                </c:pt>
                <c:pt idx="791">
                  <c:v>2272.2576403781068</c:v>
                </c:pt>
                <c:pt idx="792">
                  <c:v>2274.8682953335583</c:v>
                </c:pt>
                <c:pt idx="793">
                  <c:v>2277.4662190038466</c:v>
                </c:pt>
                <c:pt idx="794">
                  <c:v>2280.0514375602593</c:v>
                </c:pt>
                <c:pt idx="795">
                  <c:v>2282.6239775297095</c:v>
                </c:pt>
                <c:pt idx="796">
                  <c:v>2285.1838657898688</c:v>
                </c:pt>
                <c:pt idx="797">
                  <c:v>2287.731129564309</c:v>
                </c:pt>
                <c:pt idx="798">
                  <c:v>2290.2657964176442</c:v>
                </c:pt>
                <c:pt idx="799">
                  <c:v>2292.7878942506854</c:v>
                </c:pt>
                <c:pt idx="800">
                  <c:v>2295.297451295598</c:v>
                </c:pt>
                <c:pt idx="801">
                  <c:v>2297.7944961110697</c:v>
                </c:pt>
                <c:pt idx="802">
                  <c:v>2300.2790575774861</c:v>
                </c:pt>
                <c:pt idx="803">
                  <c:v>2302.7511648921172</c:v>
                </c:pt>
                <c:pt idx="804">
                  <c:v>2305.2108475643126</c:v>
                </c:pt>
                <c:pt idx="805">
                  <c:v>2307.6581354107102</c:v>
                </c:pt>
                <c:pt idx="806">
                  <c:v>2310.0930585504543</c:v>
                </c:pt>
                <c:pt idx="807">
                  <c:v>2310.0930585504543</c:v>
                </c:pt>
                <c:pt idx="808">
                  <c:v>2310.0930585504543</c:v>
                </c:pt>
                <c:pt idx="809">
                  <c:v>2310.0930585504543</c:v>
                </c:pt>
                <c:pt idx="810">
                  <c:v>2310.0930585504543</c:v>
                </c:pt>
                <c:pt idx="811">
                  <c:v>2310.0930585504543</c:v>
                </c:pt>
                <c:pt idx="812">
                  <c:v>2310.0930585504543</c:v>
                </c:pt>
                <c:pt idx="813">
                  <c:v>2310.0930585504543</c:v>
                </c:pt>
                <c:pt idx="814">
                  <c:v>2310.0930585504543</c:v>
                </c:pt>
                <c:pt idx="815">
                  <c:v>2310.0930585504543</c:v>
                </c:pt>
                <c:pt idx="816">
                  <c:v>2310.0930585504543</c:v>
                </c:pt>
                <c:pt idx="817">
                  <c:v>2310.0930585504543</c:v>
                </c:pt>
                <c:pt idx="818">
                  <c:v>2310.0930585504543</c:v>
                </c:pt>
                <c:pt idx="819">
                  <c:v>2310.0930585504543</c:v>
                </c:pt>
                <c:pt idx="820">
                  <c:v>2310.0930585504543</c:v>
                </c:pt>
                <c:pt idx="821">
                  <c:v>2310.0930585504543</c:v>
                </c:pt>
                <c:pt idx="822">
                  <c:v>2310.0930585504543</c:v>
                </c:pt>
                <c:pt idx="823">
                  <c:v>2310.0930585504543</c:v>
                </c:pt>
                <c:pt idx="824">
                  <c:v>2310.0930585504543</c:v>
                </c:pt>
                <c:pt idx="825">
                  <c:v>2310.0930585504543</c:v>
                </c:pt>
                <c:pt idx="826">
                  <c:v>2310.0930585504543</c:v>
                </c:pt>
                <c:pt idx="827">
                  <c:v>2310.0930585504543</c:v>
                </c:pt>
                <c:pt idx="828">
                  <c:v>2310.0930585504543</c:v>
                </c:pt>
                <c:pt idx="829">
                  <c:v>2310.0930585504543</c:v>
                </c:pt>
                <c:pt idx="830">
                  <c:v>2310.0930585504543</c:v>
                </c:pt>
                <c:pt idx="831">
                  <c:v>2310.0930585504543</c:v>
                </c:pt>
                <c:pt idx="832">
                  <c:v>2310.0930585504543</c:v>
                </c:pt>
                <c:pt idx="833">
                  <c:v>2310.0930585504543</c:v>
                </c:pt>
                <c:pt idx="834">
                  <c:v>2310.0930585504543</c:v>
                </c:pt>
                <c:pt idx="835">
                  <c:v>2310.0930585504543</c:v>
                </c:pt>
                <c:pt idx="836">
                  <c:v>2310.0930585504543</c:v>
                </c:pt>
                <c:pt idx="837">
                  <c:v>2310.0930585504543</c:v>
                </c:pt>
                <c:pt idx="838">
                  <c:v>2310.0930585504543</c:v>
                </c:pt>
                <c:pt idx="839">
                  <c:v>2310.0930585504543</c:v>
                </c:pt>
                <c:pt idx="840">
                  <c:v>2310.0930585504543</c:v>
                </c:pt>
                <c:pt idx="841">
                  <c:v>2310.0930585504543</c:v>
                </c:pt>
                <c:pt idx="842">
                  <c:v>2310.0930585504543</c:v>
                </c:pt>
                <c:pt idx="843">
                  <c:v>2310.0930585504543</c:v>
                </c:pt>
                <c:pt idx="844">
                  <c:v>2310.0930585504543</c:v>
                </c:pt>
                <c:pt idx="845">
                  <c:v>2310.0930585504543</c:v>
                </c:pt>
                <c:pt idx="846">
                  <c:v>2310.0930585504543</c:v>
                </c:pt>
                <c:pt idx="847">
                  <c:v>2310.0930585504543</c:v>
                </c:pt>
                <c:pt idx="848">
                  <c:v>2310.0930585504543</c:v>
                </c:pt>
                <c:pt idx="849">
                  <c:v>2310.0930585504543</c:v>
                </c:pt>
                <c:pt idx="850">
                  <c:v>2310.0930585504543</c:v>
                </c:pt>
                <c:pt idx="851">
                  <c:v>2310.0930585504543</c:v>
                </c:pt>
                <c:pt idx="852">
                  <c:v>2310.0930585504543</c:v>
                </c:pt>
                <c:pt idx="853">
                  <c:v>2310.0930585504543</c:v>
                </c:pt>
                <c:pt idx="854">
                  <c:v>2310.0930585504543</c:v>
                </c:pt>
                <c:pt idx="855">
                  <c:v>2310.0930585504543</c:v>
                </c:pt>
                <c:pt idx="856">
                  <c:v>2310.0930585504543</c:v>
                </c:pt>
                <c:pt idx="857">
                  <c:v>2310.0930585504543</c:v>
                </c:pt>
                <c:pt idx="858">
                  <c:v>2310.0930585504543</c:v>
                </c:pt>
                <c:pt idx="859">
                  <c:v>2310.0930585504543</c:v>
                </c:pt>
                <c:pt idx="860">
                  <c:v>2310.0930585504543</c:v>
                </c:pt>
                <c:pt idx="861">
                  <c:v>2310.0930585504543</c:v>
                </c:pt>
                <c:pt idx="862">
                  <c:v>2310.0930585504543</c:v>
                </c:pt>
                <c:pt idx="863">
                  <c:v>2310.0930585504543</c:v>
                </c:pt>
                <c:pt idx="864">
                  <c:v>2310.0930585504543</c:v>
                </c:pt>
                <c:pt idx="865">
                  <c:v>2310.0930585504543</c:v>
                </c:pt>
                <c:pt idx="866">
                  <c:v>2310.0930585504543</c:v>
                </c:pt>
                <c:pt idx="867">
                  <c:v>2310.0930585504543</c:v>
                </c:pt>
                <c:pt idx="868">
                  <c:v>2310.0930585504543</c:v>
                </c:pt>
                <c:pt idx="869">
                  <c:v>2310.0930585504543</c:v>
                </c:pt>
                <c:pt idx="870">
                  <c:v>2310.0930585504543</c:v>
                </c:pt>
                <c:pt idx="871">
                  <c:v>2310.0930585504543</c:v>
                </c:pt>
                <c:pt idx="872">
                  <c:v>2310.0930585504543</c:v>
                </c:pt>
                <c:pt idx="873">
                  <c:v>2310.0930585504543</c:v>
                </c:pt>
                <c:pt idx="874">
                  <c:v>2310.0930585504543</c:v>
                </c:pt>
                <c:pt idx="875">
                  <c:v>2310.0930585504543</c:v>
                </c:pt>
                <c:pt idx="876">
                  <c:v>2310.0930585504543</c:v>
                </c:pt>
                <c:pt idx="877">
                  <c:v>2310.0930585504543</c:v>
                </c:pt>
                <c:pt idx="878">
                  <c:v>2310.0930585504543</c:v>
                </c:pt>
                <c:pt idx="879">
                  <c:v>2310.0930585504543</c:v>
                </c:pt>
                <c:pt idx="880">
                  <c:v>2310.0930585504543</c:v>
                </c:pt>
                <c:pt idx="881">
                  <c:v>2310.0930585504543</c:v>
                </c:pt>
                <c:pt idx="882">
                  <c:v>2310.0930585504543</c:v>
                </c:pt>
                <c:pt idx="883">
                  <c:v>2310.0930585504543</c:v>
                </c:pt>
                <c:pt idx="884">
                  <c:v>2310.0930585504543</c:v>
                </c:pt>
                <c:pt idx="885">
                  <c:v>2310.0930585504543</c:v>
                </c:pt>
                <c:pt idx="886">
                  <c:v>2310.0930585504543</c:v>
                </c:pt>
                <c:pt idx="887">
                  <c:v>2310.0930585504543</c:v>
                </c:pt>
                <c:pt idx="888">
                  <c:v>2310.0930585504543</c:v>
                </c:pt>
                <c:pt idx="889">
                  <c:v>2310.0930585504543</c:v>
                </c:pt>
                <c:pt idx="890">
                  <c:v>2310.0930585504543</c:v>
                </c:pt>
                <c:pt idx="891">
                  <c:v>2310.0930585504543</c:v>
                </c:pt>
                <c:pt idx="892">
                  <c:v>2310.0930585504543</c:v>
                </c:pt>
                <c:pt idx="893">
                  <c:v>2310.0930585504543</c:v>
                </c:pt>
                <c:pt idx="894">
                  <c:v>2310.0930585504543</c:v>
                </c:pt>
                <c:pt idx="895">
                  <c:v>2310.0930585504543</c:v>
                </c:pt>
                <c:pt idx="896">
                  <c:v>2310.0930585504543</c:v>
                </c:pt>
                <c:pt idx="897">
                  <c:v>2310.0930585504543</c:v>
                </c:pt>
                <c:pt idx="898">
                  <c:v>2310.0930585504543</c:v>
                </c:pt>
                <c:pt idx="899">
                  <c:v>2310.0930585504543</c:v>
                </c:pt>
                <c:pt idx="900">
                  <c:v>2310.0930585504543</c:v>
                </c:pt>
                <c:pt idx="901">
                  <c:v>2310.0930585504543</c:v>
                </c:pt>
                <c:pt idx="902">
                  <c:v>2310.0930585504543</c:v>
                </c:pt>
                <c:pt idx="903">
                  <c:v>2310.0930585504543</c:v>
                </c:pt>
                <c:pt idx="904">
                  <c:v>2310.0930585504543</c:v>
                </c:pt>
                <c:pt idx="905">
                  <c:v>2310.0930585504543</c:v>
                </c:pt>
                <c:pt idx="906">
                  <c:v>2310.0930585504543</c:v>
                </c:pt>
                <c:pt idx="907">
                  <c:v>2310.0930585504543</c:v>
                </c:pt>
                <c:pt idx="908">
                  <c:v>2310.0930585504543</c:v>
                </c:pt>
                <c:pt idx="909">
                  <c:v>2310.0930585504543</c:v>
                </c:pt>
                <c:pt idx="910">
                  <c:v>2310.0930585504543</c:v>
                </c:pt>
                <c:pt idx="911">
                  <c:v>2310.0930585504543</c:v>
                </c:pt>
                <c:pt idx="912">
                  <c:v>2310.0930585504543</c:v>
                </c:pt>
                <c:pt idx="913">
                  <c:v>2310.0930585504543</c:v>
                </c:pt>
                <c:pt idx="914">
                  <c:v>2310.0930585504543</c:v>
                </c:pt>
                <c:pt idx="915">
                  <c:v>2310.0930585504543</c:v>
                </c:pt>
                <c:pt idx="916">
                  <c:v>2310.0930585504543</c:v>
                </c:pt>
                <c:pt idx="917">
                  <c:v>2310.0930585504543</c:v>
                </c:pt>
                <c:pt idx="918">
                  <c:v>2310.0930585504543</c:v>
                </c:pt>
                <c:pt idx="919">
                  <c:v>2310.0930585504543</c:v>
                </c:pt>
                <c:pt idx="920">
                  <c:v>2310.0930585504543</c:v>
                </c:pt>
                <c:pt idx="921">
                  <c:v>2310.0930585504543</c:v>
                </c:pt>
                <c:pt idx="922">
                  <c:v>2310.0930585504543</c:v>
                </c:pt>
                <c:pt idx="923">
                  <c:v>2310.0930585504543</c:v>
                </c:pt>
                <c:pt idx="924">
                  <c:v>2310.0930585504543</c:v>
                </c:pt>
                <c:pt idx="925">
                  <c:v>2310.0930585504543</c:v>
                </c:pt>
                <c:pt idx="926">
                  <c:v>2310.0930585504543</c:v>
                </c:pt>
                <c:pt idx="927">
                  <c:v>2310.0930585504543</c:v>
                </c:pt>
                <c:pt idx="928">
                  <c:v>2310.0930585504543</c:v>
                </c:pt>
                <c:pt idx="929">
                  <c:v>2310.0930585504543</c:v>
                </c:pt>
                <c:pt idx="930">
                  <c:v>2310.0930585504543</c:v>
                </c:pt>
                <c:pt idx="931">
                  <c:v>2310.0930585504543</c:v>
                </c:pt>
                <c:pt idx="932">
                  <c:v>2310.0930585504543</c:v>
                </c:pt>
                <c:pt idx="933">
                  <c:v>2310.0930585504543</c:v>
                </c:pt>
                <c:pt idx="934">
                  <c:v>2310.0930585504543</c:v>
                </c:pt>
                <c:pt idx="935">
                  <c:v>2310.0930585504543</c:v>
                </c:pt>
                <c:pt idx="936">
                  <c:v>2310.0930585504543</c:v>
                </c:pt>
                <c:pt idx="937">
                  <c:v>2310.0930585504543</c:v>
                </c:pt>
                <c:pt idx="938">
                  <c:v>2310.0930585504543</c:v>
                </c:pt>
                <c:pt idx="939">
                  <c:v>2310.0930585504543</c:v>
                </c:pt>
                <c:pt idx="940">
                  <c:v>2310.0930585504543</c:v>
                </c:pt>
                <c:pt idx="941">
                  <c:v>2310.0930585504543</c:v>
                </c:pt>
                <c:pt idx="942">
                  <c:v>2310.0930585504543</c:v>
                </c:pt>
                <c:pt idx="943">
                  <c:v>2310.0930585504543</c:v>
                </c:pt>
                <c:pt idx="944">
                  <c:v>2310.0930585504543</c:v>
                </c:pt>
                <c:pt idx="945">
                  <c:v>2310.0930585504543</c:v>
                </c:pt>
                <c:pt idx="946">
                  <c:v>2310.0930585504543</c:v>
                </c:pt>
                <c:pt idx="947">
                  <c:v>2310.0930585504543</c:v>
                </c:pt>
                <c:pt idx="948">
                  <c:v>2310.0930585504543</c:v>
                </c:pt>
                <c:pt idx="949">
                  <c:v>2310.0930585504543</c:v>
                </c:pt>
                <c:pt idx="950">
                  <c:v>2310.0930585504543</c:v>
                </c:pt>
                <c:pt idx="951">
                  <c:v>2310.0930585504543</c:v>
                </c:pt>
                <c:pt idx="952">
                  <c:v>2310.0930585504543</c:v>
                </c:pt>
                <c:pt idx="953">
                  <c:v>2310.0930585504543</c:v>
                </c:pt>
                <c:pt idx="954">
                  <c:v>2310.0930585504543</c:v>
                </c:pt>
                <c:pt idx="955">
                  <c:v>2310.0930585504543</c:v>
                </c:pt>
                <c:pt idx="956">
                  <c:v>2310.0930585504543</c:v>
                </c:pt>
                <c:pt idx="957">
                  <c:v>2310.0930585504543</c:v>
                </c:pt>
                <c:pt idx="958">
                  <c:v>2310.0930585504543</c:v>
                </c:pt>
                <c:pt idx="959">
                  <c:v>2310.0930585504543</c:v>
                </c:pt>
                <c:pt idx="960">
                  <c:v>2310.0930585504543</c:v>
                </c:pt>
                <c:pt idx="961">
                  <c:v>2310.0930585504543</c:v>
                </c:pt>
                <c:pt idx="962">
                  <c:v>2310.0930585504543</c:v>
                </c:pt>
                <c:pt idx="963">
                  <c:v>2310.0930585504543</c:v>
                </c:pt>
                <c:pt idx="964">
                  <c:v>2310.0930585504543</c:v>
                </c:pt>
                <c:pt idx="965">
                  <c:v>2310.0930585504543</c:v>
                </c:pt>
                <c:pt idx="966">
                  <c:v>2310.0930585504543</c:v>
                </c:pt>
                <c:pt idx="967">
                  <c:v>2310.0930585504543</c:v>
                </c:pt>
                <c:pt idx="968">
                  <c:v>2310.0930585504543</c:v>
                </c:pt>
                <c:pt idx="969">
                  <c:v>2310.0930585504543</c:v>
                </c:pt>
                <c:pt idx="970">
                  <c:v>2310.0930585504543</c:v>
                </c:pt>
                <c:pt idx="971">
                  <c:v>2310.0930585504543</c:v>
                </c:pt>
                <c:pt idx="972">
                  <c:v>2310.0930585504543</c:v>
                </c:pt>
                <c:pt idx="973">
                  <c:v>2310.0930585504543</c:v>
                </c:pt>
                <c:pt idx="974">
                  <c:v>2310.0930585504543</c:v>
                </c:pt>
                <c:pt idx="975">
                  <c:v>2310.0930585504543</c:v>
                </c:pt>
                <c:pt idx="976">
                  <c:v>2310.0930585504543</c:v>
                </c:pt>
                <c:pt idx="977">
                  <c:v>2310.0930585504543</c:v>
                </c:pt>
                <c:pt idx="978">
                  <c:v>2310.0930585504543</c:v>
                </c:pt>
                <c:pt idx="979">
                  <c:v>2310.0930585504543</c:v>
                </c:pt>
                <c:pt idx="980">
                  <c:v>2310.0930585504543</c:v>
                </c:pt>
                <c:pt idx="981">
                  <c:v>2310.0930585504543</c:v>
                </c:pt>
                <c:pt idx="982">
                  <c:v>2310.0930585504543</c:v>
                </c:pt>
                <c:pt idx="983">
                  <c:v>2310.0930585504543</c:v>
                </c:pt>
                <c:pt idx="984">
                  <c:v>2310.0930585504543</c:v>
                </c:pt>
                <c:pt idx="985">
                  <c:v>2310.0930585504543</c:v>
                </c:pt>
                <c:pt idx="986">
                  <c:v>2310.0930585504543</c:v>
                </c:pt>
                <c:pt idx="987">
                  <c:v>2310.0930585504543</c:v>
                </c:pt>
                <c:pt idx="988">
                  <c:v>2310.0930585504543</c:v>
                </c:pt>
                <c:pt idx="989">
                  <c:v>2310.0930585504543</c:v>
                </c:pt>
                <c:pt idx="990">
                  <c:v>2310.0930585504543</c:v>
                </c:pt>
                <c:pt idx="991">
                  <c:v>2310.0930585504543</c:v>
                </c:pt>
                <c:pt idx="992">
                  <c:v>2310.0930585504543</c:v>
                </c:pt>
                <c:pt idx="993">
                  <c:v>2310.0930585504543</c:v>
                </c:pt>
                <c:pt idx="994">
                  <c:v>2310.0930585504543</c:v>
                </c:pt>
                <c:pt idx="995">
                  <c:v>2310.0930585504543</c:v>
                </c:pt>
                <c:pt idx="996">
                  <c:v>2310.0930585504543</c:v>
                </c:pt>
                <c:pt idx="997">
                  <c:v>2310.0930585504543</c:v>
                </c:pt>
                <c:pt idx="998">
                  <c:v>2310.0930585504543</c:v>
                </c:pt>
                <c:pt idx="999">
                  <c:v>2310.0930585504543</c:v>
                </c:pt>
                <c:pt idx="1000">
                  <c:v>2310.0930585504543</c:v>
                </c:pt>
              </c:numCache>
            </c:numRef>
          </c:xVal>
          <c:yVal>
            <c:numRef>
              <c:f>Calculs!$K$4:$K$1004</c:f>
              <c:numCache>
                <c:formatCode>0.00</c:formatCode>
                <c:ptCount val="1001"/>
                <c:pt idx="0">
                  <c:v>353.98669985348454</c:v>
                </c:pt>
                <c:pt idx="1">
                  <c:v>354.68042765398297</c:v>
                </c:pt>
                <c:pt idx="2">
                  <c:v>355.37483407449815</c:v>
                </c:pt>
                <c:pt idx="3">
                  <c:v>356.07171640090093</c:v>
                </c:pt>
                <c:pt idx="4">
                  <c:v>356.77287192653313</c:v>
                </c:pt>
                <c:pt idx="5">
                  <c:v>357.48009845762942</c:v>
                </c:pt>
                <c:pt idx="6">
                  <c:v>358.19473949908695</c:v>
                </c:pt>
                <c:pt idx="7">
                  <c:v>358.91722874242708</c:v>
                </c:pt>
                <c:pt idx="8">
                  <c:v>359.64754472854491</c:v>
                </c:pt>
                <c:pt idx="9">
                  <c:v>360.38566595626929</c:v>
                </c:pt>
                <c:pt idx="10">
                  <c:v>361.13157088242275</c:v>
                </c:pt>
                <c:pt idx="11">
                  <c:v>361.88523792189034</c:v>
                </c:pt>
                <c:pt idx="12">
                  <c:v>362.64664544769738</c:v>
                </c:pt>
                <c:pt idx="13">
                  <c:v>363.41577179109527</c:v>
                </c:pt>
                <c:pt idx="14">
                  <c:v>364.19259524165545</c:v>
                </c:pt>
                <c:pt idx="15">
                  <c:v>364.97709404737105</c:v>
                </c:pt>
                <c:pt idx="16">
                  <c:v>365.76924641476603</c:v>
                </c:pt>
                <c:pt idx="17">
                  <c:v>366.56903050901121</c:v>
                </c:pt>
                <c:pt idx="18">
                  <c:v>367.37642445404731</c:v>
                </c:pt>
                <c:pt idx="19">
                  <c:v>368.19140633271456</c:v>
                </c:pt>
                <c:pt idx="20">
                  <c:v>369.01395418688867</c:v>
                </c:pt>
                <c:pt idx="21">
                  <c:v>369.84404601762287</c:v>
                </c:pt>
                <c:pt idx="22">
                  <c:v>370.68165978529595</c:v>
                </c:pt>
                <c:pt idx="23">
                  <c:v>371.52677340976578</c:v>
                </c:pt>
                <c:pt idx="24">
                  <c:v>372.37936477052853</c:v>
                </c:pt>
                <c:pt idx="25">
                  <c:v>373.23941170688306</c:v>
                </c:pt>
                <c:pt idx="26">
                  <c:v>374.10689201810044</c:v>
                </c:pt>
                <c:pt idx="27">
                  <c:v>374.98178346359845</c:v>
                </c:pt>
                <c:pt idx="28">
                  <c:v>375.86406376312073</c:v>
                </c:pt>
                <c:pt idx="29">
                  <c:v>376.75371059692054</c:v>
                </c:pt>
                <c:pt idx="30">
                  <c:v>377.65070160594911</c:v>
                </c:pt>
                <c:pt idx="31">
                  <c:v>378.55501439204801</c:v>
                </c:pt>
                <c:pt idx="32">
                  <c:v>379.46662651814586</c:v>
                </c:pt>
                <c:pt idx="33">
                  <c:v>380.38551550845904</c:v>
                </c:pt>
                <c:pt idx="34">
                  <c:v>381.31165884869614</c:v>
                </c:pt>
                <c:pt idx="35">
                  <c:v>382.24503398626632</c:v>
                </c:pt>
                <c:pt idx="36">
                  <c:v>383.18561833049102</c:v>
                </c:pt>
                <c:pt idx="37">
                  <c:v>384.13338925281948</c:v>
                </c:pt>
                <c:pt idx="38">
                  <c:v>385.08832408704751</c:v>
                </c:pt>
                <c:pt idx="39">
                  <c:v>386.05040012953936</c:v>
                </c:pt>
                <c:pt idx="40">
                  <c:v>387.01959463945303</c:v>
                </c:pt>
                <c:pt idx="41">
                  <c:v>387.99588483896861</c:v>
                </c:pt>
                <c:pt idx="42">
                  <c:v>388.97924791351932</c:v>
                </c:pt>
                <c:pt idx="43">
                  <c:v>389.9696610120256</c:v>
                </c:pt>
                <c:pt idx="44">
                  <c:v>390.96710124713206</c:v>
                </c:pt>
                <c:pt idx="45">
                  <c:v>391.97154569544699</c:v>
                </c:pt>
                <c:pt idx="46">
                  <c:v>392.98297139778441</c:v>
                </c:pt>
                <c:pt idx="47">
                  <c:v>394.00135535940876</c:v>
                </c:pt>
                <c:pt idx="48">
                  <c:v>395.02667455028194</c:v>
                </c:pt>
                <c:pt idx="49">
                  <c:v>396.05890590531271</c:v>
                </c:pt>
                <c:pt idx="50">
                  <c:v>397.09802632460833</c:v>
                </c:pt>
                <c:pt idx="51">
                  <c:v>398.14401505627592</c:v>
                </c:pt>
                <c:pt idx="52">
                  <c:v>399.19685608115731</c:v>
                </c:pt>
                <c:pt idx="53">
                  <c:v>400.25653573274707</c:v>
                </c:pt>
                <c:pt idx="54">
                  <c:v>401.32304031510853</c:v>
                </c:pt>
                <c:pt idx="55">
                  <c:v>402.39635610299064</c:v>
                </c:pt>
                <c:pt idx="56">
                  <c:v>403.47646934194694</c:v>
                </c:pt>
                <c:pt idx="57">
                  <c:v>404.56336624845574</c:v>
                </c:pt>
                <c:pt idx="58">
                  <c:v>405.65703301004237</c:v>
                </c:pt>
                <c:pt idx="59">
                  <c:v>406.75745578540273</c:v>
                </c:pt>
                <c:pt idx="60">
                  <c:v>407.86462070452836</c:v>
                </c:pt>
                <c:pt idx="61">
                  <c:v>408.97851386883332</c:v>
                </c:pt>
                <c:pt idx="62">
                  <c:v>410.09912135128229</c:v>
                </c:pt>
                <c:pt idx="63">
                  <c:v>411.2264291965202</c:v>
                </c:pt>
                <c:pt idx="64">
                  <c:v>412.36042342100325</c:v>
                </c:pt>
                <c:pt idx="65">
                  <c:v>413.50109001313137</c:v>
                </c:pt>
                <c:pt idx="66">
                  <c:v>414.64841493338201</c:v>
                </c:pt>
                <c:pt idx="67">
                  <c:v>415.80238411444526</c:v>
                </c:pt>
                <c:pt idx="68">
                  <c:v>416.96298346136024</c:v>
                </c:pt>
                <c:pt idx="69">
                  <c:v>418.13019885165272</c:v>
                </c:pt>
                <c:pt idx="70">
                  <c:v>419.30401613547406</c:v>
                </c:pt>
                <c:pt idx="71">
                  <c:v>420.4844211357414</c:v>
                </c:pt>
                <c:pt idx="72">
                  <c:v>421.67139964827885</c:v>
                </c:pt>
                <c:pt idx="73">
                  <c:v>422.86493744195997</c:v>
                </c:pt>
                <c:pt idx="74">
                  <c:v>424.06502025885129</c:v>
                </c:pt>
                <c:pt idx="75">
                  <c:v>425.27163381435713</c:v>
                </c:pt>
                <c:pt idx="76">
                  <c:v>426.48476379736519</c:v>
                </c:pt>
                <c:pt idx="77">
                  <c:v>427.70439587039345</c:v>
                </c:pt>
                <c:pt idx="78">
                  <c:v>428.93051566973799</c:v>
                </c:pt>
                <c:pt idx="79">
                  <c:v>430.16310880562185</c:v>
                </c:pt>
                <c:pt idx="80">
                  <c:v>431.40216086234489</c:v>
                </c:pt>
                <c:pt idx="81">
                  <c:v>432.64765739843443</c:v>
                </c:pt>
                <c:pt idx="82">
                  <c:v>433.89958394679707</c:v>
                </c:pt>
                <c:pt idx="83">
                  <c:v>435.15792601487141</c:v>
                </c:pt>
                <c:pt idx="84">
                  <c:v>436.42266908478138</c:v>
                </c:pt>
                <c:pt idx="85">
                  <c:v>437.69379861349086</c:v>
                </c:pt>
                <c:pt idx="86">
                  <c:v>438.97130003295877</c:v>
                </c:pt>
                <c:pt idx="87">
                  <c:v>440.25515875029521</c:v>
                </c:pt>
                <c:pt idx="88">
                  <c:v>441.54536014791842</c:v>
                </c:pt>
                <c:pt idx="89">
                  <c:v>442.84188958371237</c:v>
                </c:pt>
                <c:pt idx="90">
                  <c:v>444.1447323911853</c:v>
                </c:pt>
                <c:pt idx="91">
                  <c:v>445.45387387962887</c:v>
                </c:pt>
                <c:pt idx="92">
                  <c:v>446.76929933427823</c:v>
                </c:pt>
                <c:pt idx="93">
                  <c:v>448.09099401647251</c:v>
                </c:pt>
                <c:pt idx="94">
                  <c:v>449.41894316381638</c:v>
                </c:pt>
                <c:pt idx="95">
                  <c:v>450.7531319903419</c:v>
                </c:pt>
                <c:pt idx="96">
                  <c:v>452.09354568667135</c:v>
                </c:pt>
                <c:pt idx="97">
                  <c:v>453.44016942018061</c:v>
                </c:pt>
                <c:pt idx="98">
                  <c:v>454.79298833516299</c:v>
                </c:pt>
                <c:pt idx="99">
                  <c:v>456.151987552994</c:v>
                </c:pt>
                <c:pt idx="100">
                  <c:v>457.51715217229639</c:v>
                </c:pt>
                <c:pt idx="101">
                  <c:v>458.88846617623682</c:v>
                </c:pt>
                <c:pt idx="102">
                  <c:v>460.26591133922369</c:v>
                </c:pt>
                <c:pt idx="103">
                  <c:v>461.64946831948879</c:v>
                </c:pt>
                <c:pt idx="104">
                  <c:v>463.0391177523004</c:v>
                </c:pt>
                <c:pt idx="105">
                  <c:v>464.43484025019467</c:v>
                </c:pt>
                <c:pt idx="106">
                  <c:v>465.8366164032073</c:v>
                </c:pt>
                <c:pt idx="107">
                  <c:v>467.24442677910571</c:v>
                </c:pt>
                <c:pt idx="108">
                  <c:v>468.65825192362144</c:v>
                </c:pt>
                <c:pt idx="109">
                  <c:v>470.07807236068294</c:v>
                </c:pt>
                <c:pt idx="110">
                  <c:v>471.50386859264853</c:v>
                </c:pt>
                <c:pt idx="111">
                  <c:v>472.93562110053989</c:v>
                </c:pt>
                <c:pt idx="112">
                  <c:v>474.37331034427552</c:v>
                </c:pt>
                <c:pt idx="113">
                  <c:v>475.81691676290478</c:v>
                </c:pt>
                <c:pt idx="114">
                  <c:v>477.26642077484183</c:v>
                </c:pt>
                <c:pt idx="115">
                  <c:v>478.72180277809997</c:v>
                </c:pt>
                <c:pt idx="116">
                  <c:v>480.18304315052603</c:v>
                </c:pt>
                <c:pt idx="117">
                  <c:v>481.65012225003528</c:v>
                </c:pt>
                <c:pt idx="118">
                  <c:v>483.12302041484594</c:v>
                </c:pt>
                <c:pt idx="119">
                  <c:v>484.60171796371424</c:v>
                </c:pt>
                <c:pt idx="120">
                  <c:v>486.08619519616963</c:v>
                </c:pt>
                <c:pt idx="121">
                  <c:v>487.57643239274972</c:v>
                </c:pt>
                <c:pt idx="122">
                  <c:v>489.07240981523569</c:v>
                </c:pt>
                <c:pt idx="123">
                  <c:v>490.57410770688756</c:v>
                </c:pt>
                <c:pt idx="124">
                  <c:v>492.08150629267959</c:v>
                </c:pt>
                <c:pt idx="125">
                  <c:v>493.59458577953563</c:v>
                </c:pt>
                <c:pt idx="126">
                  <c:v>495.1133263565647</c:v>
                </c:pt>
                <c:pt idx="127">
                  <c:v>496.63770819529628</c:v>
                </c:pt>
                <c:pt idx="128">
                  <c:v>498.16771144991588</c:v>
                </c:pt>
                <c:pt idx="129">
                  <c:v>499.70331625750026</c:v>
                </c:pt>
                <c:pt idx="130">
                  <c:v>501.24450273825306</c:v>
                </c:pt>
                <c:pt idx="131">
                  <c:v>502.79125099573986</c:v>
                </c:pt>
                <c:pt idx="132">
                  <c:v>504.34354111712361</c:v>
                </c:pt>
                <c:pt idx="133">
                  <c:v>505.90135317339957</c:v>
                </c:pt>
                <c:pt idx="134">
                  <c:v>507.46466721963066</c:v>
                </c:pt>
                <c:pt idx="135">
                  <c:v>509.03346329518212</c:v>
                </c:pt>
                <c:pt idx="136">
                  <c:v>510.60772142395649</c:v>
                </c:pt>
                <c:pt idx="137">
                  <c:v>512.18742161462819</c:v>
                </c:pt>
                <c:pt idx="138">
                  <c:v>513.77254386087805</c:v>
                </c:pt>
                <c:pt idx="139">
                  <c:v>515.36306814162765</c:v>
                </c:pt>
                <c:pt idx="140">
                  <c:v>516.95897442127364</c:v>
                </c:pt>
                <c:pt idx="141">
                  <c:v>518.56024264992141</c:v>
                </c:pt>
                <c:pt idx="142">
                  <c:v>520.16685276361898</c:v>
                </c:pt>
                <c:pt idx="143">
                  <c:v>521.77878468459051</c:v>
                </c:pt>
                <c:pt idx="144">
                  <c:v>523.39601832146968</c:v>
                </c:pt>
                <c:pt idx="145">
                  <c:v>525.01853356953268</c:v>
                </c:pt>
                <c:pt idx="146">
                  <c:v>526.64631031093074</c:v>
                </c:pt>
                <c:pt idx="147">
                  <c:v>528.27932841492316</c:v>
                </c:pt>
                <c:pt idx="148">
                  <c:v>529.91756773810891</c:v>
                </c:pt>
                <c:pt idx="149">
                  <c:v>531.56100812465911</c:v>
                </c:pt>
                <c:pt idx="150">
                  <c:v>533.20962940654817</c:v>
                </c:pt>
                <c:pt idx="151">
                  <c:v>534.86341177389454</c:v>
                </c:pt>
                <c:pt idx="152">
                  <c:v>536.52233614538511</c:v>
                </c:pt>
                <c:pt idx="153">
                  <c:v>538.18638379833487</c:v>
                </c:pt>
                <c:pt idx="154">
                  <c:v>539.8555359986517</c:v>
                </c:pt>
                <c:pt idx="155">
                  <c:v>541.52977400104533</c:v>
                </c:pt>
                <c:pt idx="156">
                  <c:v>543.20907904923661</c:v>
                </c:pt>
                <c:pt idx="157">
                  <c:v>544.89343237616629</c:v>
                </c:pt>
                <c:pt idx="158">
                  <c:v>546.58281520420326</c:v>
                </c:pt>
                <c:pt idx="159">
                  <c:v>548.27720874535294</c:v>
                </c:pt>
                <c:pt idx="160">
                  <c:v>549.97659420146499</c:v>
                </c:pt>
                <c:pt idx="161">
                  <c:v>551.68095276444058</c:v>
                </c:pt>
                <c:pt idx="162">
                  <c:v>553.39026561643982</c:v>
                </c:pt>
                <c:pt idx="163">
                  <c:v>555.10451393008816</c:v>
                </c:pt>
                <c:pt idx="164">
                  <c:v>556.82367886868315</c:v>
                </c:pt>
                <c:pt idx="165">
                  <c:v>558.54774158639998</c:v>
                </c:pt>
                <c:pt idx="166">
                  <c:v>560.27668322849763</c:v>
                </c:pt>
                <c:pt idx="167">
                  <c:v>562.01048493152348</c:v>
                </c:pt>
                <c:pt idx="168">
                  <c:v>563.74912782351873</c:v>
                </c:pt>
                <c:pt idx="169">
                  <c:v>565.4925930242224</c:v>
                </c:pt>
                <c:pt idx="170">
                  <c:v>567.24086164527546</c:v>
                </c:pt>
                <c:pt idx="171">
                  <c:v>568.99391479042413</c:v>
                </c:pt>
                <c:pt idx="172">
                  <c:v>570.75173355572349</c:v>
                </c:pt>
                <c:pt idx="173">
                  <c:v>572.51429902973962</c:v>
                </c:pt>
                <c:pt idx="174">
                  <c:v>574.28159229375217</c:v>
                </c:pt>
                <c:pt idx="175">
                  <c:v>576.05359442195584</c:v>
                </c:pt>
                <c:pt idx="176">
                  <c:v>577.8302864816618</c:v>
                </c:pt>
                <c:pt idx="177">
                  <c:v>579.61164953349851</c:v>
                </c:pt>
                <c:pt idx="178">
                  <c:v>581.39766463161175</c:v>
                </c:pt>
                <c:pt idx="179">
                  <c:v>583.18831282386475</c:v>
                </c:pt>
                <c:pt idx="180">
                  <c:v>584.98357515203747</c:v>
                </c:pt>
                <c:pt idx="181">
                  <c:v>586.78343265202511</c:v>
                </c:pt>
                <c:pt idx="182">
                  <c:v>588.58786635403658</c:v>
                </c:pt>
                <c:pt idx="183">
                  <c:v>590.39685728279221</c:v>
                </c:pt>
                <c:pt idx="184">
                  <c:v>592.21038645772103</c:v>
                </c:pt>
                <c:pt idx="185">
                  <c:v>594.02843489315728</c:v>
                </c:pt>
                <c:pt idx="186">
                  <c:v>595.8509835985368</c:v>
                </c:pt>
                <c:pt idx="187">
                  <c:v>597.67801357859219</c:v>
                </c:pt>
                <c:pt idx="188">
                  <c:v>599.50950583354836</c:v>
                </c:pt>
                <c:pt idx="189">
                  <c:v>601.3454413593164</c:v>
                </c:pt>
                <c:pt idx="190">
                  <c:v>603.18580114768781</c:v>
                </c:pt>
                <c:pt idx="191">
                  <c:v>605.03056618652772</c:v>
                </c:pt>
                <c:pt idx="192">
                  <c:v>606.87971745996742</c:v>
                </c:pt>
                <c:pt idx="193">
                  <c:v>608.73323594859687</c:v>
                </c:pt>
                <c:pt idx="194">
                  <c:v>610.59110262965555</c:v>
                </c:pt>
                <c:pt idx="195">
                  <c:v>612.45329847722405</c:v>
                </c:pt>
                <c:pt idx="196">
                  <c:v>614.3198044624138</c:v>
                </c:pt>
                <c:pt idx="197">
                  <c:v>616.19060155355692</c:v>
                </c:pt>
                <c:pt idx="198">
                  <c:v>618.0656707163954</c:v>
                </c:pt>
                <c:pt idx="199">
                  <c:v>619.94499291426939</c:v>
                </c:pt>
                <c:pt idx="200">
                  <c:v>621.82854910830486</c:v>
                </c:pt>
                <c:pt idx="201">
                  <c:v>623.71632025760073</c:v>
                </c:pt>
                <c:pt idx="202">
                  <c:v>625.60828731941547</c:v>
                </c:pt>
                <c:pt idx="203">
                  <c:v>627.50443124935293</c:v>
                </c:pt>
                <c:pt idx="204">
                  <c:v>629.40473300154724</c:v>
                </c:pt>
                <c:pt idx="205">
                  <c:v>631.30917352884751</c:v>
                </c:pt>
                <c:pt idx="206">
                  <c:v>633.21773378300156</c:v>
                </c:pt>
                <c:pt idx="207">
                  <c:v>635.13039471483921</c:v>
                </c:pt>
                <c:pt idx="208">
                  <c:v>637.04713727445449</c:v>
                </c:pt>
                <c:pt idx="209">
                  <c:v>638.96794241138764</c:v>
                </c:pt>
                <c:pt idx="210">
                  <c:v>640.89279107480593</c:v>
                </c:pt>
                <c:pt idx="211">
                  <c:v>642.82166421368413</c:v>
                </c:pt>
                <c:pt idx="212">
                  <c:v>644.75454277698452</c:v>
                </c:pt>
                <c:pt idx="213">
                  <c:v>646.69140771383525</c:v>
                </c:pt>
                <c:pt idx="214">
                  <c:v>648.63223997370903</c:v>
                </c:pt>
                <c:pt idx="215">
                  <c:v>650.57702050660066</c:v>
                </c:pt>
                <c:pt idx="216">
                  <c:v>652.52573026320351</c:v>
                </c:pt>
                <c:pt idx="217">
                  <c:v>654.47835019508602</c:v>
                </c:pt>
                <c:pt idx="218">
                  <c:v>656.43486125486675</c:v>
                </c:pt>
                <c:pt idx="219">
                  <c:v>658.39524439638933</c:v>
                </c:pt>
                <c:pt idx="220">
                  <c:v>660.35948057489588</c:v>
                </c:pt>
                <c:pt idx="221">
                  <c:v>662.32755074720069</c:v>
                </c:pt>
                <c:pt idx="222">
                  <c:v>664.29943587186222</c:v>
                </c:pt>
                <c:pt idx="223">
                  <c:v>666.27511690935489</c:v>
                </c:pt>
                <c:pt idx="224">
                  <c:v>668.25457482223999</c:v>
                </c:pt>
                <c:pt idx="225">
                  <c:v>670.23779057533568</c:v>
                </c:pt>
                <c:pt idx="226">
                  <c:v>672.22474513588668</c:v>
                </c:pt>
                <c:pt idx="227">
                  <c:v>674.21541947373248</c:v>
                </c:pt>
                <c:pt idx="228">
                  <c:v>676.20979456147552</c:v>
                </c:pt>
                <c:pt idx="229">
                  <c:v>678.20785137464793</c:v>
                </c:pt>
                <c:pt idx="230">
                  <c:v>680.209570891878</c:v>
                </c:pt>
                <c:pt idx="231">
                  <c:v>682.2149340950557</c:v>
                </c:pt>
                <c:pt idx="232">
                  <c:v>684.22392196949727</c:v>
                </c:pt>
                <c:pt idx="233">
                  <c:v>686.23651550410921</c:v>
                </c:pt>
                <c:pt idx="234">
                  <c:v>688.25269569155159</c:v>
                </c:pt>
                <c:pt idx="235">
                  <c:v>690.2724435284</c:v>
                </c:pt>
                <c:pt idx="236">
                  <c:v>692.29574001530739</c:v>
                </c:pt>
                <c:pt idx="237">
                  <c:v>694.32256615716483</c:v>
                </c:pt>
                <c:pt idx="238">
                  <c:v>696.35290296326139</c:v>
                </c:pt>
                <c:pt idx="239">
                  <c:v>698.38673144744314</c:v>
                </c:pt>
                <c:pt idx="240">
                  <c:v>700.42403262827156</c:v>
                </c:pt>
                <c:pt idx="241">
                  <c:v>702.46478752918131</c:v>
                </c:pt>
                <c:pt idx="242">
                  <c:v>704.50897717863654</c:v>
                </c:pt>
                <c:pt idx="243">
                  <c:v>706.55658261028691</c:v>
                </c:pt>
                <c:pt idx="244">
                  <c:v>708.60758486312284</c:v>
                </c:pt>
                <c:pt idx="245">
                  <c:v>710.66196498162947</c:v>
                </c:pt>
                <c:pt idx="246">
                  <c:v>712.71970401594024</c:v>
                </c:pt>
                <c:pt idx="247">
                  <c:v>714.78078302198946</c:v>
                </c:pt>
                <c:pt idx="248">
                  <c:v>716.84518306166422</c:v>
                </c:pt>
                <c:pt idx="249">
                  <c:v>718.91288520295484</c:v>
                </c:pt>
                <c:pt idx="250">
                  <c:v>720.98387052010548</c:v>
                </c:pt>
                <c:pt idx="251">
                  <c:v>723.05811851125156</c:v>
                </c:pt>
                <c:pt idx="252">
                  <c:v>725.13560551660328</c:v>
                </c:pt>
                <c:pt idx="253">
                  <c:v>727.21630630297773</c:v>
                </c:pt>
                <c:pt idx="254">
                  <c:v>729.30019564781855</c:v>
                </c:pt>
                <c:pt idx="255">
                  <c:v>731.38724833941319</c:v>
                </c:pt>
                <c:pt idx="256">
                  <c:v>733.47743917710807</c:v>
                </c:pt>
                <c:pt idx="257">
                  <c:v>735.57074297152258</c:v>
                </c:pt>
                <c:pt idx="258">
                  <c:v>737.66713454476189</c:v>
                </c:pt>
                <c:pt idx="259">
                  <c:v>739.76658873062786</c:v>
                </c:pt>
                <c:pt idx="260">
                  <c:v>741.86908037482874</c:v>
                </c:pt>
                <c:pt idx="261">
                  <c:v>743.9745843351875</c:v>
                </c:pt>
                <c:pt idx="262">
                  <c:v>746.08307548184814</c:v>
                </c:pt>
                <c:pt idx="263">
                  <c:v>748.19452869748136</c:v>
                </c:pt>
                <c:pt idx="264">
                  <c:v>750.30891887748817</c:v>
                </c:pt>
                <c:pt idx="265">
                  <c:v>752.42622093020202</c:v>
                </c:pt>
                <c:pt idx="266">
                  <c:v>754.54640977709005</c:v>
                </c:pt>
                <c:pt idx="267">
                  <c:v>756.669460352952</c:v>
                </c:pt>
                <c:pt idx="268">
                  <c:v>758.7953476061183</c:v>
                </c:pt>
                <c:pt idx="269">
                  <c:v>760.92404649864659</c:v>
                </c:pt>
                <c:pt idx="270">
                  <c:v>763.05553200651639</c:v>
                </c:pt>
                <c:pt idx="271">
                  <c:v>765.18977911982256</c:v>
                </c:pt>
                <c:pt idx="272">
                  <c:v>767.3267628429677</c:v>
                </c:pt>
                <c:pt idx="273">
                  <c:v>769.46645819485195</c:v>
                </c:pt>
                <c:pt idx="274">
                  <c:v>771.60884020906258</c:v>
                </c:pt>
                <c:pt idx="275">
                  <c:v>773.75388393406126</c:v>
                </c:pt>
                <c:pt idx="276">
                  <c:v>775.90156443337014</c:v>
                </c:pt>
                <c:pt idx="277">
                  <c:v>778.0518567857564</c:v>
                </c:pt>
                <c:pt idx="278">
                  <c:v>780.20473608541522</c:v>
                </c:pt>
                <c:pt idx="279">
                  <c:v>782.36017744215167</c:v>
                </c:pt>
                <c:pt idx="280">
                  <c:v>784.51815598156054</c:v>
                </c:pt>
                <c:pt idx="281">
                  <c:v>786.67864684520521</c:v>
                </c:pt>
                <c:pt idx="282">
                  <c:v>788.8416251907945</c:v>
                </c:pt>
                <c:pt idx="283">
                  <c:v>791.00706619235859</c:v>
                </c:pt>
                <c:pt idx="284">
                  <c:v>793.17494504042315</c:v>
                </c:pt>
                <c:pt idx="285">
                  <c:v>795.34523694218194</c:v>
                </c:pt>
                <c:pt idx="286">
                  <c:v>797.51791712166823</c:v>
                </c:pt>
                <c:pt idx="287">
                  <c:v>799.69296081992434</c:v>
                </c:pt>
                <c:pt idx="288">
                  <c:v>801.87034329517007</c:v>
                </c:pt>
                <c:pt idx="289">
                  <c:v>804.05003982296932</c:v>
                </c:pt>
                <c:pt idx="290">
                  <c:v>806.23202569639557</c:v>
                </c:pt>
                <c:pt idx="291">
                  <c:v>808.41627622619569</c:v>
                </c:pt>
                <c:pt idx="292">
                  <c:v>810.60276674095212</c:v>
                </c:pt>
                <c:pt idx="293">
                  <c:v>812.79147258724402</c:v>
                </c:pt>
                <c:pt idx="294">
                  <c:v>814.98236912980644</c:v>
                </c:pt>
                <c:pt idx="295">
                  <c:v>817.17543175168851</c:v>
                </c:pt>
                <c:pt idx="296">
                  <c:v>819.37063585440967</c:v>
                </c:pt>
                <c:pt idx="297">
                  <c:v>821.56795685811494</c:v>
                </c:pt>
                <c:pt idx="298">
                  <c:v>823.76735290163197</c:v>
                </c:pt>
                <c:pt idx="299">
                  <c:v>825.96874755403962</c:v>
                </c:pt>
                <c:pt idx="300">
                  <c:v>828.17204714474985</c:v>
                </c:pt>
                <c:pt idx="301">
                  <c:v>830.37715808279233</c:v>
                </c:pt>
                <c:pt idx="302">
                  <c:v>832.5839868583862</c:v>
                </c:pt>
                <c:pt idx="303">
                  <c:v>834.79244004449254</c:v>
                </c:pt>
                <c:pt idx="304">
                  <c:v>837.00242429834793</c:v>
                </c:pt>
                <c:pt idx="305">
                  <c:v>839.21384636297785</c:v>
                </c:pt>
                <c:pt idx="306">
                  <c:v>841.42661306869161</c:v>
                </c:pt>
                <c:pt idx="307">
                  <c:v>843.6406313345575</c:v>
                </c:pt>
                <c:pt idx="308">
                  <c:v>845.85580816985907</c:v>
                </c:pt>
                <c:pt idx="309">
                  <c:v>848.07205067553161</c:v>
                </c:pt>
                <c:pt idx="310">
                  <c:v>850.28926604557967</c:v>
                </c:pt>
                <c:pt idx="311">
                  <c:v>852.50736156847506</c:v>
                </c:pt>
                <c:pt idx="312">
                  <c:v>854.72624462853605</c:v>
                </c:pt>
                <c:pt idx="313">
                  <c:v>856.94582270728688</c:v>
                </c:pt>
                <c:pt idx="314">
                  <c:v>859.16600338479816</c:v>
                </c:pt>
                <c:pt idx="315">
                  <c:v>861.38669434100825</c:v>
                </c:pt>
                <c:pt idx="316">
                  <c:v>863.6078033570252</c:v>
                </c:pt>
                <c:pt idx="317">
                  <c:v>865.82923831640994</c:v>
                </c:pt>
                <c:pt idx="318">
                  <c:v>868.05090720644</c:v>
                </c:pt>
                <c:pt idx="319">
                  <c:v>870.27271811935429</c:v>
                </c:pt>
                <c:pt idx="320">
                  <c:v>872.49457925357876</c:v>
                </c:pt>
                <c:pt idx="321">
                  <c:v>874.716405782582</c:v>
                </c:pt>
                <c:pt idx="322">
                  <c:v>876.93812671586113</c:v>
                </c:pt>
                <c:pt idx="323">
                  <c:v>879.15967801562249</c:v>
                </c:pt>
                <c:pt idx="324">
                  <c:v>881.38099572098452</c:v>
                </c:pt>
                <c:pt idx="325">
                  <c:v>883.60201594849354</c:v>
                </c:pt>
                <c:pt idx="326">
                  <c:v>885.82267489263063</c:v>
                </c:pt>
                <c:pt idx="327">
                  <c:v>888.04290882630949</c:v>
                </c:pt>
                <c:pt idx="328">
                  <c:v>890.26265410136546</c:v>
                </c:pt>
                <c:pt idx="329">
                  <c:v>892.48184714903516</c:v>
                </c:pt>
                <c:pt idx="330">
                  <c:v>894.70042448042739</c:v>
                </c:pt>
                <c:pt idx="331">
                  <c:v>896.91832268698511</c:v>
                </c:pt>
                <c:pt idx="332">
                  <c:v>899.13547844093875</c:v>
                </c:pt>
                <c:pt idx="333">
                  <c:v>901.35182849575028</c:v>
                </c:pt>
                <c:pt idx="334">
                  <c:v>903.5673096865487</c:v>
                </c:pt>
                <c:pt idx="335">
                  <c:v>905.78185893055695</c:v>
                </c:pt>
                <c:pt idx="336">
                  <c:v>907.99541322750974</c:v>
                </c:pt>
                <c:pt idx="337">
                  <c:v>910.20790966006325</c:v>
                </c:pt>
                <c:pt idx="338">
                  <c:v>912.41928539419553</c:v>
                </c:pt>
                <c:pt idx="339">
                  <c:v>914.62947767959872</c:v>
                </c:pt>
                <c:pt idx="340">
                  <c:v>916.83842385006278</c:v>
                </c:pt>
                <c:pt idx="341">
                  <c:v>919.04606132385049</c:v>
                </c:pt>
                <c:pt idx="342">
                  <c:v>921.25232760406425</c:v>
                </c:pt>
                <c:pt idx="343">
                  <c:v>923.45716027900414</c:v>
                </c:pt>
                <c:pt idx="344">
                  <c:v>925.66049702251803</c:v>
                </c:pt>
                <c:pt idx="345">
                  <c:v>927.86227559434292</c:v>
                </c:pt>
                <c:pt idx="346">
                  <c:v>930.06243384043853</c:v>
                </c:pt>
                <c:pt idx="347">
                  <c:v>932.2609096933121</c:v>
                </c:pt>
                <c:pt idx="348">
                  <c:v>934.45764191158628</c:v>
                </c:pt>
                <c:pt idx="349">
                  <c:v>936.65257081845436</c:v>
                </c:pt>
                <c:pt idx="350">
                  <c:v>938.8456375605457</c:v>
                </c:pt>
                <c:pt idx="351">
                  <c:v>941.03678336786697</c:v>
                </c:pt>
                <c:pt idx="352">
                  <c:v>943.22594955404645</c:v>
                </c:pt>
                <c:pt idx="353">
                  <c:v>945.41307751657075</c:v>
                </c:pt>
                <c:pt idx="354">
                  <c:v>947.59810873701497</c:v>
                </c:pt>
                <c:pt idx="355">
                  <c:v>949.78098478126526</c:v>
                </c:pt>
                <c:pt idx="356">
                  <c:v>951.96164729973486</c:v>
                </c:pt>
                <c:pt idx="357">
                  <c:v>954.1400380275727</c:v>
                </c:pt>
                <c:pt idx="358">
                  <c:v>956.31609878486563</c:v>
                </c:pt>
                <c:pt idx="359">
                  <c:v>958.48977147683354</c:v>
                </c:pt>
                <c:pt idx="360">
                  <c:v>960.66101345675486</c:v>
                </c:pt>
                <c:pt idx="361">
                  <c:v>962.8298128639849</c:v>
                </c:pt>
                <c:pt idx="362">
                  <c:v>964.99617321349933</c:v>
                </c:pt>
                <c:pt idx="363">
                  <c:v>967.16009801026871</c:v>
                </c:pt>
                <c:pt idx="364">
                  <c:v>969.32159074929575</c:v>
                </c:pt>
                <c:pt idx="365">
                  <c:v>971.48065491565308</c:v>
                </c:pt>
                <c:pt idx="366">
                  <c:v>973.63729398451994</c:v>
                </c:pt>
                <c:pt idx="367">
                  <c:v>975.79151142121918</c:v>
                </c:pt>
                <c:pt idx="368">
                  <c:v>977.94331068125416</c:v>
                </c:pt>
                <c:pt idx="369">
                  <c:v>980.09269521034537</c:v>
                </c:pt>
                <c:pt idx="370">
                  <c:v>982.2396684444667</c:v>
                </c:pt>
                <c:pt idx="371">
                  <c:v>984.38423380988172</c:v>
                </c:pt>
                <c:pt idx="372">
                  <c:v>986.52639472317981</c:v>
                </c:pt>
                <c:pt idx="373">
                  <c:v>988.66615459131197</c:v>
                </c:pt>
                <c:pt idx="374">
                  <c:v>990.80351681162654</c:v>
                </c:pt>
                <c:pt idx="375">
                  <c:v>992.93848477190511</c:v>
                </c:pt>
                <c:pt idx="376">
                  <c:v>995.07106185039731</c:v>
                </c:pt>
                <c:pt idx="377">
                  <c:v>997.20125141585663</c:v>
                </c:pt>
                <c:pt idx="378">
                  <c:v>999.32905682757519</c:v>
                </c:pt>
                <c:pt idx="379">
                  <c:v>1001.4544814354186</c:v>
                </c:pt>
                <c:pt idx="380">
                  <c:v>1003.577528579861</c:v>
                </c:pt>
                <c:pt idx="381">
                  <c:v>1005.6982015920191</c:v>
                </c:pt>
                <c:pt idx="382">
                  <c:v>1007.8165037936873</c:v>
                </c:pt>
                <c:pt idx="383">
                  <c:v>1009.9324384973712</c:v>
                </c:pt>
                <c:pt idx="384">
                  <c:v>1012.0460090063224</c:v>
                </c:pt>
                <c:pt idx="385">
                  <c:v>1014.1572186145718</c:v>
                </c:pt>
                <c:pt idx="386">
                  <c:v>1016.266070606964</c:v>
                </c:pt>
                <c:pt idx="387">
                  <c:v>1018.3725682591905</c:v>
                </c:pt>
                <c:pt idx="388">
                  <c:v>1020.4767148378232</c:v>
                </c:pt>
                <c:pt idx="389">
                  <c:v>1022.5785136003478</c:v>
                </c:pt>
                <c:pt idx="390">
                  <c:v>1024.677967795197</c:v>
                </c:pt>
                <c:pt idx="391">
                  <c:v>1026.7750806617835</c:v>
                </c:pt>
                <c:pt idx="392">
                  <c:v>1028.8698554305327</c:v>
                </c:pt>
                <c:pt idx="393">
                  <c:v>1030.9622953229157</c:v>
                </c:pt>
                <c:pt idx="394">
                  <c:v>1033.0524035514813</c:v>
                </c:pt>
                <c:pt idx="395">
                  <c:v>1035.140183319889</c:v>
                </c:pt>
                <c:pt idx="396">
                  <c:v>1037.2256378229411</c:v>
                </c:pt>
                <c:pt idx="397">
                  <c:v>1039.3087702466144</c:v>
                </c:pt>
                <c:pt idx="398">
                  <c:v>1041.3895837680925</c:v>
                </c:pt>
                <c:pt idx="399">
                  <c:v>1043.4680815557977</c:v>
                </c:pt>
                <c:pt idx="400">
                  <c:v>1045.5442667694224</c:v>
                </c:pt>
                <c:pt idx="401">
                  <c:v>1066.1791714356195</c:v>
                </c:pt>
                <c:pt idx="402">
                  <c:v>1086.5848496390347</c:v>
                </c:pt>
                <c:pt idx="403">
                  <c:v>1106.7643760984763</c:v>
                </c:pt>
                <c:pt idx="404">
                  <c:v>1126.720742410796</c:v>
                </c:pt>
                <c:pt idx="405">
                  <c:v>1146.4568599708318</c:v>
                </c:pt>
                <c:pt idx="406">
                  <c:v>1165.97556276198</c:v>
                </c:pt>
                <c:pt idx="407">
                  <c:v>1185.2796100242431</c:v>
                </c:pt>
                <c:pt idx="408">
                  <c:v>1204.3716888061876</c:v>
                </c:pt>
                <c:pt idx="409">
                  <c:v>1223.2544164068479</c:v>
                </c:pt>
                <c:pt idx="410">
                  <c:v>1241.9303427132477</c:v>
                </c:pt>
                <c:pt idx="411">
                  <c:v>1260.4019524388755</c:v>
                </c:pt>
                <c:pt idx="412">
                  <c:v>1278.6716672681264</c:v>
                </c:pt>
                <c:pt idx="413">
                  <c:v>1296.7418479114342</c:v>
                </c:pt>
                <c:pt idx="414">
                  <c:v>1314.6147960755354</c:v>
                </c:pt>
                <c:pt idx="415">
                  <c:v>1332.2927563530568</c:v>
                </c:pt>
                <c:pt idx="416">
                  <c:v>1349.7779180353709</c:v>
                </c:pt>
                <c:pt idx="417">
                  <c:v>1367.0724168524437</c:v>
                </c:pt>
                <c:pt idx="418">
                  <c:v>1384.1783366431871</c:v>
                </c:pt>
                <c:pt idx="419">
                  <c:v>1401.097710959632</c:v>
                </c:pt>
                <c:pt idx="420">
                  <c:v>1417.832524608054</c:v>
                </c:pt>
                <c:pt idx="421">
                  <c:v>1434.3847151300124</c:v>
                </c:pt>
                <c:pt idx="422">
                  <c:v>1450.756174226098</c:v>
                </c:pt>
                <c:pt idx="423">
                  <c:v>1466.9487491250386</c:v>
                </c:pt>
                <c:pt idx="424">
                  <c:v>1482.9642439006648</c:v>
                </c:pt>
                <c:pt idx="425">
                  <c:v>1498.8044207391072</c:v>
                </c:pt>
                <c:pt idx="426">
                  <c:v>1514.4710011584707</c:v>
                </c:pt>
                <c:pt idx="427">
                  <c:v>1529.965667183111</c:v>
                </c:pt>
                <c:pt idx="428">
                  <c:v>1545.2900624745334</c:v>
                </c:pt>
                <c:pt idx="429">
                  <c:v>1560.4457934208228</c:v>
                </c:pt>
                <c:pt idx="430">
                  <c:v>1575.4344301864205</c:v>
                </c:pt>
                <c:pt idx="431">
                  <c:v>1590.2575077239703</c:v>
                </c:pt>
                <c:pt idx="432">
                  <c:v>1604.9165267498679</c:v>
                </c:pt>
                <c:pt idx="433">
                  <c:v>1619.4129546850659</c:v>
                </c:pt>
                <c:pt idx="434">
                  <c:v>1633.7482265626106</c:v>
                </c:pt>
                <c:pt idx="435">
                  <c:v>1647.923745903315</c:v>
                </c:pt>
                <c:pt idx="436">
                  <c:v>1661.9408855608979</c:v>
                </c:pt>
                <c:pt idx="437">
                  <c:v>1675.8009885378624</c:v>
                </c:pt>
                <c:pt idx="438">
                  <c:v>1689.505368773318</c:v>
                </c:pt>
                <c:pt idx="439">
                  <c:v>1703.0553119038984</c:v>
                </c:pt>
                <c:pt idx="440">
                  <c:v>1716.4520759988691</c:v>
                </c:pt>
                <c:pt idx="441">
                  <c:v>1729.6968922704668</c:v>
                </c:pt>
                <c:pt idx="442">
                  <c:v>1742.7909657604678</c:v>
                </c:pt>
                <c:pt idx="443">
                  <c:v>1755.73547600393</c:v>
                </c:pt>
                <c:pt idx="444">
                  <c:v>1768.5315776710152</c:v>
                </c:pt>
                <c:pt idx="445">
                  <c:v>1781.1804011877521</c:v>
                </c:pt>
                <c:pt idx="446">
                  <c:v>1793.6830533365653</c:v>
                </c:pt>
                <c:pt idx="447">
                  <c:v>1806.0406178373548</c:v>
                </c:pt>
                <c:pt idx="448">
                  <c:v>1818.2541559098761</c:v>
                </c:pt>
                <c:pt idx="449">
                  <c:v>1830.3247068181408</c:v>
                </c:pt>
                <c:pt idx="450">
                  <c:v>1842.2532883975196</c:v>
                </c:pt>
                <c:pt idx="451">
                  <c:v>1854.0408975652047</c:v>
                </c:pt>
                <c:pt idx="452">
                  <c:v>1865.6885108146596</c:v>
                </c:pt>
                <c:pt idx="453">
                  <c:v>1877.1970846946519</c:v>
                </c:pt>
                <c:pt idx="454">
                  <c:v>1888.5675562734466</c:v>
                </c:pt>
                <c:pt idx="455">
                  <c:v>1899.8008435887073</c:v>
                </c:pt>
                <c:pt idx="456">
                  <c:v>1910.8978460836313</c:v>
                </c:pt>
                <c:pt idx="457">
                  <c:v>1921.8594450298226</c:v>
                </c:pt>
                <c:pt idx="458">
                  <c:v>1932.6865039373863</c:v>
                </c:pt>
                <c:pt idx="459">
                  <c:v>1943.3798689527052</c:v>
                </c:pt>
                <c:pt idx="460">
                  <c:v>1953.9403692443454</c:v>
                </c:pt>
                <c:pt idx="461">
                  <c:v>1964.368817377514</c:v>
                </c:pt>
                <c:pt idx="462">
                  <c:v>1974.6660096774792</c:v>
                </c:pt>
                <c:pt idx="463">
                  <c:v>1984.8327265823441</c:v>
                </c:pt>
                <c:pt idx="464">
                  <c:v>1994.8697329855506</c:v>
                </c:pt>
                <c:pt idx="465">
                  <c:v>2004.7777785684773</c:v>
                </c:pt>
                <c:pt idx="466">
                  <c:v>2014.5575981234765</c:v>
                </c:pt>
                <c:pt idx="467">
                  <c:v>2024.2099118676865</c:v>
                </c:pt>
                <c:pt idx="468">
                  <c:v>2033.7354257479399</c:v>
                </c:pt>
                <c:pt idx="469">
                  <c:v>2043.1348317370778</c:v>
                </c:pt>
                <c:pt idx="470">
                  <c:v>2052.4088081219684</c:v>
                </c:pt>
                <c:pt idx="471">
                  <c:v>2061.5580197835152</c:v>
                </c:pt>
                <c:pt idx="472">
                  <c:v>2070.5831184689332</c:v>
                </c:pt>
                <c:pt idx="473">
                  <c:v>2079.4847430565583</c:v>
                </c:pt>
                <c:pt idx="474">
                  <c:v>2088.2635198134481</c:v>
                </c:pt>
                <c:pt idx="475">
                  <c:v>2096.9200626460201</c:v>
                </c:pt>
                <c:pt idx="476">
                  <c:v>2105.4549733439694</c:v>
                </c:pt>
                <c:pt idx="477">
                  <c:v>2113.8688418176939</c:v>
                </c:pt>
                <c:pt idx="478">
                  <c:v>2122.1622463294566</c:v>
                </c:pt>
                <c:pt idx="479">
                  <c:v>2130.3357537184916</c:v>
                </c:pt>
                <c:pt idx="480">
                  <c:v>2138.3899196202742</c:v>
                </c:pt>
                <c:pt idx="481">
                  <c:v>2146.3252886801479</c:v>
                </c:pt>
                <c:pt idx="482">
                  <c:v>2154.1423947615126</c:v>
                </c:pt>
                <c:pt idx="483">
                  <c:v>2161.8417611487589</c:v>
                </c:pt>
                <c:pt idx="484">
                  <c:v>2169.4239007451351</c:v>
                </c:pt>
                <c:pt idx="485">
                  <c:v>2176.8893162657291</c:v>
                </c:pt>
                <c:pt idx="486">
                  <c:v>2184.2385004257353</c:v>
                </c:pt>
                <c:pt idx="487">
                  <c:v>2191.471936124181</c:v>
                </c:pt>
                <c:pt idx="488">
                  <c:v>2198.5900966232721</c:v>
                </c:pt>
                <c:pt idx="489">
                  <c:v>2205.5934457235262</c:v>
                </c:pt>
                <c:pt idx="490">
                  <c:v>2212.4824379348443</c:v>
                </c:pt>
                <c:pt idx="491">
                  <c:v>2219.2575186436788</c:v>
                </c:pt>
                <c:pt idx="492">
                  <c:v>2225.9191242764464</c:v>
                </c:pt>
                <c:pt idx="493">
                  <c:v>2232.4676824593339</c:v>
                </c:pt>
                <c:pt idx="494">
                  <c:v>2238.903612174639</c:v>
                </c:pt>
                <c:pt idx="495">
                  <c:v>2245.2273239137917</c:v>
                </c:pt>
                <c:pt idx="496">
                  <c:v>2251.4392198271917</c:v>
                </c:pt>
                <c:pt idx="497">
                  <c:v>2257.5396938709987</c:v>
                </c:pt>
                <c:pt idx="498">
                  <c:v>2263.5291319510125</c:v>
                </c:pt>
                <c:pt idx="499">
                  <c:v>2269.4079120637743</c:v>
                </c:pt>
                <c:pt idx="500">
                  <c:v>2275.1764044350198</c:v>
                </c:pt>
                <c:pt idx="501">
                  <c:v>2280.834971655614</c:v>
                </c:pt>
                <c:pt idx="502">
                  <c:v>2286.3839688150965</c:v>
                </c:pt>
                <c:pt idx="503">
                  <c:v>2291.8237436329641</c:v>
                </c:pt>
                <c:pt idx="504">
                  <c:v>2297.1546365878148</c:v>
                </c:pt>
                <c:pt idx="505">
                  <c:v>2302.3769810444819</c:v>
                </c:pt>
                <c:pt idx="506">
                  <c:v>2307.4911033792787</c:v>
                </c:pt>
                <c:pt idx="507">
                  <c:v>2312.4973231034801</c:v>
                </c:pt>
                <c:pt idx="508">
                  <c:v>2317.3959529851645</c:v>
                </c:pt>
                <c:pt idx="509">
                  <c:v>2322.1872991695373</c:v>
                </c:pt>
                <c:pt idx="510">
                  <c:v>2326.8716612978583</c:v>
                </c:pt>
                <c:pt idx="511">
                  <c:v>2331.4493326250977</c:v>
                </c:pt>
                <c:pt idx="512">
                  <c:v>2335.920600136441</c:v>
                </c:pt>
                <c:pt idx="513">
                  <c:v>2340.2857446627645</c:v>
                </c:pt>
                <c:pt idx="514">
                  <c:v>2344.5450409952055</c:v>
                </c:pt>
                <c:pt idx="515">
                  <c:v>2348.6987579989454</c:v>
                </c:pt>
                <c:pt idx="516">
                  <c:v>2352.7471587263321</c:v>
                </c:pt>
                <c:pt idx="517">
                  <c:v>2356.6905005294566</c:v>
                </c:pt>
                <c:pt idx="518">
                  <c:v>2360.5290351723106</c:v>
                </c:pt>
                <c:pt idx="519">
                  <c:v>2364.2630089426439</c:v>
                </c:pt>
                <c:pt idx="520">
                  <c:v>2367.8926627636383</c:v>
                </c:pt>
                <c:pt idx="521">
                  <c:v>2371.4182323055225</c:v>
                </c:pt>
                <c:pt idx="522">
                  <c:v>2374.8399480972416</c:v>
                </c:pt>
                <c:pt idx="523">
                  <c:v>2378.1580356382997</c:v>
                </c:pt>
                <c:pt idx="524">
                  <c:v>2381.3727155108918</c:v>
                </c:pt>
                <c:pt idx="525">
                  <c:v>2384.484203492435</c:v>
                </c:pt>
                <c:pt idx="526">
                  <c:v>2387.4927106686127</c:v>
                </c:pt>
                <c:pt idx="527">
                  <c:v>2390.3984435470393</c:v>
                </c:pt>
                <c:pt idx="528">
                  <c:v>2393.2016041716465</c:v>
                </c:pt>
                <c:pt idx="529">
                  <c:v>2395.9023902378963</c:v>
                </c:pt>
                <c:pt idx="530">
                  <c:v>2398.5009952089144</c:v>
                </c:pt>
                <c:pt idx="531">
                  <c:v>2400.9976084326349</c:v>
                </c:pt>
                <c:pt idx="532">
                  <c:v>2403.3924152600416</c:v>
                </c:pt>
                <c:pt idx="533">
                  <c:v>2405.6855971645837</c:v>
                </c:pt>
                <c:pt idx="534">
                  <c:v>2407.8773318628405</c:v>
                </c:pt>
                <c:pt idx="535">
                  <c:v>2409.9677934364936</c:v>
                </c:pt>
                <c:pt idx="536">
                  <c:v>2411.9571524556641</c:v>
                </c:pt>
                <c:pt idx="537">
                  <c:v>2413.8455761036589</c:v>
                </c:pt>
                <c:pt idx="538">
                  <c:v>2415.6332283031616</c:v>
                </c:pt>
                <c:pt idx="539">
                  <c:v>2417.320269843889</c:v>
                </c:pt>
                <c:pt idx="540">
                  <c:v>2418.9068585117275</c:v>
                </c:pt>
                <c:pt idx="541">
                  <c:v>2420.393149219346</c:v>
                </c:pt>
                <c:pt idx="542">
                  <c:v>2421.7792941382741</c:v>
                </c:pt>
                <c:pt idx="543">
                  <c:v>2423.0654428324137</c:v>
                </c:pt>
                <c:pt idx="544">
                  <c:v>2424.2517423929471</c:v>
                </c:pt>
                <c:pt idx="545">
                  <c:v>2425.3383375745789</c:v>
                </c:pt>
                <c:pt idx="546">
                  <c:v>2426.3253709330461</c:v>
                </c:pt>
                <c:pt idx="547">
                  <c:v>2427.2129829638079</c:v>
                </c:pt>
                <c:pt idx="548">
                  <c:v>2428.0013122418131</c:v>
                </c:pt>
                <c:pt idx="549">
                  <c:v>2428.6904955622308</c:v>
                </c:pt>
                <c:pt idx="550">
                  <c:v>2429.2806680820149</c:v>
                </c:pt>
                <c:pt idx="551">
                  <c:v>2429.7719634621594</c:v>
                </c:pt>
                <c:pt idx="552">
                  <c:v>2430.1645140104852</c:v>
                </c:pt>
                <c:pt idx="553">
                  <c:v>2430.4584508247935</c:v>
                </c:pt>
                <c:pt idx="554">
                  <c:v>2430.6539039362042</c:v>
                </c:pt>
                <c:pt idx="555">
                  <c:v>2430.751002452489</c:v>
                </c:pt>
                <c:pt idx="556">
                  <c:v>2430.7498747012037</c:v>
                </c:pt>
                <c:pt idx="557">
                  <c:v>2430.6506483724138</c:v>
                </c:pt>
                <c:pt idx="558">
                  <c:v>2430.4534506608006</c:v>
                </c:pt>
                <c:pt idx="559">
                  <c:v>2430.1584084069368</c:v>
                </c:pt>
                <c:pt idx="560">
                  <c:v>2429.7656482375132</c:v>
                </c:pt>
                <c:pt idx="561">
                  <c:v>2429.2752967043002</c:v>
                </c:pt>
                <c:pt idx="562">
                  <c:v>2428.6874804216282</c:v>
                </c:pt>
                <c:pt idx="563">
                  <c:v>2428.0023262021746</c:v>
                </c:pt>
                <c:pt idx="564">
                  <c:v>2427.2199611908513</c:v>
                </c:pt>
                <c:pt idx="565">
                  <c:v>2426.3405129965881</c:v>
                </c:pt>
                <c:pt idx="566">
                  <c:v>2425.3641098218213</c:v>
                </c:pt>
                <c:pt idx="567">
                  <c:v>2424.2908805895022</c:v>
                </c:pt>
                <c:pt idx="568">
                  <c:v>2423.1209550674521</c:v>
                </c:pt>
                <c:pt idx="569">
                  <c:v>2421.8544639899005</c:v>
                </c:pt>
                <c:pt idx="570">
                  <c:v>2420.4915391760592</c:v>
                </c:pt>
                <c:pt idx="571">
                  <c:v>2419.03231364559</c:v>
                </c:pt>
                <c:pt idx="572">
                  <c:v>2417.4769217308508</c:v>
                </c:pt>
                <c:pt idx="573">
                  <c:v>2415.8254991858057</c:v>
                </c:pt>
                <c:pt idx="574">
                  <c:v>2414.0781832915054</c:v>
                </c:pt>
                <c:pt idx="575">
                  <c:v>2412.2351129580593</c:v>
                </c:pt>
                <c:pt idx="576">
                  <c:v>2410.2964288230337</c:v>
                </c:pt>
                <c:pt idx="577">
                  <c:v>2408.2622733462231</c:v>
                </c:pt>
                <c:pt idx="578">
                  <c:v>2406.1327909007578</c:v>
                </c:pt>
                <c:pt idx="579">
                  <c:v>2403.9081278605208</c:v>
                </c:pt>
                <c:pt idx="580">
                  <c:v>2401.5884326838673</c:v>
                </c:pt>
                <c:pt idx="581">
                  <c:v>2399.1738559936389</c:v>
                </c:pt>
                <c:pt idx="582">
                  <c:v>2396.6645506534906</c:v>
                </c:pt>
                <c:pt idx="583">
                  <c:v>2394.0606718405484</c:v>
                </c:pt>
                <c:pt idx="584">
                  <c:v>2391.3623771144298</c:v>
                </c:pt>
                <c:pt idx="585">
                  <c:v>2388.5698264826669</c:v>
                </c:pt>
                <c:pt idx="586">
                  <c:v>2385.683182462581</c:v>
                </c:pt>
                <c:pt idx="587">
                  <c:v>2382.7026101396618</c:v>
                </c:pt>
                <c:pt idx="588">
                  <c:v>2379.6282772225145</c:v>
                </c:pt>
                <c:pt idx="589">
                  <c:v>2376.4603540944408</c:v>
                </c:pt>
                <c:pt idx="590">
                  <c:v>2373.1990138617252</c:v>
                </c:pt>
                <c:pt idx="591">
                  <c:v>2369.8444323987023</c:v>
                </c:pt>
                <c:pt idx="592">
                  <c:v>2366.396788389683</c:v>
                </c:pt>
                <c:pt idx="593">
                  <c:v>2362.8562633678225</c:v>
                </c:pt>
                <c:pt idx="594">
                  <c:v>2359.2230417510123</c:v>
                </c:pt>
                <c:pt idx="595">
                  <c:v>2355.4973108748791</c:v>
                </c:pt>
                <c:pt idx="596">
                  <c:v>2351.6792610229809</c:v>
                </c:pt>
                <c:pt idx="597">
                  <c:v>2347.7690854542807</c:v>
                </c:pt>
                <c:pt idx="598">
                  <c:v>2343.7669804279872</c:v>
                </c:pt>
                <c:pt idx="599">
                  <c:v>2339.6731452258468</c:v>
                </c:pt>
                <c:pt idx="600">
                  <c:v>2335.4877821719733</c:v>
                </c:pt>
                <c:pt idx="601">
                  <c:v>2331.211096650296</c:v>
                </c:pt>
                <c:pt idx="602">
                  <c:v>2326.8432971197117</c:v>
                </c:pt>
                <c:pt idx="603">
                  <c:v>2322.3845951270214</c:v>
                </c:pt>
                <c:pt idx="604">
                  <c:v>2317.8352053177287</c:v>
                </c:pt>
                <c:pt idx="605">
                  <c:v>2313.1953454447807</c:v>
                </c:pt>
                <c:pt idx="606">
                  <c:v>2308.4652363753253</c:v>
                </c:pt>
                <c:pt idx="607">
                  <c:v>2303.6451020955583</c:v>
                </c:pt>
                <c:pt idx="608">
                  <c:v>2298.7351697137337</c:v>
                </c:pt>
                <c:pt idx="609">
                  <c:v>2293.7356694614064</c:v>
                </c:pt>
                <c:pt idx="610">
                  <c:v>2288.6468346929701</c:v>
                </c:pt>
                <c:pt idx="611">
                  <c:v>2283.4689018835638</c:v>
                </c:pt>
                <c:pt idx="612">
                  <c:v>2278.2021106254028</c:v>
                </c:pt>
                <c:pt idx="613">
                  <c:v>2272.8467036225975</c:v>
                </c:pt>
                <c:pt idx="614">
                  <c:v>2267.4029266845182</c:v>
                </c:pt>
                <c:pt idx="615">
                  <c:v>2261.8710287177651</c:v>
                </c:pt>
                <c:pt idx="616">
                  <c:v>2256.2512617167922</c:v>
                </c:pt>
                <c:pt idx="617">
                  <c:v>2250.5438807532428</c:v>
                </c:pt>
                <c:pt idx="618">
                  <c:v>2244.7491439640439</c:v>
                </c:pt>
                <c:pt idx="619">
                  <c:v>2238.8673125383102</c:v>
                </c:pt>
                <c:pt idx="620">
                  <c:v>2232.8986507031004</c:v>
                </c:pt>
                <c:pt idx="621">
                  <c:v>2226.8434257080767</c:v>
                </c:pt>
                <c:pt idx="622">
                  <c:v>2220.701907809103</c:v>
                </c:pt>
                <c:pt idx="623">
                  <c:v>2214.4743702508313</c:v>
                </c:pt>
                <c:pt idx="624">
                  <c:v>2208.1610892483077</c:v>
                </c:pt>
                <c:pt idx="625">
                  <c:v>2201.7623439676427</c:v>
                </c:pt>
                <c:pt idx="626">
                  <c:v>2195.2784165057783</c:v>
                </c:pt>
                <c:pt idx="627">
                  <c:v>2188.7095918693899</c:v>
                </c:pt>
                <c:pt idx="628">
                  <c:v>2182.0561579529563</c:v>
                </c:pt>
                <c:pt idx="629">
                  <c:v>2175.3184055160264</c:v>
                </c:pt>
                <c:pt idx="630">
                  <c:v>2168.4966281597217</c:v>
                </c:pt>
                <c:pt idx="631">
                  <c:v>2161.5911223024964</c:v>
                </c:pt>
                <c:pt idx="632">
                  <c:v>2154.6021871551898</c:v>
                </c:pt>
                <c:pt idx="633">
                  <c:v>2147.5301246953959</c:v>
                </c:pt>
                <c:pt idx="634">
                  <c:v>2140.3752396411792</c:v>
                </c:pt>
                <c:pt idx="635">
                  <c:v>2133.1378394241606</c:v>
                </c:pt>
                <c:pt idx="636">
                  <c:v>2125.818234161999</c:v>
                </c:pt>
                <c:pt idx="637">
                  <c:v>2118.4167366302931</c:v>
                </c:pt>
                <c:pt idx="638">
                  <c:v>2110.9336622339274</c:v>
                </c:pt>
                <c:pt idx="639">
                  <c:v>2103.3693289778807</c:v>
                </c:pt>
                <c:pt idx="640">
                  <c:v>2095.724057437526</c:v>
                </c:pt>
                <c:pt idx="641">
                  <c:v>2087.9981707284351</c:v>
                </c:pt>
                <c:pt idx="642">
                  <c:v>2080.1919944757137</c:v>
                </c:pt>
                <c:pt idx="643">
                  <c:v>2072.3058567828825</c:v>
                </c:pt>
                <c:pt idx="644">
                  <c:v>2064.3400882003275</c:v>
                </c:pt>
                <c:pt idx="645">
                  <c:v>2056.2950216933345</c:v>
                </c:pt>
                <c:pt idx="646">
                  <c:v>2048.1709926097265</c:v>
                </c:pt>
                <c:pt idx="647">
                  <c:v>2039.9683386471227</c:v>
                </c:pt>
                <c:pt idx="648">
                  <c:v>2031.6873998198346</c:v>
                </c:pt>
                <c:pt idx="649">
                  <c:v>2023.328518425415</c:v>
                </c:pt>
                <c:pt idx="650">
                  <c:v>2014.8920390108776</c:v>
                </c:pt>
                <c:pt idx="651">
                  <c:v>2006.3783083386011</c:v>
                </c:pt>
                <c:pt idx="652">
                  <c:v>1997.7876753519342</c:v>
                </c:pt>
                <c:pt idx="653">
                  <c:v>1989.120491140515</c:v>
                </c:pt>
                <c:pt idx="654">
                  <c:v>1980.3771089053187</c:v>
                </c:pt>
                <c:pt idx="655">
                  <c:v>1971.5578839234499</c:v>
                </c:pt>
                <c:pt idx="656">
                  <c:v>1962.6631735126909</c:v>
                </c:pt>
                <c:pt idx="657">
                  <c:v>1953.6933369958197</c:v>
                </c:pt>
                <c:pt idx="658">
                  <c:v>1944.648735664711</c:v>
                </c:pt>
                <c:pt idx="659">
                  <c:v>1935.529732744234</c:v>
                </c:pt>
                <c:pt idx="660">
                  <c:v>1926.3366933559564</c:v>
                </c:pt>
                <c:pt idx="661">
                  <c:v>1917.0699844816704</c:v>
                </c:pt>
                <c:pt idx="662">
                  <c:v>1907.7299749267497</c:v>
                </c:pt>
                <c:pt idx="663">
                  <c:v>1898.3170352833515</c:v>
                </c:pt>
                <c:pt idx="664">
                  <c:v>1888.8315378934717</c:v>
                </c:pt>
                <c:pt idx="665">
                  <c:v>1879.2738568118693</c:v>
                </c:pt>
                <c:pt idx="666">
                  <c:v>1869.6443677688655</c:v>
                </c:pt>
                <c:pt idx="667">
                  <c:v>1859.9434481330329</c:v>
                </c:pt>
                <c:pt idx="668">
                  <c:v>1850.1714768737825</c:v>
                </c:pt>
                <c:pt idx="669">
                  <c:v>1840.32883452386</c:v>
                </c:pt>
                <c:pt idx="670">
                  <c:v>1830.4159031417619</c:v>
                </c:pt>
                <c:pt idx="671">
                  <c:v>1820.4330662740804</c:v>
                </c:pt>
                <c:pt idx="672">
                  <c:v>1810.3807089177878</c:v>
                </c:pt>
                <c:pt idx="673">
                  <c:v>1800.2592174824692</c:v>
                </c:pt>
                <c:pt idx="674">
                  <c:v>1790.0689797525147</c:v>
                </c:pt>
                <c:pt idx="675">
                  <c:v>1779.8103848492779</c:v>
                </c:pt>
                <c:pt idx="676">
                  <c:v>1769.4838231932124</c:v>
                </c:pt>
                <c:pt idx="677">
                  <c:v>1759.0896864659944</c:v>
                </c:pt>
                <c:pt idx="678">
                  <c:v>1748.6283675726386</c:v>
                </c:pt>
                <c:pt idx="679">
                  <c:v>1738.1002606036195</c:v>
                </c:pt>
                <c:pt idx="680">
                  <c:v>1727.5057607970043</c:v>
                </c:pt>
                <c:pt idx="681">
                  <c:v>1716.8452645006053</c:v>
                </c:pt>
                <c:pt idx="682">
                  <c:v>1706.1191691341637</c:v>
                </c:pt>
                <c:pt idx="683">
                  <c:v>1695.3278731515684</c:v>
                </c:pt>
                <c:pt idx="684">
                  <c:v>1684.4717760031217</c:v>
                </c:pt>
                <c:pt idx="685">
                  <c:v>1673.5512780978568</c:v>
                </c:pt>
                <c:pt idx="686">
                  <c:v>1662.5667807659181</c:v>
                </c:pt>
                <c:pt idx="687">
                  <c:v>1651.5186862210085</c:v>
                </c:pt>
                <c:pt idx="688">
                  <c:v>1640.4073975229144</c:v>
                </c:pt>
                <c:pt idx="689">
                  <c:v>1629.2333185401142</c:v>
                </c:pt>
                <c:pt idx="690">
                  <c:v>1617.9968539124773</c:v>
                </c:pt>
                <c:pt idx="691">
                  <c:v>1606.6984090140622</c:v>
                </c:pt>
                <c:pt idx="692">
                  <c:v>1595.3383899160201</c:v>
                </c:pt>
                <c:pt idx="693">
                  <c:v>1583.91720334961</c:v>
                </c:pt>
                <c:pt idx="694">
                  <c:v>1572.4352566693342</c:v>
                </c:pt>
                <c:pt idx="695">
                  <c:v>1560.8929578161999</c:v>
                </c:pt>
                <c:pt idx="696">
                  <c:v>1549.2907152811124</c:v>
                </c:pt>
                <c:pt idx="697">
                  <c:v>1537.6289380684084</c:v>
                </c:pt>
                <c:pt idx="698">
                  <c:v>1525.9080356595352</c:v>
                </c:pt>
                <c:pt idx="699">
                  <c:v>1514.1284179768809</c:v>
                </c:pt>
                <c:pt idx="700">
                  <c:v>1502.2904953477639</c:v>
                </c:pt>
                <c:pt idx="701">
                  <c:v>1490.3946784685857</c:v>
                </c:pt>
                <c:pt idx="702">
                  <c:v>1478.4413783691543</c:v>
                </c:pt>
                <c:pt idx="703">
                  <c:v>1466.4310063771838</c:v>
                </c:pt>
                <c:pt idx="704">
                  <c:v>1454.3639740829756</c:v>
                </c:pt>
                <c:pt idx="705">
                  <c:v>1442.2406933042871</c:v>
                </c:pt>
                <c:pt idx="706">
                  <c:v>1430.061576051394</c:v>
                </c:pt>
                <c:pt idx="707">
                  <c:v>1417.8270344923494</c:v>
                </c:pt>
                <c:pt idx="708">
                  <c:v>1405.5374809184489</c:v>
                </c:pt>
                <c:pt idx="709">
                  <c:v>1393.1933277099029</c:v>
                </c:pt>
                <c:pt idx="710">
                  <c:v>1380.7949873017235</c:v>
                </c:pt>
                <c:pt idx="711">
                  <c:v>1368.342872149831</c:v>
                </c:pt>
                <c:pt idx="712">
                  <c:v>1355.8373946973834</c:v>
                </c:pt>
                <c:pt idx="713">
                  <c:v>1343.2789673413354</c:v>
                </c:pt>
                <c:pt idx="714">
                  <c:v>1330.6680023992301</c:v>
                </c:pt>
                <c:pt idx="715">
                  <c:v>1318.0049120762296</c:v>
                </c:pt>
                <c:pt idx="716">
                  <c:v>1305.2901084323869</c:v>
                </c:pt>
                <c:pt idx="717">
                  <c:v>1292.5240033501652</c:v>
                </c:pt>
                <c:pt idx="718">
                  <c:v>1279.7070085022085</c:v>
                </c:pt>
                <c:pt idx="719">
                  <c:v>1266.8395353193664</c:v>
                </c:pt>
                <c:pt idx="720">
                  <c:v>1253.921994958979</c:v>
                </c:pt>
                <c:pt idx="721">
                  <c:v>1240.9547982734243</c:v>
                </c:pt>
                <c:pt idx="722">
                  <c:v>1227.9383557789326</c:v>
                </c:pt>
                <c:pt idx="723">
                  <c:v>1214.8730776246721</c:v>
                </c:pt>
                <c:pt idx="724">
                  <c:v>1201.7593735621078</c:v>
                </c:pt>
                <c:pt idx="725">
                  <c:v>1188.5976529146392</c:v>
                </c:pt>
                <c:pt idx="726">
                  <c:v>1175.3883245475179</c:v>
                </c:pt>
                <c:pt idx="727">
                  <c:v>1162.1317968380506</c:v>
                </c:pt>
                <c:pt idx="728">
                  <c:v>1148.8284776460896</c:v>
                </c:pt>
                <c:pt idx="729">
                  <c:v>1135.4787742848137</c:v>
                </c:pt>
                <c:pt idx="730">
                  <c:v>1122.0830934918024</c:v>
                </c:pt>
                <c:pt idx="731">
                  <c:v>1108.6418414004083</c:v>
                </c:pt>
                <c:pt idx="732">
                  <c:v>1095.1554235114268</c:v>
                </c:pt>
                <c:pt idx="733">
                  <c:v>1081.6242446650685</c:v>
                </c:pt>
                <c:pt idx="734">
                  <c:v>1068.0487090132376</c:v>
                </c:pt>
                <c:pt idx="735">
                  <c:v>1054.4292199921149</c:v>
                </c:pt>
                <c:pt idx="736">
                  <c:v>1040.7661802950524</c:v>
                </c:pt>
                <c:pt idx="737">
                  <c:v>1027.0599918457779</c:v>
                </c:pt>
                <c:pt idx="738">
                  <c:v>1013.3110557719147</c:v>
                </c:pt>
                <c:pt idx="739">
                  <c:v>999.5197723788167</c:v>
                </c:pt>
                <c:pt idx="740">
                  <c:v>985.68654112372121</c:v>
                </c:pt>
                <c:pt idx="741">
                  <c:v>971.81176059022198</c:v>
                </c:pt>
                <c:pt idx="742">
                  <c:v>957.89582846306325</c:v>
                </c:pt>
                <c:pt idx="743">
                  <c:v>943.93914150325736</c:v>
                </c:pt>
                <c:pt idx="744">
                  <c:v>929.94209552352709</c:v>
                </c:pt>
                <c:pt idx="745">
                  <c:v>915.9050853640739</c:v>
                </c:pt>
                <c:pt idx="746">
                  <c:v>901.8285048686746</c:v>
                </c:pt>
                <c:pt idx="747">
                  <c:v>887.71274686110587</c:v>
                </c:pt>
                <c:pt idx="748">
                  <c:v>873.55820312189996</c:v>
                </c:pt>
                <c:pt idx="749">
                  <c:v>859.36526436543079</c:v>
                </c:pt>
                <c:pt idx="750">
                  <c:v>845.13432021733286</c:v>
                </c:pt>
                <c:pt idx="751">
                  <c:v>830.86575919225299</c:v>
                </c:pt>
                <c:pt idx="752">
                  <c:v>816.5599686719363</c:v>
                </c:pt>
                <c:pt idx="753">
                  <c:v>802.21733488364646</c:v>
                </c:pt>
                <c:pt idx="754">
                  <c:v>787.83824287892185</c:v>
                </c:pt>
                <c:pt idx="755">
                  <c:v>773.42307651266719</c:v>
                </c:pt>
                <c:pt idx="756">
                  <c:v>758.97221842258216</c:v>
                </c:pt>
                <c:pt idx="757">
                  <c:v>744.48605000892587</c:v>
                </c:pt>
                <c:pt idx="758">
                  <c:v>729.96495141461946</c:v>
                </c:pt>
                <c:pt idx="759">
                  <c:v>715.40930150568522</c:v>
                </c:pt>
                <c:pt idx="760">
                  <c:v>700.81947785202351</c:v>
                </c:pt>
                <c:pt idx="761">
                  <c:v>686.195856708527</c:v>
                </c:pt>
                <c:pt idx="762">
                  <c:v>671.53881299653256</c:v>
                </c:pt>
                <c:pt idx="763">
                  <c:v>656.84872028560994</c:v>
                </c:pt>
                <c:pt idx="764">
                  <c:v>642.12595077568847</c:v>
                </c:pt>
                <c:pt idx="765">
                  <c:v>627.37087527951974</c:v>
                </c:pt>
                <c:pt idx="766">
                  <c:v>612.5838632054772</c:v>
                </c:pt>
                <c:pt idx="767">
                  <c:v>597.76528254069194</c:v>
                </c:pt>
                <c:pt idx="768">
                  <c:v>582.91549983452376</c:v>
                </c:pt>
                <c:pt idx="769">
                  <c:v>568.03488018236737</c:v>
                </c:pt>
                <c:pt idx="770">
                  <c:v>553.12378720979302</c:v>
                </c:pt>
                <c:pt idx="771">
                  <c:v>538.18258305702045</c:v>
                </c:pt>
                <c:pt idx="772">
                  <c:v>523.21162836372605</c:v>
                </c:pt>
                <c:pt idx="773">
                  <c:v>508.21128225418164</c:v>
                </c:pt>
                <c:pt idx="774">
                  <c:v>493.18190232272445</c:v>
                </c:pt>
                <c:pt idx="775">
                  <c:v>478.12384461955719</c:v>
                </c:pt>
                <c:pt idx="776">
                  <c:v>463.03746363687685</c:v>
                </c:pt>
                <c:pt idx="777">
                  <c:v>447.92311229533146</c:v>
                </c:pt>
                <c:pt idx="778">
                  <c:v>432.78114193080347</c:v>
                </c:pt>
                <c:pt idx="779">
                  <c:v>417.61190228151844</c:v>
                </c:pt>
                <c:pt idx="780">
                  <c:v>402.41574147547783</c:v>
                </c:pt>
                <c:pt idx="781">
                  <c:v>387.19300601821436</c:v>
                </c:pt>
                <c:pt idx="782">
                  <c:v>371.9440407808687</c:v>
                </c:pt>
                <c:pt idx="783">
                  <c:v>356.66918898858574</c:v>
                </c:pt>
                <c:pt idx="784">
                  <c:v>341.36879220922918</c:v>
                </c:pt>
                <c:pt idx="785">
                  <c:v>326.04319034241234</c:v>
                </c:pt>
                <c:pt idx="786">
                  <c:v>310.69272160884435</c:v>
                </c:pt>
                <c:pt idx="787">
                  <c:v>295.31772253998906</c:v>
                </c:pt>
                <c:pt idx="788">
                  <c:v>279.91852796803539</c:v>
                </c:pt>
                <c:pt idx="789">
                  <c:v>264.49547101617759</c:v>
                </c:pt>
                <c:pt idx="790">
                  <c:v>249.04888308920266</c:v>
                </c:pt>
                <c:pt idx="791">
                  <c:v>233.57909386438402</c:v>
                </c:pt>
                <c:pt idx="792">
                  <c:v>218.08643128267863</c:v>
                </c:pt>
                <c:pt idx="793">
                  <c:v>202.57122154022613</c:v>
                </c:pt>
                <c:pt idx="794">
                  <c:v>187.0337890801475</c:v>
                </c:pt>
                <c:pt idx="795">
                  <c:v>171.47445658464156</c:v>
                </c:pt>
                <c:pt idx="796">
                  <c:v>155.89354496737678</c:v>
                </c:pt>
                <c:pt idx="797">
                  <c:v>140.29137336617651</c:v>
                </c:pt>
                <c:pt idx="798">
                  <c:v>124.66825913599519</c:v>
                </c:pt>
                <c:pt idx="799">
                  <c:v>109.02451784218343</c:v>
                </c:pt>
                <c:pt idx="800">
                  <c:v>93.360463254039644</c:v>
                </c:pt>
                <c:pt idx="801">
                  <c:v>77.676407338645774</c:v>
                </c:pt>
                <c:pt idx="802">
                  <c:v>61.972660254984866</c:v>
                </c:pt>
                <c:pt idx="803">
                  <c:v>46.249530348338062</c:v>
                </c:pt>
                <c:pt idx="804">
                  <c:v>30.507324144958581</c:v>
                </c:pt>
                <c:pt idx="805">
                  <c:v>14.74634634702015</c:v>
                </c:pt>
                <c:pt idx="806">
                  <c:v>-1.0331001721624862</c:v>
                </c:pt>
                <c:pt idx="807">
                  <c:v>-1.0488887865616701</c:v>
                </c:pt>
                <c:pt idx="808">
                  <c:v>-1.0646774189783252</c:v>
                </c:pt>
                <c:pt idx="809">
                  <c:v>-1.080466069412154</c:v>
                </c:pt>
                <c:pt idx="810">
                  <c:v>-1.0962547378628587</c:v>
                </c:pt>
                <c:pt idx="811">
                  <c:v>-1.1120434243301416</c:v>
                </c:pt>
                <c:pt idx="812">
                  <c:v>-1.127832128813705</c:v>
                </c:pt>
                <c:pt idx="813">
                  <c:v>-1.1436208513132513</c:v>
                </c:pt>
                <c:pt idx="814">
                  <c:v>-1.1594095918284828</c:v>
                </c:pt>
                <c:pt idx="815">
                  <c:v>-1.1751983503591017</c:v>
                </c:pt>
                <c:pt idx="816">
                  <c:v>-1.1909871269048102</c:v>
                </c:pt>
                <c:pt idx="817">
                  <c:v>-1.2067759214653107</c:v>
                </c:pt>
                <c:pt idx="818">
                  <c:v>-1.2225647340403054</c:v>
                </c:pt>
                <c:pt idx="819">
                  <c:v>-1.2383535646294968</c:v>
                </c:pt>
                <c:pt idx="820">
                  <c:v>-1.2541424132325871</c:v>
                </c:pt>
                <c:pt idx="821">
                  <c:v>-1.2699312798492788</c:v>
                </c:pt>
                <c:pt idx="822">
                  <c:v>-1.285720164479274</c:v>
                </c:pt>
                <c:pt idx="823">
                  <c:v>-1.3015090671222749</c:v>
                </c:pt>
                <c:pt idx="824">
                  <c:v>-1.317297987777984</c:v>
                </c:pt>
                <c:pt idx="825">
                  <c:v>-1.3330869264461036</c:v>
                </c:pt>
                <c:pt idx="826">
                  <c:v>-1.3488758831263361</c:v>
                </c:pt>
                <c:pt idx="827">
                  <c:v>-1.3646648578183838</c:v>
                </c:pt>
                <c:pt idx="828">
                  <c:v>-1.3804538505219488</c:v>
                </c:pt>
                <c:pt idx="829">
                  <c:v>-1.3962428612367337</c:v>
                </c:pt>
                <c:pt idx="830">
                  <c:v>-1.4120318899624407</c:v>
                </c:pt>
                <c:pt idx="831">
                  <c:v>-1.427820936698772</c:v>
                </c:pt>
                <c:pt idx="832">
                  <c:v>-1.4436100014454301</c:v>
                </c:pt>
                <c:pt idx="833">
                  <c:v>-1.4593990842021172</c:v>
                </c:pt>
                <c:pt idx="834">
                  <c:v>-1.4751881849685358</c:v>
                </c:pt>
                <c:pt idx="835">
                  <c:v>-1.4909773037443881</c:v>
                </c:pt>
                <c:pt idx="836">
                  <c:v>-1.5067664405293766</c:v>
                </c:pt>
                <c:pt idx="837">
                  <c:v>-1.5225555953232035</c:v>
                </c:pt>
                <c:pt idx="838">
                  <c:v>-1.5383447681255711</c:v>
                </c:pt>
                <c:pt idx="839">
                  <c:v>-1.5541339589361818</c:v>
                </c:pt>
                <c:pt idx="840">
                  <c:v>-1.5699231677547378</c:v>
                </c:pt>
                <c:pt idx="841">
                  <c:v>-1.5857123945809417</c:v>
                </c:pt>
                <c:pt idx="842">
                  <c:v>-1.6015016394144959</c:v>
                </c:pt>
                <c:pt idx="843">
                  <c:v>-1.6172909022551025</c:v>
                </c:pt>
                <c:pt idx="844">
                  <c:v>-1.6330801831024639</c:v>
                </c:pt>
                <c:pt idx="845">
                  <c:v>-1.6488694819562826</c:v>
                </c:pt>
                <c:pt idx="846">
                  <c:v>-1.6646587988162607</c:v>
                </c:pt>
                <c:pt idx="847">
                  <c:v>-1.6804481336821007</c:v>
                </c:pt>
                <c:pt idx="848">
                  <c:v>-1.696237486553505</c:v>
                </c:pt>
                <c:pt idx="849">
                  <c:v>-1.712026857430176</c:v>
                </c:pt>
                <c:pt idx="850">
                  <c:v>-1.7278162463118159</c:v>
                </c:pt>
                <c:pt idx="851">
                  <c:v>-1.7436056531981272</c:v>
                </c:pt>
                <c:pt idx="852">
                  <c:v>-1.7593950780888121</c:v>
                </c:pt>
                <c:pt idx="853">
                  <c:v>-1.7751845209835733</c:v>
                </c:pt>
                <c:pt idx="854">
                  <c:v>-1.7909739818821129</c:v>
                </c:pt>
                <c:pt idx="855">
                  <c:v>-1.8067634607841332</c:v>
                </c:pt>
                <c:pt idx="856">
                  <c:v>-1.8225529576893367</c:v>
                </c:pt>
                <c:pt idx="857">
                  <c:v>-1.8383424725974258</c:v>
                </c:pt>
                <c:pt idx="858">
                  <c:v>-1.8541320055081028</c:v>
                </c:pt>
                <c:pt idx="859">
                  <c:v>-1.8699215564210701</c:v>
                </c:pt>
                <c:pt idx="860">
                  <c:v>-1.8857111253360301</c:v>
                </c:pt>
                <c:pt idx="861">
                  <c:v>-1.9015007122526852</c:v>
                </c:pt>
                <c:pt idx="862">
                  <c:v>-1.9172903171707378</c:v>
                </c:pt>
                <c:pt idx="863">
                  <c:v>-1.9330799400898904</c:v>
                </c:pt>
                <c:pt idx="864">
                  <c:v>-1.9488695810098451</c:v>
                </c:pt>
                <c:pt idx="865">
                  <c:v>-1.9646592399303044</c:v>
                </c:pt>
                <c:pt idx="866">
                  <c:v>-1.9804489168509709</c:v>
                </c:pt>
                <c:pt idx="867">
                  <c:v>-1.9962386117715467</c:v>
                </c:pt>
                <c:pt idx="868">
                  <c:v>-2.0120283246917343</c:v>
                </c:pt>
                <c:pt idx="869">
                  <c:v>-2.027818055611236</c:v>
                </c:pt>
                <c:pt idx="870">
                  <c:v>-2.0436078045297545</c:v>
                </c:pt>
                <c:pt idx="871">
                  <c:v>-2.0593975714469921</c:v>
                </c:pt>
                <c:pt idx="872">
                  <c:v>-2.0751873563626511</c:v>
                </c:pt>
                <c:pt idx="873">
                  <c:v>-2.0909771592764339</c:v>
                </c:pt>
                <c:pt idx="874">
                  <c:v>-2.1067669801880426</c:v>
                </c:pt>
                <c:pt idx="875">
                  <c:v>-2.1225568190971802</c:v>
                </c:pt>
                <c:pt idx="876">
                  <c:v>-2.1383466760035486</c:v>
                </c:pt>
                <c:pt idx="877">
                  <c:v>-2.1541365509068506</c:v>
                </c:pt>
                <c:pt idx="878">
                  <c:v>-2.1699264438067885</c:v>
                </c:pt>
                <c:pt idx="879">
                  <c:v>-2.1857163547030645</c:v>
                </c:pt>
                <c:pt idx="880">
                  <c:v>-2.2015062835953811</c:v>
                </c:pt>
                <c:pt idx="881">
                  <c:v>-2.2172962304834409</c:v>
                </c:pt>
                <c:pt idx="882">
                  <c:v>-2.2330861953669463</c:v>
                </c:pt>
                <c:pt idx="883">
                  <c:v>-2.2488761782455997</c:v>
                </c:pt>
                <c:pt idx="884">
                  <c:v>-2.2646661791191036</c:v>
                </c:pt>
                <c:pt idx="885">
                  <c:v>-2.28045619798716</c:v>
                </c:pt>
                <c:pt idx="886">
                  <c:v>-2.2962462348494719</c:v>
                </c:pt>
                <c:pt idx="887">
                  <c:v>-2.3120362897057412</c:v>
                </c:pt>
                <c:pt idx="888">
                  <c:v>-2.3278263625556708</c:v>
                </c:pt>
                <c:pt idx="889">
                  <c:v>-2.3436164533989627</c:v>
                </c:pt>
                <c:pt idx="890">
                  <c:v>-2.35940656223532</c:v>
                </c:pt>
                <c:pt idx="891">
                  <c:v>-2.3751966890644445</c:v>
                </c:pt>
                <c:pt idx="892">
                  <c:v>-2.3909868338860387</c:v>
                </c:pt>
                <c:pt idx="893">
                  <c:v>-2.4067769966998052</c:v>
                </c:pt>
                <c:pt idx="894">
                  <c:v>-2.4225671775054463</c:v>
                </c:pt>
                <c:pt idx="895">
                  <c:v>-2.4383573763026649</c:v>
                </c:pt>
                <c:pt idx="896">
                  <c:v>-2.4541475930911631</c:v>
                </c:pt>
                <c:pt idx="897">
                  <c:v>-2.4699378278706434</c:v>
                </c:pt>
                <c:pt idx="898">
                  <c:v>-2.4857280806408082</c:v>
                </c:pt>
                <c:pt idx="899">
                  <c:v>-2.5015183514013599</c:v>
                </c:pt>
                <c:pt idx="900">
                  <c:v>-2.5173086401520011</c:v>
                </c:pt>
                <c:pt idx="901">
                  <c:v>-2.5330989468924341</c:v>
                </c:pt>
                <c:pt idx="902">
                  <c:v>-2.548889271622361</c:v>
                </c:pt>
                <c:pt idx="903">
                  <c:v>-2.5646796143414847</c:v>
                </c:pt>
                <c:pt idx="904">
                  <c:v>-2.5804699750495077</c:v>
                </c:pt>
                <c:pt idx="905">
                  <c:v>-2.5962603537461324</c:v>
                </c:pt>
                <c:pt idx="906">
                  <c:v>-2.6120507504310613</c:v>
                </c:pt>
                <c:pt idx="907">
                  <c:v>-2.6278411651039968</c:v>
                </c:pt>
                <c:pt idx="908">
                  <c:v>-2.6436315977646414</c:v>
                </c:pt>
                <c:pt idx="909">
                  <c:v>-2.6594220484126976</c:v>
                </c:pt>
                <c:pt idx="910">
                  <c:v>-2.6752125170478678</c:v>
                </c:pt>
                <c:pt idx="911">
                  <c:v>-2.6910030036698545</c:v>
                </c:pt>
                <c:pt idx="912">
                  <c:v>-2.7067935082783605</c:v>
                </c:pt>
                <c:pt idx="913">
                  <c:v>-2.722584030873088</c:v>
                </c:pt>
                <c:pt idx="914">
                  <c:v>-2.7383745714537393</c:v>
                </c:pt>
                <c:pt idx="915">
                  <c:v>-2.7541651300200169</c:v>
                </c:pt>
                <c:pt idx="916">
                  <c:v>-2.7699557065716234</c:v>
                </c:pt>
                <c:pt idx="917">
                  <c:v>-2.7857463011082615</c:v>
                </c:pt>
                <c:pt idx="918">
                  <c:v>-2.8015369136296333</c:v>
                </c:pt>
                <c:pt idx="919">
                  <c:v>-2.8173275441354417</c:v>
                </c:pt>
                <c:pt idx="920">
                  <c:v>-2.8331181926253888</c:v>
                </c:pt>
                <c:pt idx="921">
                  <c:v>-2.8489088590991773</c:v>
                </c:pt>
                <c:pt idx="922">
                  <c:v>-2.8646995435565095</c:v>
                </c:pt>
                <c:pt idx="923">
                  <c:v>-2.880490245997088</c:v>
                </c:pt>
                <c:pt idx="924">
                  <c:v>-2.8962809664206155</c:v>
                </c:pt>
                <c:pt idx="925">
                  <c:v>-2.9120717048267943</c:v>
                </c:pt>
                <c:pt idx="926">
                  <c:v>-2.927862461215327</c:v>
                </c:pt>
                <c:pt idx="927">
                  <c:v>-2.943653235585916</c:v>
                </c:pt>
                <c:pt idx="928">
                  <c:v>-2.9594440279382637</c:v>
                </c:pt>
                <c:pt idx="929">
                  <c:v>-2.9752348382720726</c:v>
                </c:pt>
                <c:pt idx="930">
                  <c:v>-2.9910256665870456</c:v>
                </c:pt>
                <c:pt idx="931">
                  <c:v>-3.0068165128828848</c:v>
                </c:pt>
                <c:pt idx="932">
                  <c:v>-3.022607377159293</c:v>
                </c:pt>
                <c:pt idx="933">
                  <c:v>-3.0383982594159726</c:v>
                </c:pt>
                <c:pt idx="934">
                  <c:v>-3.0541891596526263</c:v>
                </c:pt>
                <c:pt idx="935">
                  <c:v>-3.0699800778689563</c:v>
                </c:pt>
                <c:pt idx="936">
                  <c:v>-3.0857710140646653</c:v>
                </c:pt>
                <c:pt idx="937">
                  <c:v>-3.1015619682394555</c:v>
                </c:pt>
                <c:pt idx="938">
                  <c:v>-3.1173529403930296</c:v>
                </c:pt>
                <c:pt idx="939">
                  <c:v>-3.1331439305250903</c:v>
                </c:pt>
                <c:pt idx="940">
                  <c:v>-3.1489349386353402</c:v>
                </c:pt>
                <c:pt idx="941">
                  <c:v>-3.1647259647234818</c:v>
                </c:pt>
                <c:pt idx="942">
                  <c:v>-3.1805170087892174</c:v>
                </c:pt>
                <c:pt idx="943">
                  <c:v>-3.1963080708322495</c:v>
                </c:pt>
                <c:pt idx="944">
                  <c:v>-3.2120991508522807</c:v>
                </c:pt>
                <c:pt idx="945">
                  <c:v>-3.2278902488490138</c:v>
                </c:pt>
                <c:pt idx="946">
                  <c:v>-3.2436813648221507</c:v>
                </c:pt>
                <c:pt idx="947">
                  <c:v>-3.2594724987713946</c:v>
                </c:pt>
                <c:pt idx="948">
                  <c:v>-3.2752636506964476</c:v>
                </c:pt>
                <c:pt idx="949">
                  <c:v>-3.2910548205970125</c:v>
                </c:pt>
                <c:pt idx="950">
                  <c:v>-3.306846008472792</c:v>
                </c:pt>
                <c:pt idx="951">
                  <c:v>-3.3226372143234881</c:v>
                </c:pt>
                <c:pt idx="952">
                  <c:v>-3.3384284381488039</c:v>
                </c:pt>
                <c:pt idx="953">
                  <c:v>-3.3542196799484416</c:v>
                </c:pt>
                <c:pt idx="954">
                  <c:v>-3.3700109397221043</c:v>
                </c:pt>
                <c:pt idx="955">
                  <c:v>-3.3858022174694939</c:v>
                </c:pt>
                <c:pt idx="956">
                  <c:v>-3.4015935131903134</c:v>
                </c:pt>
                <c:pt idx="957">
                  <c:v>-3.4173848268842648</c:v>
                </c:pt>
                <c:pt idx="958">
                  <c:v>-3.4331761585510514</c:v>
                </c:pt>
                <c:pt idx="959">
                  <c:v>-3.4489675081903752</c:v>
                </c:pt>
                <c:pt idx="960">
                  <c:v>-3.4647588758019388</c:v>
                </c:pt>
                <c:pt idx="961">
                  <c:v>-3.4805502613854449</c:v>
                </c:pt>
                <c:pt idx="962">
                  <c:v>-3.4963416649405961</c:v>
                </c:pt>
                <c:pt idx="963">
                  <c:v>-3.5121330864670948</c:v>
                </c:pt>
                <c:pt idx="964">
                  <c:v>-3.5279245259646439</c:v>
                </c:pt>
                <c:pt idx="965">
                  <c:v>-3.5437159834329459</c:v>
                </c:pt>
                <c:pt idx="966">
                  <c:v>-3.5595074588717033</c:v>
                </c:pt>
                <c:pt idx="967">
                  <c:v>-3.5752989522806184</c:v>
                </c:pt>
                <c:pt idx="968">
                  <c:v>-3.5910904636593939</c:v>
                </c:pt>
                <c:pt idx="969">
                  <c:v>-3.6068819930077325</c:v>
                </c:pt>
                <c:pt idx="970">
                  <c:v>-3.6226735403253367</c:v>
                </c:pt>
                <c:pt idx="971">
                  <c:v>-3.6384651056119095</c:v>
                </c:pt>
                <c:pt idx="972">
                  <c:v>-3.6542566888671528</c:v>
                </c:pt>
                <c:pt idx="973">
                  <c:v>-3.6700482900907696</c:v>
                </c:pt>
                <c:pt idx="974">
                  <c:v>-3.6858399092824623</c:v>
                </c:pt>
                <c:pt idx="975">
                  <c:v>-3.7016315464419338</c:v>
                </c:pt>
                <c:pt idx="976">
                  <c:v>-3.7174232015688866</c:v>
                </c:pt>
                <c:pt idx="977">
                  <c:v>-3.7332148746630232</c:v>
                </c:pt>
                <c:pt idx="978">
                  <c:v>-3.7490065657240459</c:v>
                </c:pt>
                <c:pt idx="979">
                  <c:v>-3.7647982747516577</c:v>
                </c:pt>
                <c:pt idx="980">
                  <c:v>-3.7805900017455611</c:v>
                </c:pt>
                <c:pt idx="981">
                  <c:v>-3.7963817467054586</c:v>
                </c:pt>
                <c:pt idx="982">
                  <c:v>-3.8121735096310529</c:v>
                </c:pt>
                <c:pt idx="983">
                  <c:v>-3.8279652905220467</c:v>
                </c:pt>
                <c:pt idx="984">
                  <c:v>-3.8437570893781423</c:v>
                </c:pt>
                <c:pt idx="985">
                  <c:v>-3.8595489061990427</c:v>
                </c:pt>
                <c:pt idx="986">
                  <c:v>-3.8753407409844502</c:v>
                </c:pt>
                <c:pt idx="987">
                  <c:v>-3.8911325937340675</c:v>
                </c:pt>
                <c:pt idx="988">
                  <c:v>-3.9069244644475973</c:v>
                </c:pt>
                <c:pt idx="989">
                  <c:v>-3.9227163531247422</c:v>
                </c:pt>
                <c:pt idx="990">
                  <c:v>-3.9385082597652046</c:v>
                </c:pt>
                <c:pt idx="991">
                  <c:v>-3.9543001843686874</c:v>
                </c:pt>
                <c:pt idx="992">
                  <c:v>-3.970092126934893</c:v>
                </c:pt>
                <c:pt idx="993">
                  <c:v>-3.985884087463524</c:v>
                </c:pt>
                <c:pt idx="994">
                  <c:v>-4.0016760659542836</c:v>
                </c:pt>
                <c:pt idx="995">
                  <c:v>-4.0174680624068735</c:v>
                </c:pt>
                <c:pt idx="996">
                  <c:v>-4.033260076820997</c:v>
                </c:pt>
                <c:pt idx="997">
                  <c:v>-4.0490521091963565</c:v>
                </c:pt>
                <c:pt idx="998">
                  <c:v>-4.0648441595326545</c:v>
                </c:pt>
                <c:pt idx="999">
                  <c:v>-4.0806362278295945</c:v>
                </c:pt>
                <c:pt idx="1000">
                  <c:v>-4.0964283140868778</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86.435214228857916</c:v>
                </c:pt>
                <c:pt idx="1">
                  <c:v>86.652210218081535</c:v>
                </c:pt>
                <c:pt idx="2">
                  <c:v>86.86972553021144</c:v>
                </c:pt>
                <c:pt idx="3">
                  <c:v>87.088323878365131</c:v>
                </c:pt>
                <c:pt idx="4">
                  <c:v>87.308570560997637</c:v>
                </c:pt>
                <c:pt idx="5">
                  <c:v>87.531032607676806</c:v>
                </c:pt>
                <c:pt idx="6">
                  <c:v>87.756135596363507</c:v>
                </c:pt>
                <c:pt idx="7">
                  <c:v>87.984019660465364</c:v>
                </c:pt>
                <c:pt idx="8">
                  <c:v>88.214681807757543</c:v>
                </c:pt>
                <c:pt idx="9">
                  <c:v>88.448118979144695</c:v>
                </c:pt>
                <c:pt idx="10">
                  <c:v>88.684328049690862</c:v>
                </c:pt>
                <c:pt idx="11">
                  <c:v>88.923305829618428</c:v>
                </c:pt>
                <c:pt idx="12">
                  <c:v>89.165049065277643</c:v>
                </c:pt>
                <c:pt idx="13">
                  <c:v>89.409554440087874</c:v>
                </c:pt>
                <c:pt idx="14">
                  <c:v>89.656818575452007</c:v>
                </c:pt>
                <c:pt idx="15">
                  <c:v>89.906838031645009</c:v>
                </c:pt>
                <c:pt idx="16">
                  <c:v>90.159609308677915</c:v>
                </c:pt>
                <c:pt idx="17">
                  <c:v>90.415128847138206</c:v>
                </c:pt>
                <c:pt idx="18">
                  <c:v>90.673393029007585</c:v>
                </c:pt>
                <c:pt idx="19">
                  <c:v>90.934398178458139</c:v>
                </c:pt>
                <c:pt idx="20">
                  <c:v>91.1981405626277</c:v>
                </c:pt>
                <c:pt idx="21">
                  <c:v>91.464616392375419</c:v>
                </c:pt>
                <c:pt idx="22">
                  <c:v>91.733821823018161</c:v>
                </c:pt>
                <c:pt idx="23">
                  <c:v>92.005752955048649</c:v>
                </c:pt>
                <c:pt idx="24">
                  <c:v>92.280405834835989</c:v>
                </c:pt>
                <c:pt idx="25">
                  <c:v>92.557776455309337</c:v>
                </c:pt>
                <c:pt idx="26">
                  <c:v>92.837860756625318</c:v>
                </c:pt>
                <c:pt idx="27">
                  <c:v>93.120654626819871</c:v>
                </c:pt>
                <c:pt idx="28">
                  <c:v>93.406153902445041</c:v>
                </c:pt>
                <c:pt idx="29">
                  <c:v>93.694354369191416</c:v>
                </c:pt>
                <c:pt idx="30">
                  <c:v>93.985251762496617</c:v>
                </c:pt>
                <c:pt idx="31">
                  <c:v>94.278841768140438</c:v>
                </c:pt>
                <c:pt idx="32">
                  <c:v>94.575120022827136</c:v>
                </c:pt>
                <c:pt idx="33">
                  <c:v>94.874082114755254</c:v>
                </c:pt>
                <c:pt idx="34">
                  <c:v>95.175723584175557</c:v>
                </c:pt>
                <c:pt idx="35">
                  <c:v>95.480039923937397</c:v>
                </c:pt>
                <c:pt idx="36">
                  <c:v>95.787026580023976</c:v>
                </c:pt>
                <c:pt idx="37">
                  <c:v>96.096678952076914</c:v>
                </c:pt>
                <c:pt idx="38">
                  <c:v>96.40899239391041</c:v>
                </c:pt>
                <c:pt idx="39">
                  <c:v>96.723962214015486</c:v>
                </c:pt>
                <c:pt idx="40">
                  <c:v>97.041583676054501</c:v>
                </c:pt>
                <c:pt idx="41">
                  <c:v>97.361851999346428</c:v>
                </c:pt>
                <c:pt idx="42">
                  <c:v>97.684762359343097</c:v>
                </c:pt>
                <c:pt idx="43">
                  <c:v>98.010309888096714</c:v>
                </c:pt>
                <c:pt idx="44">
                  <c:v>98.338489674718971</c:v>
                </c:pt>
                <c:pt idx="45">
                  <c:v>98.669296765832073</c:v>
                </c:pt>
                <c:pt idx="46">
                  <c:v>99.002726166011811</c:v>
                </c:pt>
                <c:pt idx="47">
                  <c:v>99.338772838223093</c:v>
                </c:pt>
                <c:pt idx="48">
                  <c:v>99.677431704248036</c:v>
                </c:pt>
                <c:pt idx="49">
                  <c:v>100.01869764510694</c:v>
                </c:pt>
                <c:pt idx="50">
                  <c:v>100.36256550147239</c:v>
                </c:pt>
                <c:pt idx="51">
                  <c:v>100.70903086288359</c:v>
                </c:pt>
                <c:pt idx="52">
                  <c:v>101.05809085980103</c:v>
                </c:pt>
                <c:pt idx="53">
                  <c:v>101.40974337884023</c:v>
                </c:pt>
                <c:pt idx="54">
                  <c:v>101.7639862750965</c:v>
                </c:pt>
                <c:pt idx="55">
                  <c:v>102.12081737241554</c:v>
                </c:pt>
                <c:pt idx="56">
                  <c:v>102.48023446366003</c:v>
                </c:pt>
                <c:pt idx="57">
                  <c:v>102.84223531097194</c:v>
                </c:pt>
                <c:pt idx="58">
                  <c:v>103.20681764603121</c:v>
                </c:pt>
                <c:pt idx="59">
                  <c:v>103.57397917031025</c:v>
                </c:pt>
                <c:pt idx="60">
                  <c:v>103.94371755532499</c:v>
                </c:pt>
                <c:pt idx="61">
                  <c:v>104.31603044288212</c:v>
                </c:pt>
                <c:pt idx="62">
                  <c:v>104.69091544532296</c:v>
                </c:pt>
                <c:pt idx="63">
                  <c:v>105.06837014576377</c:v>
                </c:pt>
                <c:pt idx="64">
                  <c:v>105.44839209833287</c:v>
                </c:pt>
                <c:pt idx="65">
                  <c:v>105.83097882840444</c:v>
                </c:pt>
                <c:pt idx="66">
                  <c:v>106.21612783282913</c:v>
                </c:pt>
                <c:pt idx="67">
                  <c:v>106.60383658016175</c:v>
                </c:pt>
                <c:pt idx="68">
                  <c:v>106.99410251088588</c:v>
                </c:pt>
                <c:pt idx="69">
                  <c:v>107.38692303763555</c:v>
                </c:pt>
                <c:pt idx="70">
                  <c:v>107.7822955454142</c:v>
                </c:pt>
                <c:pt idx="71">
                  <c:v>108.1802173918108</c:v>
                </c:pt>
                <c:pt idx="72">
                  <c:v>108.58068590721335</c:v>
                </c:pt>
                <c:pt idx="73">
                  <c:v>108.98369839501976</c:v>
                </c:pt>
                <c:pt idx="74">
                  <c:v>109.38925213184612</c:v>
                </c:pt>
                <c:pt idx="75">
                  <c:v>109.79734436773266</c:v>
                </c:pt>
                <c:pt idx="76">
                  <c:v>110.2079723263471</c:v>
                </c:pt>
                <c:pt idx="77">
                  <c:v>110.62113320518579</c:v>
                </c:pt>
                <c:pt idx="78">
                  <c:v>111.03682417577248</c:v>
                </c:pt>
                <c:pt idx="79">
                  <c:v>111.45504238385496</c:v>
                </c:pt>
                <c:pt idx="80">
                  <c:v>111.87578494959935</c:v>
                </c:pt>
                <c:pt idx="81">
                  <c:v>112.29904896778245</c:v>
                </c:pt>
                <c:pt idx="82">
                  <c:v>112.72483150798189</c:v>
                </c:pt>
                <c:pt idx="83">
                  <c:v>113.15312961476428</c:v>
                </c:pt>
                <c:pt idx="84">
                  <c:v>113.58394030787146</c:v>
                </c:pt>
                <c:pt idx="85">
                  <c:v>114.01726058240472</c:v>
                </c:pt>
                <c:pt idx="86">
                  <c:v>114.4530874090072</c:v>
                </c:pt>
                <c:pt idx="87">
                  <c:v>114.89141773404447</c:v>
                </c:pt>
                <c:pt idx="88">
                  <c:v>115.33224847978326</c:v>
                </c:pt>
                <c:pt idx="89">
                  <c:v>115.77557654456847</c:v>
                </c:pt>
                <c:pt idx="90">
                  <c:v>116.22139880299846</c:v>
                </c:pt>
                <c:pt idx="91">
                  <c:v>116.66971210609874</c:v>
                </c:pt>
                <c:pt idx="92">
                  <c:v>117.12051328149387</c:v>
                </c:pt>
                <c:pt idx="93">
                  <c:v>117.57379913357792</c:v>
                </c:pt>
                <c:pt idx="94">
                  <c:v>118.02956644368328</c:v>
                </c:pt>
                <c:pt idx="95">
                  <c:v>118.487811970248</c:v>
                </c:pt>
                <c:pt idx="96">
                  <c:v>118.9485324489816</c:v>
                </c:pt>
                <c:pt idx="97">
                  <c:v>119.4117245930294</c:v>
                </c:pt>
                <c:pt idx="98">
                  <c:v>119.87738509313553</c:v>
                </c:pt>
                <c:pt idx="99">
                  <c:v>120.34551061780438</c:v>
                </c:pt>
                <c:pt idx="100">
                  <c:v>120.81609781346084</c:v>
                </c:pt>
                <c:pt idx="101">
                  <c:v>121.28914292775046</c:v>
                </c:pt>
                <c:pt idx="102">
                  <c:v>121.76464143182589</c:v>
                </c:pt>
                <c:pt idx="103">
                  <c:v>122.24258839613778</c:v>
                </c:pt>
                <c:pt idx="104">
                  <c:v>122.72297886725592</c:v>
                </c:pt>
                <c:pt idx="105">
                  <c:v>123.20580786806127</c:v>
                </c:pt>
                <c:pt idx="106">
                  <c:v>123.69107039793646</c:v>
                </c:pt>
                <c:pt idx="107">
                  <c:v>124.17876143295472</c:v>
                </c:pt>
                <c:pt idx="108">
                  <c:v>124.66887592606746</c:v>
                </c:pt>
                <c:pt idx="109">
                  <c:v>125.1614088072903</c:v>
                </c:pt>
                <c:pt idx="110">
                  <c:v>125.65635498388775</c:v>
                </c:pt>
                <c:pt idx="111">
                  <c:v>126.15370934055649</c:v>
                </c:pt>
                <c:pt idx="112">
                  <c:v>126.65346673960727</c:v>
                </c:pt>
                <c:pt idx="113">
                  <c:v>127.1556220211455</c:v>
                </c:pt>
                <c:pt idx="114">
                  <c:v>127.66017000325054</c:v>
                </c:pt>
                <c:pt idx="115">
                  <c:v>128.16710548215363</c:v>
                </c:pt>
                <c:pt idx="116">
                  <c:v>128.67642323241463</c:v>
                </c:pt>
                <c:pt idx="117">
                  <c:v>129.18811800709756</c:v>
                </c:pt>
                <c:pt idx="118">
                  <c:v>129.70218453794476</c:v>
                </c:pt>
                <c:pt idx="119">
                  <c:v>130.21861753554995</c:v>
                </c:pt>
                <c:pt idx="120">
                  <c:v>130.73741168953021</c:v>
                </c:pt>
                <c:pt idx="121">
                  <c:v>131.25856166869659</c:v>
                </c:pt>
                <c:pt idx="122">
                  <c:v>131.78206212122367</c:v>
                </c:pt>
                <c:pt idx="123">
                  <c:v>132.30790767481815</c:v>
                </c:pt>
                <c:pt idx="124">
                  <c:v>132.83609293688605</c:v>
                </c:pt>
                <c:pt idx="125">
                  <c:v>133.36661249469901</c:v>
                </c:pt>
                <c:pt idx="126">
                  <c:v>133.89946091555956</c:v>
                </c:pt>
                <c:pt idx="127">
                  <c:v>134.43463274696518</c:v>
                </c:pt>
                <c:pt idx="128">
                  <c:v>134.97212251677138</c:v>
                </c:pt>
                <c:pt idx="129">
                  <c:v>135.51192473335391</c:v>
                </c:pt>
                <c:pt idx="130">
                  <c:v>136.05403388576968</c:v>
                </c:pt>
                <c:pt idx="131">
                  <c:v>136.59844444391692</c:v>
                </c:pt>
                <c:pt idx="132">
                  <c:v>137.14515085869431</c:v>
                </c:pt>
                <c:pt idx="133">
                  <c:v>137.69414756215906</c:v>
                </c:pt>
                <c:pt idx="134">
                  <c:v>138.24542896768412</c:v>
                </c:pt>
                <c:pt idx="135">
                  <c:v>138.79898947011446</c:v>
                </c:pt>
                <c:pt idx="136">
                  <c:v>139.35482344592236</c:v>
                </c:pt>
                <c:pt idx="137">
                  <c:v>139.91292525336186</c:v>
                </c:pt>
                <c:pt idx="138">
                  <c:v>140.47328923262228</c:v>
                </c:pt>
                <c:pt idx="139">
                  <c:v>141.0359097059808</c:v>
                </c:pt>
                <c:pt idx="140">
                  <c:v>141.60078097795426</c:v>
                </c:pt>
                <c:pt idx="141">
                  <c:v>142.16789733544999</c:v>
                </c:pt>
                <c:pt idx="142">
                  <c:v>142.73725304791591</c:v>
                </c:pt>
                <c:pt idx="143">
                  <c:v>143.30884236748966</c:v>
                </c:pt>
                <c:pt idx="144">
                  <c:v>143.88265952914693</c:v>
                </c:pt>
                <c:pt idx="145">
                  <c:v>144.45869875084904</c:v>
                </c:pt>
                <c:pt idx="146">
                  <c:v>145.03695423368961</c:v>
                </c:pt>
                <c:pt idx="147">
                  <c:v>145.61742016204045</c:v>
                </c:pt>
                <c:pt idx="148">
                  <c:v>146.20009070369662</c:v>
                </c:pt>
                <c:pt idx="149">
                  <c:v>146.78496001002085</c:v>
                </c:pt>
                <c:pt idx="150">
                  <c:v>147.37202221608698</c:v>
                </c:pt>
                <c:pt idx="151">
                  <c:v>147.96127157265497</c:v>
                </c:pt>
                <c:pt idx="152">
                  <c:v>148.55270257840934</c:v>
                </c:pt>
                <c:pt idx="153">
                  <c:v>149.14630984855651</c:v>
                </c:pt>
                <c:pt idx="154">
                  <c:v>149.74208798315209</c:v>
                </c:pt>
                <c:pt idx="155">
                  <c:v>150.34003156722972</c:v>
                </c:pt>
                <c:pt idx="156">
                  <c:v>150.94013517092944</c:v>
                </c:pt>
                <c:pt idx="157">
                  <c:v>151.54239334962531</c:v>
                </c:pt>
                <c:pt idx="158">
                  <c:v>152.14680064405241</c:v>
                </c:pt>
                <c:pt idx="159">
                  <c:v>152.75335158043313</c:v>
                </c:pt>
                <c:pt idx="160">
                  <c:v>153.36204067060302</c:v>
                </c:pt>
                <c:pt idx="161">
                  <c:v>153.97286241213578</c:v>
                </c:pt>
                <c:pt idx="162">
                  <c:v>154.5858112884678</c:v>
                </c:pt>
                <c:pt idx="163">
                  <c:v>155.20088176902192</c:v>
                </c:pt>
                <c:pt idx="164">
                  <c:v>155.81806830933084</c:v>
                </c:pt>
                <c:pt idx="165">
                  <c:v>156.43736535115957</c:v>
                </c:pt>
                <c:pt idx="166">
                  <c:v>157.0587673226276</c:v>
                </c:pt>
                <c:pt idx="167">
                  <c:v>157.68226863833027</c:v>
                </c:pt>
                <c:pt idx="168">
                  <c:v>158.30786369945963</c:v>
                </c:pt>
                <c:pt idx="169">
                  <c:v>158.93554689392471</c:v>
                </c:pt>
                <c:pt idx="170">
                  <c:v>159.56531259647119</c:v>
                </c:pt>
                <c:pt idx="171">
                  <c:v>160.19715516880049</c:v>
                </c:pt>
                <c:pt idx="172">
                  <c:v>160.83106895968828</c:v>
                </c:pt>
                <c:pt idx="173">
                  <c:v>161.4670483051024</c:v>
                </c:pt>
                <c:pt idx="174">
                  <c:v>162.1050875283203</c:v>
                </c:pt>
                <c:pt idx="175">
                  <c:v>162.74518094004583</c:v>
                </c:pt>
                <c:pt idx="176">
                  <c:v>163.38732283852545</c:v>
                </c:pt>
                <c:pt idx="177">
                  <c:v>164.03150750966401</c:v>
                </c:pt>
                <c:pt idx="178">
                  <c:v>164.67772922713979</c:v>
                </c:pt>
                <c:pt idx="179">
                  <c:v>165.3259822525192</c:v>
                </c:pt>
                <c:pt idx="180">
                  <c:v>165.97626083537074</c:v>
                </c:pt>
                <c:pt idx="181">
                  <c:v>166.62855921337854</c:v>
                </c:pt>
                <c:pt idx="182">
                  <c:v>167.28287161245532</c:v>
                </c:pt>
                <c:pt idx="183">
                  <c:v>167.93919224685484</c:v>
                </c:pt>
                <c:pt idx="184">
                  <c:v>168.59751531928376</c:v>
                </c:pt>
                <c:pt idx="185">
                  <c:v>169.25783502101294</c:v>
                </c:pt>
                <c:pt idx="186">
                  <c:v>169.9201455319884</c:v>
                </c:pt>
                <c:pt idx="187">
                  <c:v>170.58444102094154</c:v>
                </c:pt>
                <c:pt idx="188">
                  <c:v>171.2507156454989</c:v>
                </c:pt>
                <c:pt idx="189">
                  <c:v>171.91896355229147</c:v>
                </c:pt>
                <c:pt idx="190">
                  <c:v>172.5891788770634</c:v>
                </c:pt>
                <c:pt idx="191">
                  <c:v>173.26135574478025</c:v>
                </c:pt>
                <c:pt idx="192">
                  <c:v>173.93548826973665</c:v>
                </c:pt>
                <c:pt idx="193">
                  <c:v>174.61157055566352</c:v>
                </c:pt>
                <c:pt idx="194">
                  <c:v>175.28959669583475</c:v>
                </c:pt>
                <c:pt idx="195">
                  <c:v>175.96956077317341</c:v>
                </c:pt>
                <c:pt idx="196">
                  <c:v>176.65145686035737</c:v>
                </c:pt>
                <c:pt idx="197">
                  <c:v>177.33527901992451</c:v>
                </c:pt>
                <c:pt idx="198">
                  <c:v>178.02102130437737</c:v>
                </c:pt>
                <c:pt idx="199">
                  <c:v>178.70867775628733</c:v>
                </c:pt>
                <c:pt idx="200">
                  <c:v>179.3982424083982</c:v>
                </c:pt>
                <c:pt idx="201">
                  <c:v>180.08970928372955</c:v>
                </c:pt>
                <c:pt idx="202">
                  <c:v>180.78307239567923</c:v>
                </c:pt>
                <c:pt idx="203">
                  <c:v>181.47832574812566</c:v>
                </c:pt>
                <c:pt idx="204">
                  <c:v>182.17546333552946</c:v>
                </c:pt>
                <c:pt idx="205">
                  <c:v>182.87447914303473</c:v>
                </c:pt>
                <c:pt idx="206">
                  <c:v>183.57536714656968</c:v>
                </c:pt>
                <c:pt idx="207">
                  <c:v>184.27812131294687</c:v>
                </c:pt>
                <c:pt idx="208">
                  <c:v>184.98273559996306</c:v>
                </c:pt>
                <c:pt idx="209">
                  <c:v>185.68920395649837</c:v>
                </c:pt>
                <c:pt idx="210">
                  <c:v>186.39752032261507</c:v>
                </c:pt>
                <c:pt idx="211">
                  <c:v>187.10767862965591</c:v>
                </c:pt>
                <c:pt idx="212">
                  <c:v>187.81967280034192</c:v>
                </c:pt>
                <c:pt idx="213">
                  <c:v>188.53349674886979</c:v>
                </c:pt>
                <c:pt idx="214">
                  <c:v>189.24914438100868</c:v>
                </c:pt>
                <c:pt idx="215">
                  <c:v>189.96660959419663</c:v>
                </c:pt>
                <c:pt idx="216">
                  <c:v>190.68588627763651</c:v>
                </c:pt>
                <c:pt idx="217">
                  <c:v>191.40696831239143</c:v>
                </c:pt>
                <c:pt idx="218">
                  <c:v>192.1298495714797</c:v>
                </c:pt>
                <c:pt idx="219">
                  <c:v>192.85452391996932</c:v>
                </c:pt>
                <c:pt idx="220">
                  <c:v>193.58098521507208</c:v>
                </c:pt>
                <c:pt idx="221">
                  <c:v>194.30922730623703</c:v>
                </c:pt>
                <c:pt idx="222">
                  <c:v>195.03924403524366</c:v>
                </c:pt>
                <c:pt idx="223">
                  <c:v>195.77102923629442</c:v>
                </c:pt>
                <c:pt idx="224">
                  <c:v>196.50457673610703</c:v>
                </c:pt>
                <c:pt idx="225">
                  <c:v>197.23988035400598</c:v>
                </c:pt>
                <c:pt idx="226">
                  <c:v>197.97693390201394</c:v>
                </c:pt>
                <c:pt idx="227">
                  <c:v>198.71573118494246</c:v>
                </c:pt>
                <c:pt idx="228">
                  <c:v>199.45626600048223</c:v>
                </c:pt>
                <c:pt idx="229">
                  <c:v>200.19853213929301</c:v>
                </c:pt>
                <c:pt idx="230">
                  <c:v>200.94252338509293</c:v>
                </c:pt>
                <c:pt idx="231">
                  <c:v>201.68823351474751</c:v>
                </c:pt>
                <c:pt idx="232">
                  <c:v>202.43565629835805</c:v>
                </c:pt>
                <c:pt idx="233">
                  <c:v>203.18478549934969</c:v>
                </c:pt>
                <c:pt idx="234">
                  <c:v>203.93561487455892</c:v>
                </c:pt>
                <c:pt idx="235">
                  <c:v>204.6881381743207</c:v>
                </c:pt>
                <c:pt idx="236">
                  <c:v>205.44234914255512</c:v>
                </c:pt>
                <c:pt idx="237">
                  <c:v>206.19824151685353</c:v>
                </c:pt>
                <c:pt idx="238">
                  <c:v>206.95580902856432</c:v>
                </c:pt>
                <c:pt idx="239">
                  <c:v>207.71504540287822</c:v>
                </c:pt>
                <c:pt idx="240">
                  <c:v>208.47594435891307</c:v>
                </c:pt>
                <c:pt idx="241">
                  <c:v>209.2384996097982</c:v>
                </c:pt>
                <c:pt idx="242">
                  <c:v>210.00270486275843</c:v>
                </c:pt>
                <c:pt idx="243">
                  <c:v>210.76855381919745</c:v>
                </c:pt>
                <c:pt idx="244">
                  <c:v>211.53604017478091</c:v>
                </c:pt>
                <c:pt idx="245">
                  <c:v>212.30515761951895</c:v>
                </c:pt>
                <c:pt idx="246">
                  <c:v>213.0758998378484</c:v>
                </c:pt>
                <c:pt idx="247">
                  <c:v>213.84826050871433</c:v>
                </c:pt>
                <c:pt idx="248">
                  <c:v>214.62223330565146</c:v>
                </c:pt>
                <c:pt idx="249">
                  <c:v>215.39781189686477</c:v>
                </c:pt>
                <c:pt idx="250">
                  <c:v>216.17498994530999</c:v>
                </c:pt>
                <c:pt idx="251">
                  <c:v>216.9537605147643</c:v>
                </c:pt>
                <c:pt idx="252">
                  <c:v>217.73411547526055</c:v>
                </c:pt>
                <c:pt idx="253">
                  <c:v>218.51604609675957</c:v>
                </c:pt>
                <c:pt idx="254">
                  <c:v>219.29954364347529</c:v>
                </c:pt>
                <c:pt idx="255">
                  <c:v>220.0845993739874</c:v>
                </c:pt>
                <c:pt idx="256">
                  <c:v>220.87120454135305</c:v>
                </c:pt>
                <c:pt idx="257">
                  <c:v>221.65935039321798</c:v>
                </c:pt>
                <c:pt idx="258">
                  <c:v>222.4490281719267</c:v>
                </c:pt>
                <c:pt idx="259">
                  <c:v>223.24022911463217</c:v>
                </c:pt>
                <c:pt idx="260">
                  <c:v>224.03294445340453</c:v>
                </c:pt>
                <c:pt idx="261">
                  <c:v>224.82716541533918</c:v>
                </c:pt>
                <c:pt idx="262">
                  <c:v>225.62288322266411</c:v>
                </c:pt>
                <c:pt idx="263">
                  <c:v>226.42008909284652</c:v>
                </c:pt>
                <c:pt idx="264">
                  <c:v>227.21877423869864</c:v>
                </c:pt>
                <c:pt idx="265">
                  <c:v>228.01892986848281</c:v>
                </c:pt>
                <c:pt idx="266">
                  <c:v>228.82054718601592</c:v>
                </c:pt>
                <c:pt idx="267">
                  <c:v>229.62361739077295</c:v>
                </c:pt>
                <c:pt idx="268">
                  <c:v>230.42813167799002</c:v>
                </c:pt>
                <c:pt idx="269">
                  <c:v>231.23408123876646</c:v>
                </c:pt>
                <c:pt idx="270">
                  <c:v>232.04145726016625</c:v>
                </c:pt>
                <c:pt idx="271">
                  <c:v>232.85025092531873</c:v>
                </c:pt>
                <c:pt idx="272">
                  <c:v>233.66045341351864</c:v>
                </c:pt>
                <c:pt idx="273">
                  <c:v>234.4720559003253</c:v>
                </c:pt>
                <c:pt idx="274">
                  <c:v>235.28504955766118</c:v>
                </c:pt>
                <c:pt idx="275">
                  <c:v>236.09942555390964</c:v>
                </c:pt>
                <c:pt idx="276">
                  <c:v>236.91517505401205</c:v>
                </c:pt>
                <c:pt idx="277">
                  <c:v>237.73228921956414</c:v>
                </c:pt>
                <c:pt idx="278">
                  <c:v>238.55075920891159</c:v>
                </c:pt>
                <c:pt idx="279">
                  <c:v>239.37057617724491</c:v>
                </c:pt>
                <c:pt idx="280">
                  <c:v>240.19173127669373</c:v>
                </c:pt>
                <c:pt idx="281">
                  <c:v>241.01421565642011</c:v>
                </c:pt>
                <c:pt idx="282">
                  <c:v>241.83802046271143</c:v>
                </c:pt>
                <c:pt idx="283">
                  <c:v>242.66313683907231</c:v>
                </c:pt>
                <c:pt idx="284">
                  <c:v>243.48955592631594</c:v>
                </c:pt>
                <c:pt idx="285">
                  <c:v>244.31726886265477</c:v>
                </c:pt>
                <c:pt idx="286">
                  <c:v>245.14626678379022</c:v>
                </c:pt>
                <c:pt idx="287">
                  <c:v>245.97654082300201</c:v>
                </c:pt>
                <c:pt idx="288">
                  <c:v>246.80808211123653</c:v>
                </c:pt>
                <c:pt idx="289">
                  <c:v>247.64088177719464</c:v>
                </c:pt>
                <c:pt idx="290">
                  <c:v>248.47493094741864</c:v>
                </c:pt>
                <c:pt idx="291">
                  <c:v>249.31022074637869</c:v>
                </c:pt>
                <c:pt idx="292">
                  <c:v>250.14674229655836</c:v>
                </c:pt>
                <c:pt idx="293">
                  <c:v>250.98448671853961</c:v>
                </c:pt>
                <c:pt idx="294">
                  <c:v>251.82344513108697</c:v>
                </c:pt>
                <c:pt idx="295">
                  <c:v>252.6636086512311</c:v>
                </c:pt>
                <c:pt idx="296">
                  <c:v>253.50496839435155</c:v>
                </c:pt>
                <c:pt idx="297">
                  <c:v>254.34751547425893</c:v>
                </c:pt>
                <c:pt idx="298">
                  <c:v>255.19123436819868</c:v>
                </c:pt>
                <c:pt idx="299">
                  <c:v>256.03609627740127</c:v>
                </c:pt>
                <c:pt idx="300">
                  <c:v>256.88206576188293</c:v>
                </c:pt>
                <c:pt idx="301">
                  <c:v>257.7291073800036</c:v>
                </c:pt>
                <c:pt idx="302">
                  <c:v>258.57718568915135</c:v>
                </c:pt>
                <c:pt idx="303">
                  <c:v>259.42626524641793</c:v>
                </c:pt>
                <c:pt idx="304">
                  <c:v>260.27631060926473</c:v>
                </c:pt>
                <c:pt idx="305">
                  <c:v>261.12728633617974</c:v>
                </c:pt>
                <c:pt idx="306">
                  <c:v>261.97915698732544</c:v>
                </c:pt>
                <c:pt idx="307">
                  <c:v>262.83188712517727</c:v>
                </c:pt>
                <c:pt idx="308">
                  <c:v>263.68544131515324</c:v>
                </c:pt>
                <c:pt idx="309">
                  <c:v>264.53978412623394</c:v>
                </c:pt>
                <c:pt idx="310">
                  <c:v>265.39488013157393</c:v>
                </c:pt>
                <c:pt idx="311">
                  <c:v>266.25069390910346</c:v>
                </c:pt>
                <c:pt idx="312">
                  <c:v>267.10719004212143</c:v>
                </c:pt>
                <c:pt idx="313">
                  <c:v>267.96433311987886</c:v>
                </c:pt>
                <c:pt idx="314">
                  <c:v>268.82208773815364</c:v>
                </c:pt>
                <c:pt idx="315">
                  <c:v>269.68041849981574</c:v>
                </c:pt>
                <c:pt idx="316">
                  <c:v>270.53929001538353</c:v>
                </c:pt>
                <c:pt idx="317">
                  <c:v>271.39866690357104</c:v>
                </c:pt>
                <c:pt idx="318">
                  <c:v>272.25851379182581</c:v>
                </c:pt>
                <c:pt idx="319">
                  <c:v>273.11879531685804</c:v>
                </c:pt>
                <c:pt idx="320">
                  <c:v>273.97947612516032</c:v>
                </c:pt>
                <c:pt idx="321">
                  <c:v>274.84052353442206</c:v>
                </c:pt>
                <c:pt idx="322">
                  <c:v>275.70191019541556</c:v>
                </c:pt>
                <c:pt idx="323">
                  <c:v>276.56361142975402</c:v>
                </c:pt>
                <c:pt idx="324">
                  <c:v>277.42560256703342</c:v>
                </c:pt>
                <c:pt idx="325">
                  <c:v>278.28785894505893</c:v>
                </c:pt>
                <c:pt idx="326">
                  <c:v>279.15035591006642</c:v>
                </c:pt>
                <c:pt idx="327">
                  <c:v>280.01306881693984</c:v>
                </c:pt>
                <c:pt idx="328">
                  <c:v>280.8759730294243</c:v>
                </c:pt>
                <c:pt idx="329">
                  <c:v>281.7390439203345</c:v>
                </c:pt>
                <c:pt idx="330">
                  <c:v>282.60225687175904</c:v>
                </c:pt>
                <c:pt idx="331">
                  <c:v>283.46558727526019</c:v>
                </c:pt>
                <c:pt idx="332">
                  <c:v>284.32901053206945</c:v>
                </c:pt>
                <c:pt idx="333">
                  <c:v>285.19250205327864</c:v>
                </c:pt>
                <c:pt idx="334">
                  <c:v>286.05603726002681</c:v>
                </c:pt>
                <c:pt idx="335">
                  <c:v>286.91959158368263</c:v>
                </c:pt>
                <c:pt idx="336">
                  <c:v>287.78314046602276</c:v>
                </c:pt>
                <c:pt idx="337">
                  <c:v>288.64665935940559</c:v>
                </c:pt>
                <c:pt idx="338">
                  <c:v>289.51012372694083</c:v>
                </c:pt>
                <c:pt idx="339">
                  <c:v>290.37350904265486</c:v>
                </c:pt>
                <c:pt idx="340">
                  <c:v>291.23679079165169</c:v>
                </c:pt>
                <c:pt idx="341">
                  <c:v>292.0999444702698</c:v>
                </c:pt>
                <c:pt idx="342">
                  <c:v>292.96294558623453</c:v>
                </c:pt>
                <c:pt idx="343">
                  <c:v>293.82576965880645</c:v>
                </c:pt>
                <c:pt idx="344">
                  <c:v>294.68839221892517</c:v>
                </c:pt>
                <c:pt idx="345">
                  <c:v>295.55078880934929</c:v>
                </c:pt>
                <c:pt idx="346">
                  <c:v>296.41293498479172</c:v>
                </c:pt>
                <c:pt idx="347">
                  <c:v>297.27480631205123</c:v>
                </c:pt>
                <c:pt idx="348">
                  <c:v>298.13637866001358</c:v>
                </c:pt>
                <c:pt idx="349">
                  <c:v>298.99762848960387</c:v>
                </c:pt>
                <c:pt idx="350">
                  <c:v>299.85853256369251</c:v>
                </c:pt>
                <c:pt idx="351">
                  <c:v>300.71906765703352</c:v>
                </c:pt>
                <c:pt idx="352">
                  <c:v>301.57921055635893</c:v>
                </c:pt>
                <c:pt idx="353">
                  <c:v>302.43893806046975</c:v>
                </c:pt>
                <c:pt idx="354">
                  <c:v>303.29822698032274</c:v>
                </c:pt>
                <c:pt idx="355">
                  <c:v>304.15705413911371</c:v>
                </c:pt>
                <c:pt idx="356">
                  <c:v>305.01539637235709</c:v>
                </c:pt>
                <c:pt idx="357">
                  <c:v>305.87323052796154</c:v>
                </c:pt>
                <c:pt idx="358">
                  <c:v>306.73053346630195</c:v>
                </c:pt>
                <c:pt idx="359">
                  <c:v>307.58728206028781</c:v>
                </c:pt>
                <c:pt idx="360">
                  <c:v>308.44345925198661</c:v>
                </c:pt>
                <c:pt idx="361">
                  <c:v>309.29906010763784</c:v>
                </c:pt>
                <c:pt idx="362">
                  <c:v>310.15408575322402</c:v>
                </c:pt>
                <c:pt idx="363">
                  <c:v>311.008537311623</c:v>
                </c:pt>
                <c:pt idx="364">
                  <c:v>311.86241590261983</c:v>
                </c:pt>
                <c:pt idx="365">
                  <c:v>312.71572264291842</c:v>
                </c:pt>
                <c:pt idx="366">
                  <c:v>313.56845864615303</c:v>
                </c:pt>
                <c:pt idx="367">
                  <c:v>314.42062502289997</c:v>
                </c:pt>
                <c:pt idx="368">
                  <c:v>315.27222288068884</c:v>
                </c:pt>
                <c:pt idx="369">
                  <c:v>316.12325332401429</c:v>
                </c:pt>
                <c:pt idx="370">
                  <c:v>316.97371745434708</c:v>
                </c:pt>
                <c:pt idx="371">
                  <c:v>317.8236163701456</c:v>
                </c:pt>
                <c:pt idx="372">
                  <c:v>318.67295116686716</c:v>
                </c:pt>
                <c:pt idx="373">
                  <c:v>319.52172293697907</c:v>
                </c:pt>
                <c:pt idx="374">
                  <c:v>320.36993276996986</c:v>
                </c:pt>
                <c:pt idx="375">
                  <c:v>321.2175817523605</c:v>
                </c:pt>
                <c:pt idx="376">
                  <c:v>322.0646709677153</c:v>
                </c:pt>
                <c:pt idx="377">
                  <c:v>322.91120149665301</c:v>
                </c:pt>
                <c:pt idx="378">
                  <c:v>323.75717441685777</c:v>
                </c:pt>
                <c:pt idx="379">
                  <c:v>324.60259080308998</c:v>
                </c:pt>
                <c:pt idx="380">
                  <c:v>325.44745172719729</c:v>
                </c:pt>
                <c:pt idx="381">
                  <c:v>326.29175825812513</c:v>
                </c:pt>
                <c:pt idx="382">
                  <c:v>327.13551146192776</c:v>
                </c:pt>
                <c:pt idx="383">
                  <c:v>327.97871240177881</c:v>
                </c:pt>
                <c:pt idx="384">
                  <c:v>328.82136213798196</c:v>
                </c:pt>
                <c:pt idx="385">
                  <c:v>329.6634617279816</c:v>
                </c:pt>
                <c:pt idx="386">
                  <c:v>330.50501222637331</c:v>
                </c:pt>
                <c:pt idx="387">
                  <c:v>331.34601468491439</c:v>
                </c:pt>
                <c:pt idx="388">
                  <c:v>332.1864701525343</c:v>
                </c:pt>
                <c:pt idx="389">
                  <c:v>333.0263796753452</c:v>
                </c:pt>
                <c:pt idx="390">
                  <c:v>333.86574429665217</c:v>
                </c:pt>
                <c:pt idx="391">
                  <c:v>334.70456505696347</c:v>
                </c:pt>
                <c:pt idx="392">
                  <c:v>335.54284299400103</c:v>
                </c:pt>
                <c:pt idx="393">
                  <c:v>336.38057914271042</c:v>
                </c:pt>
                <c:pt idx="394">
                  <c:v>337.21777453527125</c:v>
                </c:pt>
                <c:pt idx="395">
                  <c:v>338.0544302011071</c:v>
                </c:pt>
                <c:pt idx="396">
                  <c:v>338.89054716689566</c:v>
                </c:pt>
                <c:pt idx="397">
                  <c:v>339.72612645657887</c:v>
                </c:pt>
                <c:pt idx="398">
                  <c:v>340.56116909137273</c:v>
                </c:pt>
                <c:pt idx="399">
                  <c:v>341.3956760897774</c:v>
                </c:pt>
                <c:pt idx="400">
                  <c:v>342.22964846758691</c:v>
                </c:pt>
                <c:pt idx="401">
                  <c:v>350.54004659776251</c:v>
                </c:pt>
                <c:pt idx="402">
                  <c:v>358.79763630579993</c:v>
                </c:pt>
                <c:pt idx="403">
                  <c:v>367.00340794705215</c:v>
                </c:pt>
                <c:pt idx="404">
                  <c:v>375.15832609490161</c:v>
                </c:pt>
                <c:pt idx="405">
                  <c:v>383.26333045436468</c:v>
                </c:pt>
                <c:pt idx="406">
                  <c:v>391.31933673522826</c:v>
                </c:pt>
                <c:pt idx="407">
                  <c:v>399.32723748686124</c:v>
                </c:pt>
                <c:pt idx="408">
                  <c:v>407.28790289671042</c:v>
                </c:pt>
                <c:pt idx="409">
                  <c:v>415.20218155436942</c:v>
                </c:pt>
                <c:pt idx="410">
                  <c:v>423.070901182993</c:v>
                </c:pt>
                <c:pt idx="411">
                  <c:v>430.89486933972483</c:v>
                </c:pt>
                <c:pt idx="412">
                  <c:v>438.67487408670564</c:v>
                </c:pt>
                <c:pt idx="413">
                  <c:v>446.411684634138</c:v>
                </c:pt>
                <c:pt idx="414">
                  <c:v>454.10605195679682</c:v>
                </c:pt>
                <c:pt idx="415">
                  <c:v>461.7587093852938</c:v>
                </c:pt>
                <c:pt idx="416">
                  <c:v>469.37037317333034</c:v>
                </c:pt>
                <c:pt idx="417">
                  <c:v>476.94174304210122</c:v>
                </c:pt>
                <c:pt idx="418">
                  <c:v>484.47350270294697</c:v>
                </c:pt>
                <c:pt idx="419">
                  <c:v>491.96632035929099</c:v>
                </c:pt>
                <c:pt idx="420">
                  <c:v>499.42084918883938</c:v>
                </c:pt>
                <c:pt idx="421">
                  <c:v>506.83772780696802</c:v>
                </c:pt>
                <c:pt idx="422">
                  <c:v>514.21758071217062</c:v>
                </c:pt>
                <c:pt idx="423">
                  <c:v>521.56101871439409</c:v>
                </c:pt>
                <c:pt idx="424">
                  <c:v>528.86863934704274</c:v>
                </c:pt>
                <c:pt idx="425">
                  <c:v>536.14102726339115</c:v>
                </c:pt>
                <c:pt idx="426">
                  <c:v>543.37875461810688</c:v>
                </c:pt>
                <c:pt idx="427">
                  <c:v>550.58238143454582</c:v>
                </c:pt>
                <c:pt idx="428">
                  <c:v>557.75245595845024</c:v>
                </c:pt>
                <c:pt idx="429">
                  <c:v>564.8895149986447</c:v>
                </c:pt>
                <c:pt idx="430">
                  <c:v>571.994084255296</c:v>
                </c:pt>
                <c:pt idx="431">
                  <c:v>579.06667863627433</c:v>
                </c:pt>
                <c:pt idx="432">
                  <c:v>586.10780256212308</c:v>
                </c:pt>
                <c:pt idx="433">
                  <c:v>593.11795026012317</c:v>
                </c:pt>
                <c:pt idx="434">
                  <c:v>600.09760604790961</c:v>
                </c:pt>
                <c:pt idx="435">
                  <c:v>607.04724460707746</c:v>
                </c:pt>
                <c:pt idx="436">
                  <c:v>613.96733124719162</c:v>
                </c:pt>
                <c:pt idx="437">
                  <c:v>620.85832216059555</c:v>
                </c:pt>
                <c:pt idx="438">
                  <c:v>627.72066466839317</c:v>
                </c:pt>
                <c:pt idx="439">
                  <c:v>634.55479745796163</c:v>
                </c:pt>
                <c:pt idx="440">
                  <c:v>641.36115081233459</c:v>
                </c:pt>
                <c:pt idx="441">
                  <c:v>648.14014683177857</c:v>
                </c:pt>
                <c:pt idx="442">
                  <c:v>654.89219964787185</c:v>
                </c:pt>
                <c:pt idx="443">
                  <c:v>661.61771563037757</c:v>
                </c:pt>
                <c:pt idx="444">
                  <c:v>668.31709358719229</c:v>
                </c:pt>
                <c:pt idx="445">
                  <c:v>674.99072495763471</c:v>
                </c:pt>
                <c:pt idx="446">
                  <c:v>681.63899399933018</c:v>
                </c:pt>
                <c:pt idx="447">
                  <c:v>688.26227796893136</c:v>
                </c:pt>
                <c:pt idx="448">
                  <c:v>694.86094729690797</c:v>
                </c:pt>
                <c:pt idx="449">
                  <c:v>701.43536575662426</c:v>
                </c:pt>
                <c:pt idx="450">
                  <c:v>707.98589062791564</c:v>
                </c:pt>
                <c:pt idx="451">
                  <c:v>714.51287285536387</c:v>
                </c:pt>
                <c:pt idx="452">
                  <c:v>721.01665720146411</c:v>
                </c:pt>
                <c:pt idx="453">
                  <c:v>727.49758239486493</c:v>
                </c:pt>
                <c:pt idx="454">
                  <c:v>733.95598127385654</c:v>
                </c:pt>
                <c:pt idx="455">
                  <c:v>740.39218092527472</c:v>
                </c:pt>
                <c:pt idx="456">
                  <c:v>746.80650281897817</c:v>
                </c:pt>
                <c:pt idx="457">
                  <c:v>753.1992629380527</c:v>
                </c:pt>
                <c:pt idx="458">
                  <c:v>759.57077190488701</c:v>
                </c:pt>
                <c:pt idx="459">
                  <c:v>765.92133510325903</c:v>
                </c:pt>
                <c:pt idx="460">
                  <c:v>772.25125279656538</c:v>
                </c:pt>
                <c:pt idx="461">
                  <c:v>778.5608202423208</c:v>
                </c:pt>
                <c:pt idx="462">
                  <c:v>784.8503278030488</c:v>
                </c:pt>
                <c:pt idx="463">
                  <c:v>791.12006105367891</c:v>
                </c:pt>
                <c:pt idx="464">
                  <c:v>797.37030088556128</c:v>
                </c:pt>
                <c:pt idx="465">
                  <c:v>803.60132360720456</c:v>
                </c:pt>
                <c:pt idx="466">
                  <c:v>809.81340104183778</c:v>
                </c:pt>
                <c:pt idx="467">
                  <c:v>816.00680062189224</c:v>
                </c:pt>
                <c:pt idx="468">
                  <c:v>822.18178548049673</c:v>
                </c:pt>
                <c:pt idx="469">
                  <c:v>828.33861454007251</c:v>
                </c:pt>
                <c:pt idx="470">
                  <c:v>834.47754259811336</c:v>
                </c:pt>
                <c:pt idx="471">
                  <c:v>840.59882041023036</c:v>
                </c:pt>
                <c:pt idx="472">
                  <c:v>846.70269477053796</c:v>
                </c:pt>
                <c:pt idx="473">
                  <c:v>852.78940858945475</c:v>
                </c:pt>
                <c:pt idx="474">
                  <c:v>858.85920096898781</c:v>
                </c:pt>
                <c:pt idx="475">
                  <c:v>864.91230727556831</c:v>
                </c:pt>
                <c:pt idx="476">
                  <c:v>870.94895921050067</c:v>
                </c:pt>
                <c:pt idx="477">
                  <c:v>876.96938487808654</c:v>
                </c:pt>
                <c:pt idx="478">
                  <c:v>882.97380885148004</c:v>
                </c:pt>
                <c:pt idx="479">
                  <c:v>888.96245223633036</c:v>
                </c:pt>
                <c:pt idx="480">
                  <c:v>894.93553273226235</c:v>
                </c:pt>
                <c:pt idx="481">
                  <c:v>900.89326469224625</c:v>
                </c:pt>
                <c:pt idx="482">
                  <c:v>906.83585917990217</c:v>
                </c:pt>
                <c:pt idx="483">
                  <c:v>912.7635240247846</c:v>
                </c:pt>
                <c:pt idx="484">
                  <c:v>918.67646387569027</c:v>
                </c:pt>
                <c:pt idx="485">
                  <c:v>924.57488025202804</c:v>
                </c:pt>
                <c:pt idx="486">
                  <c:v>930.45897159329002</c:v>
                </c:pt>
                <c:pt idx="487">
                  <c:v>936.32893330666002</c:v>
                </c:pt>
                <c:pt idx="488">
                  <c:v>942.18495781279341</c:v>
                </c:pt>
                <c:pt idx="489">
                  <c:v>948.02723458980029</c:v>
                </c:pt>
                <c:pt idx="490">
                  <c:v>953.85595021546351</c:v>
                </c:pt>
                <c:pt idx="491">
                  <c:v>959.67128840771977</c:v>
                </c:pt>
                <c:pt idx="492">
                  <c:v>965.47343006343135</c:v>
                </c:pt>
                <c:pt idx="493">
                  <c:v>971.26255329547405</c:v>
                </c:pt>
                <c:pt idx="494">
                  <c:v>977.03883346816576</c:v>
                </c:pt>
                <c:pt idx="495">
                  <c:v>982.80244323105921</c:v>
                </c:pt>
                <c:pt idx="496">
                  <c:v>988.55355255111954</c:v>
                </c:pt>
                <c:pt idx="497">
                  <c:v>994.29232874330796</c:v>
                </c:pt>
                <c:pt idx="498">
                  <c:v>1000.0189364995905</c:v>
                </c:pt>
                <c:pt idx="499">
                  <c:v>1005.7335379163911</c:v>
                </c:pt>
                <c:pt idx="500">
                  <c:v>1011.4362925205056</c:v>
                </c:pt>
                <c:pt idx="501">
                  <c:v>1017.1273572934936</c:v>
                </c:pt>
                <c:pt idx="502">
                  <c:v>1022.8068866945647</c:v>
                </c:pt>
                <c:pt idx="503">
                  <c:v>1028.4750326819749</c:v>
                </c:pt>
                <c:pt idx="504">
                  <c:v>1034.1319447329465</c:v>
                </c:pt>
                <c:pt idx="505">
                  <c:v>1039.7777698621294</c:v>
                </c:pt>
                <c:pt idx="506">
                  <c:v>1045.4126526386144</c:v>
                </c:pt>
                <c:pt idx="507">
                  <c:v>1051.0367352015178</c:v>
                </c:pt>
                <c:pt idx="508">
                  <c:v>1056.650157274147</c:v>
                </c:pt>
                <c:pt idx="509">
                  <c:v>1062.2530561767667</c:v>
                </c:pt>
                <c:pt idx="510">
                  <c:v>1067.8455668379788</c:v>
                </c:pt>
                <c:pt idx="511">
                  <c:v>1073.4278218047318</c:v>
                </c:pt>
                <c:pt idx="512">
                  <c:v>1078.9999512509787</c:v>
                </c:pt>
                <c:pt idx="513">
                  <c:v>1084.5620829850002</c:v>
                </c:pt>
                <c:pt idx="514">
                  <c:v>1090.114342455413</c:v>
                </c:pt>
                <c:pt idx="515">
                  <c:v>1095.6568527558841</c:v>
                </c:pt>
                <c:pt idx="516">
                  <c:v>1101.1897346285734</c:v>
                </c:pt>
                <c:pt idx="517">
                  <c:v>1106.7131064663306</c:v>
                </c:pt>
                <c:pt idx="518">
                  <c:v>1112.2270843136712</c:v>
                </c:pt>
                <c:pt idx="519">
                  <c:v>1117.7317818665633</c:v>
                </c:pt>
                <c:pt idx="520">
                  <c:v>1123.2273104710562</c:v>
                </c:pt>
                <c:pt idx="521">
                  <c:v>1128.7137791207849</c:v>
                </c:pt>
                <c:pt idx="522">
                  <c:v>1134.1912944533931</c:v>
                </c:pt>
                <c:pt idx="523">
                  <c:v>1139.6599607459107</c:v>
                </c:pt>
                <c:pt idx="524">
                  <c:v>1145.1198799091378</c:v>
                </c:pt>
                <c:pt idx="525">
                  <c:v>1150.5711514810819</c:v>
                </c:pt>
                <c:pt idx="526">
                  <c:v>1156.0138726195025</c:v>
                </c:pt>
                <c:pt idx="527">
                  <c:v>1161.4481380936252</c:v>
                </c:pt>
                <c:pt idx="528">
                  <c:v>1166.8740402750843</c:v>
                </c:pt>
                <c:pt idx="529">
                  <c:v>1172.2916691281685</c:v>
                </c:pt>
                <c:pt idx="530">
                  <c:v>1177.7011121994376</c:v>
                </c:pt>
                <c:pt idx="531">
                  <c:v>1183.1024546067943</c:v>
                </c:pt>
                <c:pt idx="532">
                  <c:v>1188.4957790280928</c:v>
                </c:pt>
                <c:pt idx="533">
                  <c:v>1193.8811656893743</c:v>
                </c:pt>
                <c:pt idx="534">
                  <c:v>1199.2586923528254</c:v>
                </c:pt>
                <c:pt idx="535">
                  <c:v>1204.6284343045588</c:v>
                </c:pt>
                <c:pt idx="536">
                  <c:v>1209.990464342322</c:v>
                </c:pt>
                <c:pt idx="537">
                  <c:v>1215.3448527632438</c:v>
                </c:pt>
                <c:pt idx="538">
                  <c:v>1220.6916673517335</c:v>
                </c:pt>
                <c:pt idx="539">
                  <c:v>1226.0309733676502</c:v>
                </c:pt>
                <c:pt idx="540">
                  <c:v>1231.3628335348662</c:v>
                </c:pt>
                <c:pt idx="541">
                  <c:v>1236.687308030348</c:v>
                </c:pt>
                <c:pt idx="542">
                  <c:v>1242.0044544738823</c:v>
                </c:pt>
                <c:pt idx="543">
                  <c:v>1247.314327918577</c:v>
                </c:pt>
                <c:pt idx="544">
                  <c:v>1252.6169808422655</c:v>
                </c:pt>
                <c:pt idx="545">
                  <c:v>1257.9124631399457</c:v>
                </c:pt>
                <c:pt idx="546">
                  <c:v>1263.2008221173785</c:v>
                </c:pt>
                <c:pt idx="547">
                  <c:v>1268.4821024859762</c:v>
                </c:pt>
                <c:pt idx="548">
                  <c:v>1273.7563463591</c:v>
                </c:pt>
                <c:pt idx="549">
                  <c:v>1279.0235932498877</c:v>
                </c:pt>
                <c:pt idx="550">
                  <c:v>1284.2838800707218</c:v>
                </c:pt>
                <c:pt idx="551">
                  <c:v>1289.5372411344474</c:v>
                </c:pt>
                <c:pt idx="552">
                  <c:v>1294.7837081574362</c:v>
                </c:pt>
                <c:pt idx="553">
                  <c:v>1300.0233102645873</c:v>
                </c:pt>
                <c:pt idx="554">
                  <c:v>1305.2560739963458</c:v>
                </c:pt>
                <c:pt idx="555">
                  <c:v>1310.4820233178082</c:v>
                </c:pt>
                <c:pt idx="556">
                  <c:v>1315.7011796299719</c:v>
                </c:pt>
                <c:pt idx="557">
                  <c:v>1320.9135617831776</c:v>
                </c:pt>
                <c:pt idx="558">
                  <c:v>1326.1191860927752</c:v>
                </c:pt>
                <c:pt idx="559">
                  <c:v>1331.3180663570363</c:v>
                </c:pt>
                <c:pt idx="560">
                  <c:v>1336.51021387732</c:v>
                </c:pt>
                <c:pt idx="561">
                  <c:v>1341.695637480484</c:v>
                </c:pt>
                <c:pt idx="562">
                  <c:v>1346.8743435435265</c:v>
                </c:pt>
                <c:pt idx="563">
                  <c:v>1352.0463360204214</c:v>
                </c:pt>
                <c:pt idx="564">
                  <c:v>1357.2116164711069</c:v>
                </c:pt>
                <c:pt idx="565">
                  <c:v>1362.3701840925664</c:v>
                </c:pt>
                <c:pt idx="566">
                  <c:v>1367.5220357519388</c:v>
                </c:pt>
                <c:pt idx="567">
                  <c:v>1372.6671660215738</c:v>
                </c:pt>
                <c:pt idx="568">
                  <c:v>1377.8055672159492</c:v>
                </c:pt>
                <c:pt idx="569">
                  <c:v>1382.93722943035</c:v>
                </c:pt>
                <c:pt idx="570">
                  <c:v>1388.0621405812074</c:v>
                </c:pt>
                <c:pt idx="571">
                  <c:v>1393.1802864479841</c:v>
                </c:pt>
                <c:pt idx="572">
                  <c:v>1398.2916507164935</c:v>
                </c:pt>
                <c:pt idx="573">
                  <c:v>1403.3962150235297</c:v>
                </c:pt>
                <c:pt idx="574">
                  <c:v>1408.4939590026879</c:v>
                </c:pt>
                <c:pt idx="575">
                  <c:v>1413.5848603312472</c:v>
                </c:pt>
                <c:pt idx="576">
                  <c:v>1418.668894777994</c:v>
                </c:pt>
                <c:pt idx="577">
                  <c:v>1423.7460362518577</c:v>
                </c:pt>
                <c:pt idx="578">
                  <c:v>1428.8162568512369</c:v>
                </c:pt>
                <c:pt idx="579">
                  <c:v>1433.8795269138909</c:v>
                </c:pt>
                <c:pt idx="580">
                  <c:v>1438.9358150672826</c:v>
                </c:pt>
                <c:pt idx="581">
                  <c:v>1443.9850882792527</c:v>
                </c:pt>
                <c:pt idx="582">
                  <c:v>1449.0273119089154</c:v>
                </c:pt>
                <c:pt idx="583">
                  <c:v>1454.0624497576705</c:v>
                </c:pt>
                <c:pt idx="584">
                  <c:v>1459.0904641202285</c:v>
                </c:pt>
                <c:pt idx="585">
                  <c:v>1464.1113158355545</c:v>
                </c:pt>
                <c:pt idx="586">
                  <c:v>1469.1249643376395</c:v>
                </c:pt>
                <c:pt idx="587">
                  <c:v>1474.1313677060155</c:v>
                </c:pt>
                <c:pt idx="588">
                  <c:v>1479.1304827159361</c:v>
                </c:pt>
                <c:pt idx="589">
                  <c:v>1484.1222648881508</c:v>
                </c:pt>
                <c:pt idx="590">
                  <c:v>1489.1066685382066</c:v>
                </c:pt>
                <c:pt idx="591">
                  <c:v>1494.0836468252157</c:v>
                </c:pt>
                <c:pt idx="592">
                  <c:v>1499.0531518000371</c:v>
                </c:pt>
                <c:pt idx="593">
                  <c:v>1504.0151344528217</c:v>
                </c:pt>
                <c:pt idx="594">
                  <c:v>1508.9695447598783</c:v>
                </c:pt>
                <c:pt idx="595">
                  <c:v>1513.9163317298221</c:v>
                </c:pt>
                <c:pt idx="596">
                  <c:v>1518.8554434489733</c:v>
                </c:pt>
                <c:pt idx="597">
                  <c:v>1523.7868271259765</c:v>
                </c:pt>
                <c:pt idx="598">
                  <c:v>1528.7104291356186</c:v>
                </c:pt>
                <c:pt idx="599">
                  <c:v>1533.6261950618234</c:v>
                </c:pt>
                <c:pt idx="600">
                  <c:v>1538.534069739809</c:v>
                </c:pt>
                <c:pt idx="601">
                  <c:v>1543.4339972973949</c:v>
                </c:pt>
                <c:pt idx="602">
                  <c:v>1548.3259211954494</c:v>
                </c:pt>
                <c:pt idx="603">
                  <c:v>1553.2097842674734</c:v>
                </c:pt>
                <c:pt idx="604">
                  <c:v>1558.0855287583149</c:v>
                </c:pt>
                <c:pt idx="605">
                  <c:v>1562.9530963620157</c:v>
                </c:pt>
                <c:pt idx="606">
                  <c:v>1567.8124282587919</c:v>
                </c:pt>
                <c:pt idx="607">
                  <c:v>1572.6634651511513</c:v>
                </c:pt>
                <c:pt idx="608">
                  <c:v>1577.5061472991538</c:v>
                </c:pt>
                <c:pt idx="609">
                  <c:v>1582.3404145548222</c:v>
                </c:pt>
                <c:pt idx="610">
                  <c:v>1587.1662063957126</c:v>
                </c:pt>
                <c:pt idx="611">
                  <c:v>1591.9834619576534</c:v>
                </c:pt>
                <c:pt idx="612">
                  <c:v>1596.7921200666656</c:v>
                </c:pt>
                <c:pt idx="613">
                  <c:v>1601.592119270075</c:v>
                </c:pt>
                <c:pt idx="614">
                  <c:v>1606.3833978668301</c:v>
                </c:pt>
                <c:pt idx="615">
                  <c:v>1611.1658939370393</c:v>
                </c:pt>
                <c:pt idx="616">
                  <c:v>1615.9395453707409</c:v>
                </c:pt>
                <c:pt idx="617">
                  <c:v>1620.7042898959214</c:v>
                </c:pt>
                <c:pt idx="618">
                  <c:v>1625.460065105796</c:v>
                </c:pt>
                <c:pt idx="619">
                  <c:v>1630.206808485367</c:v>
                </c:pt>
                <c:pt idx="620">
                  <c:v>1634.9444574372758</c:v>
                </c:pt>
                <c:pt idx="621">
                  <c:v>1639.6729493069629</c:v>
                </c:pt>
                <c:pt idx="622">
                  <c:v>1644.3922214071522</c:v>
                </c:pt>
                <c:pt idx="623">
                  <c:v>1649.102211041675</c:v>
                </c:pt>
                <c:pt idx="624">
                  <c:v>1653.8028555286485</c:v>
                </c:pt>
                <c:pt idx="625">
                  <c:v>1658.4940922230244</c:v>
                </c:pt>
                <c:pt idx="626">
                  <c:v>1663.1758585385221</c:v>
                </c:pt>
                <c:pt idx="627">
                  <c:v>1667.8480919689634</c:v>
                </c:pt>
                <c:pt idx="628">
                  <c:v>1672.5107301090202</c:v>
                </c:pt>
                <c:pt idx="629">
                  <c:v>1677.163710674392</c:v>
                </c:pt>
                <c:pt idx="630">
                  <c:v>1681.8069715214267</c:v>
                </c:pt>
                <c:pt idx="631">
                  <c:v>1686.4404506661983</c:v>
                </c:pt>
                <c:pt idx="632">
                  <c:v>1691.0640863030555</c:v>
                </c:pt>
                <c:pt idx="633">
                  <c:v>1695.6778168226535</c:v>
                </c:pt>
                <c:pt idx="634">
                  <c:v>1700.2815808294838</c:v>
                </c:pt>
                <c:pt idx="635">
                  <c:v>1704.8753171589124</c:v>
                </c:pt>
                <c:pt idx="636">
                  <c:v>1709.4589648937406</c:v>
                </c:pt>
                <c:pt idx="637">
                  <c:v>1714.0324633802995</c:v>
                </c:pt>
                <c:pt idx="638">
                  <c:v>1718.5957522440892</c:v>
                </c:pt>
                <c:pt idx="639">
                  <c:v>1723.1487714049754</c:v>
                </c:pt>
                <c:pt idx="640">
                  <c:v>1727.6914610919541</c:v>
                </c:pt>
                <c:pt idx="641">
                  <c:v>1732.2237618574936</c:v>
                </c:pt>
                <c:pt idx="642">
                  <c:v>1736.7456145914662</c:v>
                </c:pt>
                <c:pt idx="643">
                  <c:v>1741.2569605346787</c:v>
                </c:pt>
                <c:pt idx="644">
                  <c:v>1745.7577412920109</c:v>
                </c:pt>
                <c:pt idx="645">
                  <c:v>1750.2478988451728</c:v>
                </c:pt>
                <c:pt idx="646">
                  <c:v>1754.7273755650881</c:v>
                </c:pt>
                <c:pt idx="647">
                  <c:v>1759.1961142239143</c:v>
                </c:pt>
                <c:pt idx="648">
                  <c:v>1763.6540580067076</c:v>
                </c:pt>
                <c:pt idx="649">
                  <c:v>1768.10115052274</c:v>
                </c:pt>
                <c:pt idx="650">
                  <c:v>1772.5373358164775</c:v>
                </c:pt>
                <c:pt idx="651">
                  <c:v>1776.9625583782274</c:v>
                </c:pt>
                <c:pt idx="652">
                  <c:v>1781.3767631544611</c:v>
                </c:pt>
                <c:pt idx="653">
                  <c:v>1785.779895557821</c:v>
                </c:pt>
                <c:pt idx="654">
                  <c:v>1790.1719014768175</c:v>
                </c:pt>
                <c:pt idx="655">
                  <c:v>1794.5527272852239</c:v>
                </c:pt>
                <c:pt idx="656">
                  <c:v>1798.9223198511736</c:v>
                </c:pt>
                <c:pt idx="657">
                  <c:v>1803.2806265459701</c:v>
                </c:pt>
                <c:pt idx="658">
                  <c:v>1807.6275952526119</c:v>
                </c:pt>
                <c:pt idx="659">
                  <c:v>1811.9631743740395</c:v>
                </c:pt>
                <c:pt idx="660">
                  <c:v>1816.287312841112</c:v>
                </c:pt>
                <c:pt idx="661">
                  <c:v>1820.5999601203171</c:v>
                </c:pt>
                <c:pt idx="662">
                  <c:v>1824.9010662212195</c:v>
                </c:pt>
                <c:pt idx="663">
                  <c:v>1829.190581703655</c:v>
                </c:pt>
                <c:pt idx="664">
                  <c:v>1833.4684576846741</c:v>
                </c:pt>
                <c:pt idx="665">
                  <c:v>1837.7346458452398</c:v>
                </c:pt>
                <c:pt idx="666">
                  <c:v>1841.9890984366846</c:v>
                </c:pt>
                <c:pt idx="667">
                  <c:v>1846.2317682869325</c:v>
                </c:pt>
                <c:pt idx="668">
                  <c:v>1850.4626088064892</c:v>
                </c:pt>
                <c:pt idx="669">
                  <c:v>1854.6815739942049</c:v>
                </c:pt>
                <c:pt idx="670">
                  <c:v>1858.888618442814</c:v>
                </c:pt>
                <c:pt idx="671">
                  <c:v>1863.0836973442579</c:v>
                </c:pt>
                <c:pt idx="672">
                  <c:v>1867.2667664947903</c:v>
                </c:pt>
                <c:pt idx="673">
                  <c:v>1871.4377822998752</c:v>
                </c:pt>
                <c:pt idx="674">
                  <c:v>1875.5967017788744</c:v>
                </c:pt>
                <c:pt idx="675">
                  <c:v>1879.7434825695345</c:v>
                </c:pt>
                <c:pt idx="676">
                  <c:v>1883.8780829322736</c:v>
                </c:pt>
                <c:pt idx="677">
                  <c:v>1888.0004617542702</c:v>
                </c:pt>
                <c:pt idx="678">
                  <c:v>1892.1105785533616</c:v>
                </c:pt>
                <c:pt idx="679">
                  <c:v>1896.2083934817515</c:v>
                </c:pt>
                <c:pt idx="680">
                  <c:v>1900.2938673295316</c:v>
                </c:pt>
                <c:pt idx="681">
                  <c:v>1904.3669615280212</c:v>
                </c:pt>
                <c:pt idx="682">
                  <c:v>1908.4276381529251</c:v>
                </c:pt>
                <c:pt idx="683">
                  <c:v>1912.4758599273162</c:v>
                </c:pt>
                <c:pt idx="684">
                  <c:v>1916.5115902244431</c:v>
                </c:pt>
                <c:pt idx="685">
                  <c:v>1920.5347930703672</c:v>
                </c:pt>
                <c:pt idx="686">
                  <c:v>1924.5454331464314</c:v>
                </c:pt>
                <c:pt idx="687">
                  <c:v>1928.543475791563</c:v>
                </c:pt>
                <c:pt idx="688">
                  <c:v>1932.5288870044144</c:v>
                </c:pt>
                <c:pt idx="689">
                  <c:v>1936.5016334453433</c:v>
                </c:pt>
                <c:pt idx="690">
                  <c:v>1940.4616824382349</c:v>
                </c:pt>
                <c:pt idx="691">
                  <c:v>1944.4090019721702</c:v>
                </c:pt>
                <c:pt idx="692">
                  <c:v>1948.3435607029412</c:v>
                </c:pt>
                <c:pt idx="693">
                  <c:v>1952.2653279544159</c:v>
                </c:pt>
                <c:pt idx="694">
                  <c:v>1956.1742737197553</c:v>
                </c:pt>
                <c:pt idx="695">
                  <c:v>1960.0703686624872</c:v>
                </c:pt>
                <c:pt idx="696">
                  <c:v>1963.953584117434</c:v>
                </c:pt>
                <c:pt idx="697">
                  <c:v>1967.8238920915026</c:v>
                </c:pt>
                <c:pt idx="698">
                  <c:v>1971.6812652643343</c:v>
                </c:pt>
                <c:pt idx="699">
                  <c:v>1975.5256769888194</c:v>
                </c:pt>
                <c:pt idx="700">
                  <c:v>1979.3571012914772</c:v>
                </c:pt>
                <c:pt idx="701">
                  <c:v>1983.175512872705</c:v>
                </c:pt>
                <c:pt idx="702">
                  <c:v>1986.9808871068965</c:v>
                </c:pt>
                <c:pt idx="703">
                  <c:v>1990.7732000424342</c:v>
                </c:pt>
                <c:pt idx="704">
                  <c:v>1994.5524284015537</c:v>
                </c:pt>
                <c:pt idx="705">
                  <c:v>1998.3185495800878</c:v>
                </c:pt>
                <c:pt idx="706">
                  <c:v>2002.0715416470866</c:v>
                </c:pt>
                <c:pt idx="707">
                  <c:v>2005.8113833443194</c:v>
                </c:pt>
                <c:pt idx="708">
                  <c:v>2009.538054085659</c:v>
                </c:pt>
                <c:pt idx="709">
                  <c:v>2013.2515339563504</c:v>
                </c:pt>
                <c:pt idx="710">
                  <c:v>2016.9518037121661</c:v>
                </c:pt>
                <c:pt idx="711">
                  <c:v>2020.6388447784498</c:v>
                </c:pt>
                <c:pt idx="712">
                  <c:v>2024.3126392490497</c:v>
                </c:pt>
                <c:pt idx="713">
                  <c:v>2027.9731698851454</c:v>
                </c:pt>
                <c:pt idx="714">
                  <c:v>2031.6204201139667</c:v>
                </c:pt>
                <c:pt idx="715">
                  <c:v>2035.2543740274107</c:v>
                </c:pt>
                <c:pt idx="716">
                  <c:v>2038.8750163805541</c:v>
                </c:pt>
                <c:pt idx="717">
                  <c:v>2042.482332590067</c:v>
                </c:pt>
                <c:pt idx="718">
                  <c:v>2046.0763087325261</c:v>
                </c:pt>
                <c:pt idx="719">
                  <c:v>2049.6569315426323</c:v>
                </c:pt>
                <c:pt idx="720">
                  <c:v>2053.2241884113332</c:v>
                </c:pt>
                <c:pt idx="721">
                  <c:v>2056.7780673838506</c:v>
                </c:pt>
                <c:pt idx="722">
                  <c:v>2060.3185571576169</c:v>
                </c:pt>
                <c:pt idx="723">
                  <c:v>2063.8456470801229</c:v>
                </c:pt>
                <c:pt idx="724">
                  <c:v>2067.3593271466757</c:v>
                </c:pt>
                <c:pt idx="725">
                  <c:v>2070.8595879980694</c:v>
                </c:pt>
                <c:pt idx="726">
                  <c:v>2074.346420918173</c:v>
                </c:pt>
                <c:pt idx="727">
                  <c:v>2077.8198178314319</c:v>
                </c:pt>
                <c:pt idx="728">
                  <c:v>2081.2797713002919</c:v>
                </c:pt>
                <c:pt idx="729">
                  <c:v>2084.7262745225394</c:v>
                </c:pt>
                <c:pt idx="730">
                  <c:v>2088.1593213285646</c:v>
                </c:pt>
                <c:pt idx="731">
                  <c:v>2091.5789061785486</c:v>
                </c:pt>
                <c:pt idx="732">
                  <c:v>2094.9850241595736</c:v>
                </c:pt>
                <c:pt idx="733">
                  <c:v>2098.3776709826625</c:v>
                </c:pt>
                <c:pt idx="734">
                  <c:v>2101.7568429797429</c:v>
                </c:pt>
                <c:pt idx="735">
                  <c:v>2105.1225371005426</c:v>
                </c:pt>
                <c:pt idx="736">
                  <c:v>2108.4747509094173</c:v>
                </c:pt>
                <c:pt idx="737">
                  <c:v>2111.813482582108</c:v>
                </c:pt>
                <c:pt idx="738">
                  <c:v>2115.1387309024358</c:v>
                </c:pt>
                <c:pt idx="739">
                  <c:v>2118.45049525893</c:v>
                </c:pt>
                <c:pt idx="740">
                  <c:v>2121.7487756413952</c:v>
                </c:pt>
                <c:pt idx="741">
                  <c:v>2125.0335726374165</c:v>
                </c:pt>
                <c:pt idx="742">
                  <c:v>2128.3048874288038</c:v>
                </c:pt>
                <c:pt idx="743">
                  <c:v>2131.5627217879805</c:v>
                </c:pt>
                <c:pt idx="744">
                  <c:v>2134.8070780743137</c:v>
                </c:pt>
                <c:pt idx="745">
                  <c:v>2138.0379592303889</c:v>
                </c:pt>
                <c:pt idx="746">
                  <c:v>2141.2553687782306</c:v>
                </c:pt>
                <c:pt idx="747">
                  <c:v>2144.4593108154736</c:v>
                </c:pt>
                <c:pt idx="748">
                  <c:v>2147.6497900114787</c:v>
                </c:pt>
                <c:pt idx="749">
                  <c:v>2150.8268116034019</c:v>
                </c:pt>
                <c:pt idx="750">
                  <c:v>2153.9903813922156</c:v>
                </c:pt>
                <c:pt idx="751">
                  <c:v>2157.1405057386814</c:v>
                </c:pt>
                <c:pt idx="752">
                  <c:v>2160.2771915592784</c:v>
                </c:pt>
                <c:pt idx="753">
                  <c:v>2163.4004463220876</c:v>
                </c:pt>
                <c:pt idx="754">
                  <c:v>2166.5102780426337</c:v>
                </c:pt>
                <c:pt idx="755">
                  <c:v>2169.6066952796864</c:v>
                </c:pt>
                <c:pt idx="756">
                  <c:v>2172.68970713102</c:v>
                </c:pt>
                <c:pt idx="757">
                  <c:v>2175.759323229136</c:v>
                </c:pt>
                <c:pt idx="758">
                  <c:v>2178.815553736948</c:v>
                </c:pt>
                <c:pt idx="759">
                  <c:v>2181.8584093434315</c:v>
                </c:pt>
                <c:pt idx="760">
                  <c:v>2184.8879012592365</c:v>
                </c:pt>
                <c:pt idx="761">
                  <c:v>2187.9040412122708</c:v>
                </c:pt>
                <c:pt idx="762">
                  <c:v>2190.9068414432477</c:v>
                </c:pt>
                <c:pt idx="763">
                  <c:v>2193.8963147012046</c:v>
                </c:pt>
                <c:pt idx="764">
                  <c:v>2196.8724742389927</c:v>
                </c:pt>
                <c:pt idx="765">
                  <c:v>2199.8353338087363</c:v>
                </c:pt>
                <c:pt idx="766">
                  <c:v>2202.7849076572675</c:v>
                </c:pt>
                <c:pt idx="767">
                  <c:v>2205.7212105215335</c:v>
                </c:pt>
                <c:pt idx="768">
                  <c:v>2208.6442576239797</c:v>
                </c:pt>
                <c:pt idx="769">
                  <c:v>2211.5540646679096</c:v>
                </c:pt>
                <c:pt idx="770">
                  <c:v>2214.4506478328226</c:v>
                </c:pt>
                <c:pt idx="771">
                  <c:v>2217.3340237697298</c:v>
                </c:pt>
                <c:pt idx="772">
                  <c:v>2220.2042095964521</c:v>
                </c:pt>
                <c:pt idx="773">
                  <c:v>2223.0612228928971</c:v>
                </c:pt>
                <c:pt idx="774">
                  <c:v>2225.905081696319</c:v>
                </c:pt>
                <c:pt idx="775">
                  <c:v>2228.735804496564</c:v>
                </c:pt>
                <c:pt idx="776">
                  <c:v>2231.5534102312972</c:v>
                </c:pt>
                <c:pt idx="777">
                  <c:v>2234.3579182812182</c:v>
                </c:pt>
                <c:pt idx="778">
                  <c:v>2237.1493484652606</c:v>
                </c:pt>
                <c:pt idx="779">
                  <c:v>2239.9277210357832</c:v>
                </c:pt>
                <c:pt idx="780">
                  <c:v>2242.6930566737451</c:v>
                </c:pt>
                <c:pt idx="781">
                  <c:v>2245.4453764838763</c:v>
                </c:pt>
                <c:pt idx="782">
                  <c:v>2248.1847019898355</c:v>
                </c:pt>
                <c:pt idx="783">
                  <c:v>2250.9110551293597</c:v>
                </c:pt>
                <c:pt idx="784">
                  <c:v>2253.6244582494114</c:v>
                </c:pt>
                <c:pt idx="785">
                  <c:v>2256.3249341013134</c:v>
                </c:pt>
                <c:pt idx="786">
                  <c:v>2259.012505835884</c:v>
                </c:pt>
                <c:pt idx="787">
                  <c:v>2261.6871969985659</c:v>
                </c:pt>
                <c:pt idx="788">
                  <c:v>2264.3490315245517</c:v>
                </c:pt>
                <c:pt idx="789">
                  <c:v>2266.998033733908</c:v>
                </c:pt>
                <c:pt idx="790">
                  <c:v>2269.6342283266986</c:v>
                </c:pt>
                <c:pt idx="791">
                  <c:v>2272.2576403781068</c:v>
                </c:pt>
                <c:pt idx="792">
                  <c:v>2274.8682953335583</c:v>
                </c:pt>
                <c:pt idx="793">
                  <c:v>2277.4662190038466</c:v>
                </c:pt>
                <c:pt idx="794">
                  <c:v>2280.0514375602593</c:v>
                </c:pt>
                <c:pt idx="795">
                  <c:v>2282.6239775297095</c:v>
                </c:pt>
                <c:pt idx="796">
                  <c:v>2285.1838657898688</c:v>
                </c:pt>
                <c:pt idx="797">
                  <c:v>2287.731129564309</c:v>
                </c:pt>
                <c:pt idx="798">
                  <c:v>2290.2657964176442</c:v>
                </c:pt>
                <c:pt idx="799">
                  <c:v>2292.7878942506854</c:v>
                </c:pt>
                <c:pt idx="800">
                  <c:v>2295.297451295598</c:v>
                </c:pt>
                <c:pt idx="801">
                  <c:v>2297.7944961110697</c:v>
                </c:pt>
                <c:pt idx="802">
                  <c:v>2300.2790575774861</c:v>
                </c:pt>
                <c:pt idx="803">
                  <c:v>2302.7511648921172</c:v>
                </c:pt>
                <c:pt idx="804">
                  <c:v>2305.2108475643126</c:v>
                </c:pt>
                <c:pt idx="805">
                  <c:v>2307.6581354107102</c:v>
                </c:pt>
                <c:pt idx="806">
                  <c:v>2310.0930585504543</c:v>
                </c:pt>
                <c:pt idx="807">
                  <c:v>2310.0930585504543</c:v>
                </c:pt>
                <c:pt idx="808">
                  <c:v>2310.0930585504543</c:v>
                </c:pt>
                <c:pt idx="809">
                  <c:v>2310.0930585504543</c:v>
                </c:pt>
                <c:pt idx="810">
                  <c:v>2310.0930585504543</c:v>
                </c:pt>
                <c:pt idx="811">
                  <c:v>2310.0930585504543</c:v>
                </c:pt>
                <c:pt idx="812">
                  <c:v>2310.0930585504543</c:v>
                </c:pt>
                <c:pt idx="813">
                  <c:v>2310.0930585504543</c:v>
                </c:pt>
                <c:pt idx="814">
                  <c:v>2310.0930585504543</c:v>
                </c:pt>
                <c:pt idx="815">
                  <c:v>2310.0930585504543</c:v>
                </c:pt>
                <c:pt idx="816">
                  <c:v>2310.0930585504543</c:v>
                </c:pt>
                <c:pt idx="817">
                  <c:v>2310.0930585504543</c:v>
                </c:pt>
                <c:pt idx="818">
                  <c:v>2310.0930585504543</c:v>
                </c:pt>
                <c:pt idx="819">
                  <c:v>2310.0930585504543</c:v>
                </c:pt>
                <c:pt idx="820">
                  <c:v>2310.0930585504543</c:v>
                </c:pt>
                <c:pt idx="821">
                  <c:v>2310.0930585504543</c:v>
                </c:pt>
                <c:pt idx="822">
                  <c:v>2310.0930585504543</c:v>
                </c:pt>
                <c:pt idx="823">
                  <c:v>2310.0930585504543</c:v>
                </c:pt>
                <c:pt idx="824">
                  <c:v>2310.0930585504543</c:v>
                </c:pt>
                <c:pt idx="825">
                  <c:v>2310.0930585504543</c:v>
                </c:pt>
                <c:pt idx="826">
                  <c:v>2310.0930585504543</c:v>
                </c:pt>
                <c:pt idx="827">
                  <c:v>2310.0930585504543</c:v>
                </c:pt>
                <c:pt idx="828">
                  <c:v>2310.0930585504543</c:v>
                </c:pt>
                <c:pt idx="829">
                  <c:v>2310.0930585504543</c:v>
                </c:pt>
                <c:pt idx="830">
                  <c:v>2310.0930585504543</c:v>
                </c:pt>
                <c:pt idx="831">
                  <c:v>2310.0930585504543</c:v>
                </c:pt>
                <c:pt idx="832">
                  <c:v>2310.0930585504543</c:v>
                </c:pt>
                <c:pt idx="833">
                  <c:v>2310.0930585504543</c:v>
                </c:pt>
                <c:pt idx="834">
                  <c:v>2310.0930585504543</c:v>
                </c:pt>
                <c:pt idx="835">
                  <c:v>2310.0930585504543</c:v>
                </c:pt>
                <c:pt idx="836">
                  <c:v>2310.0930585504543</c:v>
                </c:pt>
                <c:pt idx="837">
                  <c:v>2310.0930585504543</c:v>
                </c:pt>
                <c:pt idx="838">
                  <c:v>2310.0930585504543</c:v>
                </c:pt>
                <c:pt idx="839">
                  <c:v>2310.0930585504543</c:v>
                </c:pt>
                <c:pt idx="840">
                  <c:v>2310.0930585504543</c:v>
                </c:pt>
                <c:pt idx="841">
                  <c:v>2310.0930585504543</c:v>
                </c:pt>
                <c:pt idx="842">
                  <c:v>2310.0930585504543</c:v>
                </c:pt>
                <c:pt idx="843">
                  <c:v>2310.0930585504543</c:v>
                </c:pt>
                <c:pt idx="844">
                  <c:v>2310.0930585504543</c:v>
                </c:pt>
                <c:pt idx="845">
                  <c:v>2310.0930585504543</c:v>
                </c:pt>
                <c:pt idx="846">
                  <c:v>2310.0930585504543</c:v>
                </c:pt>
                <c:pt idx="847">
                  <c:v>2310.0930585504543</c:v>
                </c:pt>
                <c:pt idx="848">
                  <c:v>2310.0930585504543</c:v>
                </c:pt>
                <c:pt idx="849">
                  <c:v>2310.0930585504543</c:v>
                </c:pt>
                <c:pt idx="850">
                  <c:v>2310.0930585504543</c:v>
                </c:pt>
                <c:pt idx="851">
                  <c:v>2310.0930585504543</c:v>
                </c:pt>
                <c:pt idx="852">
                  <c:v>2310.0930585504543</c:v>
                </c:pt>
                <c:pt idx="853">
                  <c:v>2310.0930585504543</c:v>
                </c:pt>
                <c:pt idx="854">
                  <c:v>2310.0930585504543</c:v>
                </c:pt>
                <c:pt idx="855">
                  <c:v>2310.0930585504543</c:v>
                </c:pt>
                <c:pt idx="856">
                  <c:v>2310.0930585504543</c:v>
                </c:pt>
                <c:pt idx="857">
                  <c:v>2310.0930585504543</c:v>
                </c:pt>
                <c:pt idx="858">
                  <c:v>2310.0930585504543</c:v>
                </c:pt>
                <c:pt idx="859">
                  <c:v>2310.0930585504543</c:v>
                </c:pt>
                <c:pt idx="860">
                  <c:v>2310.0930585504543</c:v>
                </c:pt>
                <c:pt idx="861">
                  <c:v>2310.0930585504543</c:v>
                </c:pt>
                <c:pt idx="862">
                  <c:v>2310.0930585504543</c:v>
                </c:pt>
                <c:pt idx="863">
                  <c:v>2310.0930585504543</c:v>
                </c:pt>
                <c:pt idx="864">
                  <c:v>2310.0930585504543</c:v>
                </c:pt>
                <c:pt idx="865">
                  <c:v>2310.0930585504543</c:v>
                </c:pt>
                <c:pt idx="866">
                  <c:v>2310.0930585504543</c:v>
                </c:pt>
                <c:pt idx="867">
                  <c:v>2310.0930585504543</c:v>
                </c:pt>
                <c:pt idx="868">
                  <c:v>2310.0930585504543</c:v>
                </c:pt>
                <c:pt idx="869">
                  <c:v>2310.0930585504543</c:v>
                </c:pt>
                <c:pt idx="870">
                  <c:v>2310.0930585504543</c:v>
                </c:pt>
                <c:pt idx="871">
                  <c:v>2310.0930585504543</c:v>
                </c:pt>
                <c:pt idx="872">
                  <c:v>2310.0930585504543</c:v>
                </c:pt>
                <c:pt idx="873">
                  <c:v>2310.0930585504543</c:v>
                </c:pt>
                <c:pt idx="874">
                  <c:v>2310.0930585504543</c:v>
                </c:pt>
                <c:pt idx="875">
                  <c:v>2310.0930585504543</c:v>
                </c:pt>
                <c:pt idx="876">
                  <c:v>2310.0930585504543</c:v>
                </c:pt>
                <c:pt idx="877">
                  <c:v>2310.0930585504543</c:v>
                </c:pt>
                <c:pt idx="878">
                  <c:v>2310.0930585504543</c:v>
                </c:pt>
                <c:pt idx="879">
                  <c:v>2310.0930585504543</c:v>
                </c:pt>
                <c:pt idx="880">
                  <c:v>2310.0930585504543</c:v>
                </c:pt>
                <c:pt idx="881">
                  <c:v>2310.0930585504543</c:v>
                </c:pt>
                <c:pt idx="882">
                  <c:v>2310.0930585504543</c:v>
                </c:pt>
                <c:pt idx="883">
                  <c:v>2310.0930585504543</c:v>
                </c:pt>
                <c:pt idx="884">
                  <c:v>2310.0930585504543</c:v>
                </c:pt>
                <c:pt idx="885">
                  <c:v>2310.0930585504543</c:v>
                </c:pt>
                <c:pt idx="886">
                  <c:v>2310.0930585504543</c:v>
                </c:pt>
                <c:pt idx="887">
                  <c:v>2310.0930585504543</c:v>
                </c:pt>
                <c:pt idx="888">
                  <c:v>2310.0930585504543</c:v>
                </c:pt>
                <c:pt idx="889">
                  <c:v>2310.0930585504543</c:v>
                </c:pt>
                <c:pt idx="890">
                  <c:v>2310.0930585504543</c:v>
                </c:pt>
                <c:pt idx="891">
                  <c:v>2310.0930585504543</c:v>
                </c:pt>
                <c:pt idx="892">
                  <c:v>2310.0930585504543</c:v>
                </c:pt>
                <c:pt idx="893">
                  <c:v>2310.0930585504543</c:v>
                </c:pt>
                <c:pt idx="894">
                  <c:v>2310.0930585504543</c:v>
                </c:pt>
                <c:pt idx="895">
                  <c:v>2310.0930585504543</c:v>
                </c:pt>
                <c:pt idx="896">
                  <c:v>2310.0930585504543</c:v>
                </c:pt>
                <c:pt idx="897">
                  <c:v>2310.0930585504543</c:v>
                </c:pt>
                <c:pt idx="898">
                  <c:v>2310.0930585504543</c:v>
                </c:pt>
                <c:pt idx="899">
                  <c:v>2310.0930585504543</c:v>
                </c:pt>
                <c:pt idx="900">
                  <c:v>2310.0930585504543</c:v>
                </c:pt>
                <c:pt idx="901">
                  <c:v>2310.0930585504543</c:v>
                </c:pt>
                <c:pt idx="902">
                  <c:v>2310.0930585504543</c:v>
                </c:pt>
                <c:pt idx="903">
                  <c:v>2310.0930585504543</c:v>
                </c:pt>
                <c:pt idx="904">
                  <c:v>2310.0930585504543</c:v>
                </c:pt>
                <c:pt idx="905">
                  <c:v>2310.0930585504543</c:v>
                </c:pt>
                <c:pt idx="906">
                  <c:v>2310.0930585504543</c:v>
                </c:pt>
                <c:pt idx="907">
                  <c:v>2310.0930585504543</c:v>
                </c:pt>
                <c:pt idx="908">
                  <c:v>2310.0930585504543</c:v>
                </c:pt>
                <c:pt idx="909">
                  <c:v>2310.0930585504543</c:v>
                </c:pt>
                <c:pt idx="910">
                  <c:v>2310.0930585504543</c:v>
                </c:pt>
                <c:pt idx="911">
                  <c:v>2310.0930585504543</c:v>
                </c:pt>
                <c:pt idx="912">
                  <c:v>2310.0930585504543</c:v>
                </c:pt>
                <c:pt idx="913">
                  <c:v>2310.0930585504543</c:v>
                </c:pt>
                <c:pt idx="914">
                  <c:v>2310.0930585504543</c:v>
                </c:pt>
                <c:pt idx="915">
                  <c:v>2310.0930585504543</c:v>
                </c:pt>
                <c:pt idx="916">
                  <c:v>2310.0930585504543</c:v>
                </c:pt>
                <c:pt idx="917">
                  <c:v>2310.0930585504543</c:v>
                </c:pt>
                <c:pt idx="918">
                  <c:v>2310.0930585504543</c:v>
                </c:pt>
                <c:pt idx="919">
                  <c:v>2310.0930585504543</c:v>
                </c:pt>
                <c:pt idx="920">
                  <c:v>2310.0930585504543</c:v>
                </c:pt>
                <c:pt idx="921">
                  <c:v>2310.0930585504543</c:v>
                </c:pt>
                <c:pt idx="922">
                  <c:v>2310.0930585504543</c:v>
                </c:pt>
                <c:pt idx="923">
                  <c:v>2310.0930585504543</c:v>
                </c:pt>
                <c:pt idx="924">
                  <c:v>2310.0930585504543</c:v>
                </c:pt>
                <c:pt idx="925">
                  <c:v>2310.0930585504543</c:v>
                </c:pt>
                <c:pt idx="926">
                  <c:v>2310.0930585504543</c:v>
                </c:pt>
                <c:pt idx="927">
                  <c:v>2310.0930585504543</c:v>
                </c:pt>
                <c:pt idx="928">
                  <c:v>2310.0930585504543</c:v>
                </c:pt>
                <c:pt idx="929">
                  <c:v>2310.0930585504543</c:v>
                </c:pt>
                <c:pt idx="930">
                  <c:v>2310.0930585504543</c:v>
                </c:pt>
                <c:pt idx="931">
                  <c:v>2310.0930585504543</c:v>
                </c:pt>
                <c:pt idx="932">
                  <c:v>2310.0930585504543</c:v>
                </c:pt>
                <c:pt idx="933">
                  <c:v>2310.0930585504543</c:v>
                </c:pt>
                <c:pt idx="934">
                  <c:v>2310.0930585504543</c:v>
                </c:pt>
                <c:pt idx="935">
                  <c:v>2310.0930585504543</c:v>
                </c:pt>
                <c:pt idx="936">
                  <c:v>2310.0930585504543</c:v>
                </c:pt>
                <c:pt idx="937">
                  <c:v>2310.0930585504543</c:v>
                </c:pt>
                <c:pt idx="938">
                  <c:v>2310.0930585504543</c:v>
                </c:pt>
                <c:pt idx="939">
                  <c:v>2310.0930585504543</c:v>
                </c:pt>
                <c:pt idx="940">
                  <c:v>2310.0930585504543</c:v>
                </c:pt>
                <c:pt idx="941">
                  <c:v>2310.0930585504543</c:v>
                </c:pt>
                <c:pt idx="942">
                  <c:v>2310.0930585504543</c:v>
                </c:pt>
                <c:pt idx="943">
                  <c:v>2310.0930585504543</c:v>
                </c:pt>
                <c:pt idx="944">
                  <c:v>2310.0930585504543</c:v>
                </c:pt>
                <c:pt idx="945">
                  <c:v>2310.0930585504543</c:v>
                </c:pt>
                <c:pt idx="946">
                  <c:v>2310.0930585504543</c:v>
                </c:pt>
                <c:pt idx="947">
                  <c:v>2310.0930585504543</c:v>
                </c:pt>
                <c:pt idx="948">
                  <c:v>2310.0930585504543</c:v>
                </c:pt>
                <c:pt idx="949">
                  <c:v>2310.0930585504543</c:v>
                </c:pt>
                <c:pt idx="950">
                  <c:v>2310.0930585504543</c:v>
                </c:pt>
                <c:pt idx="951">
                  <c:v>2310.0930585504543</c:v>
                </c:pt>
                <c:pt idx="952">
                  <c:v>2310.0930585504543</c:v>
                </c:pt>
                <c:pt idx="953">
                  <c:v>2310.0930585504543</c:v>
                </c:pt>
                <c:pt idx="954">
                  <c:v>2310.0930585504543</c:v>
                </c:pt>
                <c:pt idx="955">
                  <c:v>2310.0930585504543</c:v>
                </c:pt>
                <c:pt idx="956">
                  <c:v>2310.0930585504543</c:v>
                </c:pt>
                <c:pt idx="957">
                  <c:v>2310.0930585504543</c:v>
                </c:pt>
                <c:pt idx="958">
                  <c:v>2310.0930585504543</c:v>
                </c:pt>
                <c:pt idx="959">
                  <c:v>2310.0930585504543</c:v>
                </c:pt>
                <c:pt idx="960">
                  <c:v>2310.0930585504543</c:v>
                </c:pt>
                <c:pt idx="961">
                  <c:v>2310.0930585504543</c:v>
                </c:pt>
                <c:pt idx="962">
                  <c:v>2310.0930585504543</c:v>
                </c:pt>
                <c:pt idx="963">
                  <c:v>2310.0930585504543</c:v>
                </c:pt>
                <c:pt idx="964">
                  <c:v>2310.0930585504543</c:v>
                </c:pt>
                <c:pt idx="965">
                  <c:v>2310.0930585504543</c:v>
                </c:pt>
                <c:pt idx="966">
                  <c:v>2310.0930585504543</c:v>
                </c:pt>
                <c:pt idx="967">
                  <c:v>2310.0930585504543</c:v>
                </c:pt>
                <c:pt idx="968">
                  <c:v>2310.0930585504543</c:v>
                </c:pt>
                <c:pt idx="969">
                  <c:v>2310.0930585504543</c:v>
                </c:pt>
                <c:pt idx="970">
                  <c:v>2310.0930585504543</c:v>
                </c:pt>
                <c:pt idx="971">
                  <c:v>2310.0930585504543</c:v>
                </c:pt>
                <c:pt idx="972">
                  <c:v>2310.0930585504543</c:v>
                </c:pt>
                <c:pt idx="973">
                  <c:v>2310.0930585504543</c:v>
                </c:pt>
                <c:pt idx="974">
                  <c:v>2310.0930585504543</c:v>
                </c:pt>
                <c:pt idx="975">
                  <c:v>2310.0930585504543</c:v>
                </c:pt>
                <c:pt idx="976">
                  <c:v>2310.0930585504543</c:v>
                </c:pt>
                <c:pt idx="977">
                  <c:v>2310.0930585504543</c:v>
                </c:pt>
                <c:pt idx="978">
                  <c:v>2310.0930585504543</c:v>
                </c:pt>
                <c:pt idx="979">
                  <c:v>2310.0930585504543</c:v>
                </c:pt>
                <c:pt idx="980">
                  <c:v>2310.0930585504543</c:v>
                </c:pt>
                <c:pt idx="981">
                  <c:v>2310.0930585504543</c:v>
                </c:pt>
                <c:pt idx="982">
                  <c:v>2310.0930585504543</c:v>
                </c:pt>
                <c:pt idx="983">
                  <c:v>2310.0930585504543</c:v>
                </c:pt>
                <c:pt idx="984">
                  <c:v>2310.0930585504543</c:v>
                </c:pt>
                <c:pt idx="985">
                  <c:v>2310.0930585504543</c:v>
                </c:pt>
                <c:pt idx="986">
                  <c:v>2310.0930585504543</c:v>
                </c:pt>
                <c:pt idx="987">
                  <c:v>2310.0930585504543</c:v>
                </c:pt>
                <c:pt idx="988">
                  <c:v>2310.0930585504543</c:v>
                </c:pt>
                <c:pt idx="989">
                  <c:v>2310.0930585504543</c:v>
                </c:pt>
                <c:pt idx="990">
                  <c:v>2310.0930585504543</c:v>
                </c:pt>
                <c:pt idx="991">
                  <c:v>2310.0930585504543</c:v>
                </c:pt>
                <c:pt idx="992">
                  <c:v>2310.0930585504543</c:v>
                </c:pt>
                <c:pt idx="993">
                  <c:v>2310.0930585504543</c:v>
                </c:pt>
                <c:pt idx="994">
                  <c:v>2310.0930585504543</c:v>
                </c:pt>
                <c:pt idx="995">
                  <c:v>2310.0930585504543</c:v>
                </c:pt>
                <c:pt idx="996">
                  <c:v>2310.0930585504543</c:v>
                </c:pt>
                <c:pt idx="997">
                  <c:v>2310.0930585504543</c:v>
                </c:pt>
                <c:pt idx="998">
                  <c:v>2310.0930585504543</c:v>
                </c:pt>
                <c:pt idx="999">
                  <c:v>2310.0930585504543</c:v>
                </c:pt>
                <c:pt idx="1000">
                  <c:v>2310.0930585504543</c:v>
                </c:pt>
              </c:numCache>
            </c:numRef>
          </c:xVal>
          <c:yVal>
            <c:numRef>
              <c:f>Calculs!$AE$4:$AE$1004</c:f>
              <c:numCache>
                <c:formatCode>0</c:formatCode>
                <c:ptCount val="1001"/>
                <c:pt idx="0">
                  <c:v>353.98669985348454</c:v>
                </c:pt>
                <c:pt idx="1">
                  <c:v>354.68042765398297</c:v>
                </c:pt>
                <c:pt idx="2">
                  <c:v>355.37483407449815</c:v>
                </c:pt>
                <c:pt idx="3">
                  <c:v>356.07171640090093</c:v>
                </c:pt>
                <c:pt idx="4">
                  <c:v>356.77287192653313</c:v>
                </c:pt>
                <c:pt idx="5">
                  <c:v>357.48009845762942</c:v>
                </c:pt>
                <c:pt idx="6">
                  <c:v>358.19473949908695</c:v>
                </c:pt>
                <c:pt idx="7">
                  <c:v>358.91722874242708</c:v>
                </c:pt>
                <c:pt idx="8">
                  <c:v>359.64754472854491</c:v>
                </c:pt>
                <c:pt idx="9">
                  <c:v>360.38566595626929</c:v>
                </c:pt>
                <c:pt idx="10">
                  <c:v>361.13157088242275</c:v>
                </c:pt>
                <c:pt idx="11">
                  <c:v>361.88523792189034</c:v>
                </c:pt>
                <c:pt idx="12">
                  <c:v>362.64664544769738</c:v>
                </c:pt>
                <c:pt idx="13">
                  <c:v>363.41577179109527</c:v>
                </c:pt>
                <c:pt idx="14">
                  <c:v>364.19259524165545</c:v>
                </c:pt>
                <c:pt idx="15">
                  <c:v>364.97709404737105</c:v>
                </c:pt>
                <c:pt idx="16">
                  <c:v>365.76924641476603</c:v>
                </c:pt>
                <c:pt idx="17">
                  <c:v>366.56903050901121</c:v>
                </c:pt>
                <c:pt idx="18">
                  <c:v>367.37642445404731</c:v>
                </c:pt>
                <c:pt idx="19">
                  <c:v>368.19140633271456</c:v>
                </c:pt>
                <c:pt idx="20">
                  <c:v>369.01395418688867</c:v>
                </c:pt>
                <c:pt idx="21">
                  <c:v>369.84404601762287</c:v>
                </c:pt>
                <c:pt idx="22">
                  <c:v>370.68165978529595</c:v>
                </c:pt>
                <c:pt idx="23">
                  <c:v>371.52677340976578</c:v>
                </c:pt>
                <c:pt idx="24">
                  <c:v>372.37936477052853</c:v>
                </c:pt>
                <c:pt idx="25">
                  <c:v>373.23941170688306</c:v>
                </c:pt>
                <c:pt idx="26">
                  <c:v>374.10689201810044</c:v>
                </c:pt>
                <c:pt idx="27">
                  <c:v>374.98178346359845</c:v>
                </c:pt>
                <c:pt idx="28">
                  <c:v>375.86406376312073</c:v>
                </c:pt>
                <c:pt idx="29">
                  <c:v>376.75371059692054</c:v>
                </c:pt>
                <c:pt idx="30">
                  <c:v>377.65070160594911</c:v>
                </c:pt>
                <c:pt idx="31">
                  <c:v>378.55501439204801</c:v>
                </c:pt>
                <c:pt idx="32">
                  <c:v>379.46662651814586</c:v>
                </c:pt>
                <c:pt idx="33">
                  <c:v>380.38551550845904</c:v>
                </c:pt>
                <c:pt idx="34">
                  <c:v>381.31165884869614</c:v>
                </c:pt>
                <c:pt idx="35">
                  <c:v>382.24503398626632</c:v>
                </c:pt>
                <c:pt idx="36">
                  <c:v>383.18561833049102</c:v>
                </c:pt>
                <c:pt idx="37">
                  <c:v>384.13338925281948</c:v>
                </c:pt>
                <c:pt idx="38">
                  <c:v>385.08832408704751</c:v>
                </c:pt>
                <c:pt idx="39">
                  <c:v>386.05040012953936</c:v>
                </c:pt>
                <c:pt idx="40">
                  <c:v>387.01959463945303</c:v>
                </c:pt>
                <c:pt idx="41">
                  <c:v>387.99588483896861</c:v>
                </c:pt>
                <c:pt idx="42">
                  <c:v>388.97924791351932</c:v>
                </c:pt>
                <c:pt idx="43">
                  <c:v>389.9696610120256</c:v>
                </c:pt>
                <c:pt idx="44">
                  <c:v>390.96710124713206</c:v>
                </c:pt>
                <c:pt idx="45">
                  <c:v>391.97154569544699</c:v>
                </c:pt>
                <c:pt idx="46">
                  <c:v>392.98297139778441</c:v>
                </c:pt>
                <c:pt idx="47">
                  <c:v>394.00135535940876</c:v>
                </c:pt>
                <c:pt idx="48">
                  <c:v>395.02667455028194</c:v>
                </c:pt>
                <c:pt idx="49">
                  <c:v>396.05890590531271</c:v>
                </c:pt>
                <c:pt idx="50">
                  <c:v>397.09802632460833</c:v>
                </c:pt>
                <c:pt idx="51">
                  <c:v>398.14401505627592</c:v>
                </c:pt>
                <c:pt idx="52">
                  <c:v>399.19685608115731</c:v>
                </c:pt>
                <c:pt idx="53">
                  <c:v>400.25653573274707</c:v>
                </c:pt>
                <c:pt idx="54">
                  <c:v>401.32304031510853</c:v>
                </c:pt>
                <c:pt idx="55">
                  <c:v>402.39635610299064</c:v>
                </c:pt>
                <c:pt idx="56">
                  <c:v>403.47646934194694</c:v>
                </c:pt>
                <c:pt idx="57">
                  <c:v>404.56336624845574</c:v>
                </c:pt>
                <c:pt idx="58">
                  <c:v>405.65703301004237</c:v>
                </c:pt>
                <c:pt idx="59">
                  <c:v>406.75745578540273</c:v>
                </c:pt>
                <c:pt idx="60">
                  <c:v>407.86462070452836</c:v>
                </c:pt>
                <c:pt idx="61">
                  <c:v>408.97851386883332</c:v>
                </c:pt>
                <c:pt idx="62">
                  <c:v>410.09912135128229</c:v>
                </c:pt>
                <c:pt idx="63">
                  <c:v>411.2264291965202</c:v>
                </c:pt>
                <c:pt idx="64">
                  <c:v>412.36042342100325</c:v>
                </c:pt>
                <c:pt idx="65">
                  <c:v>413.50109001313137</c:v>
                </c:pt>
                <c:pt idx="66">
                  <c:v>414.64841493338201</c:v>
                </c:pt>
                <c:pt idx="67">
                  <c:v>415.80238411444526</c:v>
                </c:pt>
                <c:pt idx="68">
                  <c:v>416.96298346136024</c:v>
                </c:pt>
                <c:pt idx="69">
                  <c:v>418.13019885165272</c:v>
                </c:pt>
                <c:pt idx="70">
                  <c:v>419.30401613547406</c:v>
                </c:pt>
                <c:pt idx="71">
                  <c:v>420.4844211357414</c:v>
                </c:pt>
                <c:pt idx="72">
                  <c:v>421.67139964827885</c:v>
                </c:pt>
                <c:pt idx="73">
                  <c:v>422.86493744195997</c:v>
                </c:pt>
                <c:pt idx="74">
                  <c:v>424.06502025885129</c:v>
                </c:pt>
                <c:pt idx="75">
                  <c:v>425.27163381435713</c:v>
                </c:pt>
                <c:pt idx="76">
                  <c:v>426.48476379736519</c:v>
                </c:pt>
                <c:pt idx="77">
                  <c:v>427.70439587039345</c:v>
                </c:pt>
                <c:pt idx="78">
                  <c:v>428.93051566973799</c:v>
                </c:pt>
                <c:pt idx="79">
                  <c:v>430.16310880562185</c:v>
                </c:pt>
                <c:pt idx="80">
                  <c:v>431.40216086234489</c:v>
                </c:pt>
                <c:pt idx="81">
                  <c:v>432.64765739843443</c:v>
                </c:pt>
                <c:pt idx="82">
                  <c:v>433.89958394679707</c:v>
                </c:pt>
                <c:pt idx="83">
                  <c:v>435.15792601487141</c:v>
                </c:pt>
                <c:pt idx="84">
                  <c:v>436.42266908478138</c:v>
                </c:pt>
                <c:pt idx="85">
                  <c:v>437.69379861349086</c:v>
                </c:pt>
                <c:pt idx="86">
                  <c:v>438.97130003295877</c:v>
                </c:pt>
                <c:pt idx="87">
                  <c:v>440.25515875029521</c:v>
                </c:pt>
                <c:pt idx="88">
                  <c:v>441.54536014791842</c:v>
                </c:pt>
                <c:pt idx="89">
                  <c:v>442.84188958371237</c:v>
                </c:pt>
                <c:pt idx="90">
                  <c:v>444.1447323911853</c:v>
                </c:pt>
                <c:pt idx="91">
                  <c:v>445.45387387962887</c:v>
                </c:pt>
                <c:pt idx="92">
                  <c:v>446.76929933427823</c:v>
                </c:pt>
                <c:pt idx="93">
                  <c:v>448.09099401647251</c:v>
                </c:pt>
                <c:pt idx="94">
                  <c:v>449.41894316381638</c:v>
                </c:pt>
                <c:pt idx="95">
                  <c:v>450.7531319903419</c:v>
                </c:pt>
                <c:pt idx="96">
                  <c:v>452.09354568667135</c:v>
                </c:pt>
                <c:pt idx="97">
                  <c:v>453.44016942018061</c:v>
                </c:pt>
                <c:pt idx="98">
                  <c:v>454.79298833516299</c:v>
                </c:pt>
                <c:pt idx="99">
                  <c:v>456.151987552994</c:v>
                </c:pt>
                <c:pt idx="100">
                  <c:v>457.51715217229639</c:v>
                </c:pt>
                <c:pt idx="101">
                  <c:v>458.88846617623682</c:v>
                </c:pt>
                <c:pt idx="102">
                  <c:v>460.26591133922369</c:v>
                </c:pt>
                <c:pt idx="103">
                  <c:v>461.64946831948879</c:v>
                </c:pt>
                <c:pt idx="104">
                  <c:v>463.0391177523004</c:v>
                </c:pt>
                <c:pt idx="105">
                  <c:v>464.43484025019467</c:v>
                </c:pt>
                <c:pt idx="106">
                  <c:v>465.8366164032073</c:v>
                </c:pt>
                <c:pt idx="107">
                  <c:v>467.24442677910571</c:v>
                </c:pt>
                <c:pt idx="108">
                  <c:v>468.65825192362144</c:v>
                </c:pt>
                <c:pt idx="109">
                  <c:v>470.07807236068294</c:v>
                </c:pt>
                <c:pt idx="110">
                  <c:v>471.50386859264853</c:v>
                </c:pt>
                <c:pt idx="111">
                  <c:v>472.93562110053989</c:v>
                </c:pt>
                <c:pt idx="112">
                  <c:v>474.37331034427552</c:v>
                </c:pt>
                <c:pt idx="113">
                  <c:v>475.81691676290478</c:v>
                </c:pt>
                <c:pt idx="114">
                  <c:v>477.26642077484183</c:v>
                </c:pt>
                <c:pt idx="115">
                  <c:v>478.72180277809997</c:v>
                </c:pt>
                <c:pt idx="116">
                  <c:v>480.18304315052603</c:v>
                </c:pt>
                <c:pt idx="117">
                  <c:v>481.65012225003528</c:v>
                </c:pt>
                <c:pt idx="118">
                  <c:v>483.12302041484594</c:v>
                </c:pt>
                <c:pt idx="119">
                  <c:v>484.60171796371424</c:v>
                </c:pt>
                <c:pt idx="120">
                  <c:v>486.08619519616963</c:v>
                </c:pt>
                <c:pt idx="121">
                  <c:v>487.57643239274972</c:v>
                </c:pt>
                <c:pt idx="122">
                  <c:v>489.07240981523569</c:v>
                </c:pt>
                <c:pt idx="123">
                  <c:v>490.57410770688756</c:v>
                </c:pt>
                <c:pt idx="124">
                  <c:v>492.08150629267959</c:v>
                </c:pt>
                <c:pt idx="125">
                  <c:v>493.59458577953563</c:v>
                </c:pt>
                <c:pt idx="126">
                  <c:v>495.1133263565647</c:v>
                </c:pt>
                <c:pt idx="127">
                  <c:v>496.63770819529628</c:v>
                </c:pt>
                <c:pt idx="128">
                  <c:v>498.16771144991588</c:v>
                </c:pt>
                <c:pt idx="129">
                  <c:v>499.70331625750026</c:v>
                </c:pt>
                <c:pt idx="130">
                  <c:v>501.24450273825306</c:v>
                </c:pt>
                <c:pt idx="131">
                  <c:v>502.79125099573986</c:v>
                </c:pt>
                <c:pt idx="132">
                  <c:v>504.34354111712361</c:v>
                </c:pt>
                <c:pt idx="133">
                  <c:v>505.90135317339957</c:v>
                </c:pt>
                <c:pt idx="134">
                  <c:v>507.46466721963066</c:v>
                </c:pt>
                <c:pt idx="135">
                  <c:v>509.03346329518212</c:v>
                </c:pt>
                <c:pt idx="136">
                  <c:v>510.60772142395649</c:v>
                </c:pt>
                <c:pt idx="137">
                  <c:v>512.18742161462819</c:v>
                </c:pt>
                <c:pt idx="138">
                  <c:v>513.77254386087805</c:v>
                </c:pt>
                <c:pt idx="139">
                  <c:v>515.36306814162765</c:v>
                </c:pt>
                <c:pt idx="140">
                  <c:v>516.95897442127364</c:v>
                </c:pt>
                <c:pt idx="141">
                  <c:v>518.56024264992141</c:v>
                </c:pt>
                <c:pt idx="142">
                  <c:v>520.16685276361898</c:v>
                </c:pt>
                <c:pt idx="143">
                  <c:v>521.77878468459051</c:v>
                </c:pt>
                <c:pt idx="144">
                  <c:v>523.39601832146968</c:v>
                </c:pt>
                <c:pt idx="145">
                  <c:v>525.01853356953268</c:v>
                </c:pt>
                <c:pt idx="146">
                  <c:v>526.64631031093074</c:v>
                </c:pt>
                <c:pt idx="147">
                  <c:v>528.27932841492316</c:v>
                </c:pt>
                <c:pt idx="148">
                  <c:v>529.91756773810891</c:v>
                </c:pt>
                <c:pt idx="149">
                  <c:v>531.56100812465911</c:v>
                </c:pt>
                <c:pt idx="150">
                  <c:v>533.20962940654817</c:v>
                </c:pt>
                <c:pt idx="151">
                  <c:v>534.86341177389454</c:v>
                </c:pt>
                <c:pt idx="152">
                  <c:v>536.52233614538511</c:v>
                </c:pt>
                <c:pt idx="153">
                  <c:v>538.18638379833487</c:v>
                </c:pt>
                <c:pt idx="154">
                  <c:v>539.8555359986517</c:v>
                </c:pt>
                <c:pt idx="155">
                  <c:v>541.52977400104533</c:v>
                </c:pt>
                <c:pt idx="156">
                  <c:v>543.20907904923661</c:v>
                </c:pt>
                <c:pt idx="157">
                  <c:v>544.89343237616629</c:v>
                </c:pt>
                <c:pt idx="158">
                  <c:v>546.58281520420326</c:v>
                </c:pt>
                <c:pt idx="159">
                  <c:v>548.27720874535294</c:v>
                </c:pt>
                <c:pt idx="160">
                  <c:v>549.97659420146499</c:v>
                </c:pt>
                <c:pt idx="161">
                  <c:v>551.68095276444058</c:v>
                </c:pt>
                <c:pt idx="162">
                  <c:v>553.39026561643982</c:v>
                </c:pt>
                <c:pt idx="163">
                  <c:v>555.10451393008816</c:v>
                </c:pt>
                <c:pt idx="164">
                  <c:v>556.82367886868315</c:v>
                </c:pt>
                <c:pt idx="165">
                  <c:v>558.54774158639998</c:v>
                </c:pt>
                <c:pt idx="166">
                  <c:v>560.27668322849763</c:v>
                </c:pt>
                <c:pt idx="167">
                  <c:v>562.01048493152348</c:v>
                </c:pt>
                <c:pt idx="168">
                  <c:v>563.74912782351873</c:v>
                </c:pt>
                <c:pt idx="169">
                  <c:v>565.4925930242224</c:v>
                </c:pt>
                <c:pt idx="170">
                  <c:v>567.24086164527546</c:v>
                </c:pt>
                <c:pt idx="171">
                  <c:v>568.99391479042413</c:v>
                </c:pt>
                <c:pt idx="172">
                  <c:v>570.75173355572349</c:v>
                </c:pt>
                <c:pt idx="173">
                  <c:v>572.51429902973962</c:v>
                </c:pt>
                <c:pt idx="174">
                  <c:v>574.28159229375217</c:v>
                </c:pt>
                <c:pt idx="175">
                  <c:v>576.05359442195584</c:v>
                </c:pt>
                <c:pt idx="176">
                  <c:v>577.8302864816618</c:v>
                </c:pt>
                <c:pt idx="177">
                  <c:v>579.61164953349851</c:v>
                </c:pt>
                <c:pt idx="178">
                  <c:v>581.39766463161175</c:v>
                </c:pt>
                <c:pt idx="179">
                  <c:v>583.18831282386475</c:v>
                </c:pt>
                <c:pt idx="180">
                  <c:v>584.98357515203747</c:v>
                </c:pt>
                <c:pt idx="181">
                  <c:v>586.78343265202511</c:v>
                </c:pt>
                <c:pt idx="182">
                  <c:v>588.58786635403658</c:v>
                </c:pt>
                <c:pt idx="183">
                  <c:v>590.39685728279221</c:v>
                </c:pt>
                <c:pt idx="184">
                  <c:v>592.21038645772103</c:v>
                </c:pt>
                <c:pt idx="185">
                  <c:v>594.02843489315728</c:v>
                </c:pt>
                <c:pt idx="186">
                  <c:v>595.8509835985368</c:v>
                </c:pt>
                <c:pt idx="187">
                  <c:v>597.67801357859219</c:v>
                </c:pt>
                <c:pt idx="188">
                  <c:v>599.50950583354836</c:v>
                </c:pt>
                <c:pt idx="189">
                  <c:v>601.3454413593164</c:v>
                </c:pt>
                <c:pt idx="190">
                  <c:v>603.18580114768781</c:v>
                </c:pt>
                <c:pt idx="191">
                  <c:v>605.03056618652772</c:v>
                </c:pt>
                <c:pt idx="192">
                  <c:v>606.87971745996742</c:v>
                </c:pt>
                <c:pt idx="193">
                  <c:v>608.73323594859687</c:v>
                </c:pt>
                <c:pt idx="194">
                  <c:v>610.59110262965555</c:v>
                </c:pt>
                <c:pt idx="195">
                  <c:v>612.45329847722405</c:v>
                </c:pt>
                <c:pt idx="196">
                  <c:v>614.3198044624138</c:v>
                </c:pt>
                <c:pt idx="197">
                  <c:v>616.19060155355692</c:v>
                </c:pt>
                <c:pt idx="198">
                  <c:v>618.0656707163954</c:v>
                </c:pt>
                <c:pt idx="199">
                  <c:v>619.94499291426939</c:v>
                </c:pt>
                <c:pt idx="200">
                  <c:v>621.82854910830486</c:v>
                </c:pt>
                <c:pt idx="201">
                  <c:v>623.71632025760073</c:v>
                </c:pt>
                <c:pt idx="202">
                  <c:v>625.60828731941547</c:v>
                </c:pt>
                <c:pt idx="203">
                  <c:v>627.50443124935293</c:v>
                </c:pt>
                <c:pt idx="204">
                  <c:v>629.40473300154724</c:v>
                </c:pt>
                <c:pt idx="205">
                  <c:v>631.30917352884751</c:v>
                </c:pt>
                <c:pt idx="206">
                  <c:v>633.21773378300156</c:v>
                </c:pt>
                <c:pt idx="207">
                  <c:v>635.13039471483921</c:v>
                </c:pt>
                <c:pt idx="208">
                  <c:v>637.04713727445449</c:v>
                </c:pt>
                <c:pt idx="209">
                  <c:v>638.96794241138764</c:v>
                </c:pt>
                <c:pt idx="210">
                  <c:v>640.89279107480593</c:v>
                </c:pt>
                <c:pt idx="211">
                  <c:v>642.82166421368413</c:v>
                </c:pt>
                <c:pt idx="212">
                  <c:v>644.75454277698452</c:v>
                </c:pt>
                <c:pt idx="213">
                  <c:v>646.69140771383525</c:v>
                </c:pt>
                <c:pt idx="214">
                  <c:v>648.63223997370903</c:v>
                </c:pt>
                <c:pt idx="215">
                  <c:v>650.57702050660066</c:v>
                </c:pt>
                <c:pt idx="216">
                  <c:v>652.52573026320351</c:v>
                </c:pt>
                <c:pt idx="217">
                  <c:v>654.47835019508602</c:v>
                </c:pt>
                <c:pt idx="218">
                  <c:v>656.43486125486675</c:v>
                </c:pt>
                <c:pt idx="219">
                  <c:v>658.39524439638933</c:v>
                </c:pt>
                <c:pt idx="220">
                  <c:v>660.35948057489588</c:v>
                </c:pt>
                <c:pt idx="221">
                  <c:v>662.32755074720069</c:v>
                </c:pt>
                <c:pt idx="222">
                  <c:v>664.29943587186222</c:v>
                </c:pt>
                <c:pt idx="223">
                  <c:v>666.27511690935489</c:v>
                </c:pt>
                <c:pt idx="224">
                  <c:v>668.25457482223999</c:v>
                </c:pt>
                <c:pt idx="225">
                  <c:v>670.23779057533568</c:v>
                </c:pt>
                <c:pt idx="226">
                  <c:v>672.22474513588668</c:v>
                </c:pt>
                <c:pt idx="227">
                  <c:v>674.21541947373248</c:v>
                </c:pt>
                <c:pt idx="228">
                  <c:v>676.20979456147552</c:v>
                </c:pt>
                <c:pt idx="229">
                  <c:v>678.20785137464793</c:v>
                </c:pt>
                <c:pt idx="230">
                  <c:v>680.209570891878</c:v>
                </c:pt>
                <c:pt idx="231">
                  <c:v>682.2149340950557</c:v>
                </c:pt>
                <c:pt idx="232">
                  <c:v>684.22392196949727</c:v>
                </c:pt>
                <c:pt idx="233">
                  <c:v>686.23651550410921</c:v>
                </c:pt>
                <c:pt idx="234">
                  <c:v>688.25269569155159</c:v>
                </c:pt>
                <c:pt idx="235">
                  <c:v>690.2724435284</c:v>
                </c:pt>
                <c:pt idx="236">
                  <c:v>692.29574001530739</c:v>
                </c:pt>
                <c:pt idx="237">
                  <c:v>694.32256615716483</c:v>
                </c:pt>
                <c:pt idx="238">
                  <c:v>696.35290296326139</c:v>
                </c:pt>
                <c:pt idx="239">
                  <c:v>698.38673144744314</c:v>
                </c:pt>
                <c:pt idx="240">
                  <c:v>700.42403262827156</c:v>
                </c:pt>
                <c:pt idx="241">
                  <c:v>702.46478752918131</c:v>
                </c:pt>
                <c:pt idx="242">
                  <c:v>704.50897717863654</c:v>
                </c:pt>
                <c:pt idx="243">
                  <c:v>706.55658261028691</c:v>
                </c:pt>
                <c:pt idx="244">
                  <c:v>708.60758486312284</c:v>
                </c:pt>
                <c:pt idx="245">
                  <c:v>710.66196498162947</c:v>
                </c:pt>
                <c:pt idx="246">
                  <c:v>712.71970401594024</c:v>
                </c:pt>
                <c:pt idx="247">
                  <c:v>714.78078302198946</c:v>
                </c:pt>
                <c:pt idx="248">
                  <c:v>716.84518306166422</c:v>
                </c:pt>
                <c:pt idx="249">
                  <c:v>718.91288520295484</c:v>
                </c:pt>
                <c:pt idx="250">
                  <c:v>720.98387052010548</c:v>
                </c:pt>
                <c:pt idx="251">
                  <c:v>723.05811851125156</c:v>
                </c:pt>
                <c:pt idx="252">
                  <c:v>725.13560551660328</c:v>
                </c:pt>
                <c:pt idx="253">
                  <c:v>727.21630630297773</c:v>
                </c:pt>
                <c:pt idx="254">
                  <c:v>729.30019564781855</c:v>
                </c:pt>
                <c:pt idx="255">
                  <c:v>731.38724833941319</c:v>
                </c:pt>
                <c:pt idx="256">
                  <c:v>733.47743917710807</c:v>
                </c:pt>
                <c:pt idx="257">
                  <c:v>735.57074297152258</c:v>
                </c:pt>
                <c:pt idx="258">
                  <c:v>737.66713454476189</c:v>
                </c:pt>
                <c:pt idx="259">
                  <c:v>739.76658873062786</c:v>
                </c:pt>
                <c:pt idx="260">
                  <c:v>741.86908037482874</c:v>
                </c:pt>
                <c:pt idx="261">
                  <c:v>743.9745843351875</c:v>
                </c:pt>
                <c:pt idx="262">
                  <c:v>746.08307548184814</c:v>
                </c:pt>
                <c:pt idx="263">
                  <c:v>748.19452869748136</c:v>
                </c:pt>
                <c:pt idx="264">
                  <c:v>750.30891887748817</c:v>
                </c:pt>
                <c:pt idx="265">
                  <c:v>752.42622093020202</c:v>
                </c:pt>
                <c:pt idx="266">
                  <c:v>754.54640977709005</c:v>
                </c:pt>
                <c:pt idx="267">
                  <c:v>756.669460352952</c:v>
                </c:pt>
                <c:pt idx="268">
                  <c:v>758.7953476061183</c:v>
                </c:pt>
                <c:pt idx="269">
                  <c:v>760.92404649864659</c:v>
                </c:pt>
                <c:pt idx="270">
                  <c:v>763.05553200651639</c:v>
                </c:pt>
                <c:pt idx="271">
                  <c:v>765.18977911982256</c:v>
                </c:pt>
                <c:pt idx="272">
                  <c:v>767.3267628429677</c:v>
                </c:pt>
                <c:pt idx="273">
                  <c:v>769.46645819485195</c:v>
                </c:pt>
                <c:pt idx="274">
                  <c:v>771.60884020906258</c:v>
                </c:pt>
                <c:pt idx="275">
                  <c:v>773.75388393406126</c:v>
                </c:pt>
                <c:pt idx="276">
                  <c:v>775.90156443337014</c:v>
                </c:pt>
                <c:pt idx="277">
                  <c:v>778.0518567857564</c:v>
                </c:pt>
                <c:pt idx="278">
                  <c:v>780.20473608541522</c:v>
                </c:pt>
                <c:pt idx="279">
                  <c:v>782.36017744215167</c:v>
                </c:pt>
                <c:pt idx="280">
                  <c:v>784.51815598156054</c:v>
                </c:pt>
                <c:pt idx="281">
                  <c:v>786.67864684520521</c:v>
                </c:pt>
                <c:pt idx="282">
                  <c:v>788.8416251907945</c:v>
                </c:pt>
                <c:pt idx="283">
                  <c:v>791.00706619235859</c:v>
                </c:pt>
                <c:pt idx="284">
                  <c:v>793.17494504042315</c:v>
                </c:pt>
                <c:pt idx="285">
                  <c:v>795.34523694218194</c:v>
                </c:pt>
                <c:pt idx="286">
                  <c:v>797.51791712166823</c:v>
                </c:pt>
                <c:pt idx="287">
                  <c:v>799.69296081992434</c:v>
                </c:pt>
                <c:pt idx="288">
                  <c:v>801.87034329517007</c:v>
                </c:pt>
                <c:pt idx="289">
                  <c:v>804.05003982296932</c:v>
                </c:pt>
                <c:pt idx="290">
                  <c:v>806.23202569639557</c:v>
                </c:pt>
                <c:pt idx="291">
                  <c:v>808.41627622619569</c:v>
                </c:pt>
                <c:pt idx="292">
                  <c:v>810.60276674095212</c:v>
                </c:pt>
                <c:pt idx="293">
                  <c:v>812.79147258724402</c:v>
                </c:pt>
                <c:pt idx="294">
                  <c:v>814.98236912980644</c:v>
                </c:pt>
                <c:pt idx="295">
                  <c:v>817.17543175168851</c:v>
                </c:pt>
                <c:pt idx="296">
                  <c:v>819.37063585440967</c:v>
                </c:pt>
                <c:pt idx="297">
                  <c:v>821.56795685811494</c:v>
                </c:pt>
                <c:pt idx="298">
                  <c:v>823.76735290163197</c:v>
                </c:pt>
                <c:pt idx="299">
                  <c:v>825.96874755403962</c:v>
                </c:pt>
                <c:pt idx="300">
                  <c:v>828.17204714474985</c:v>
                </c:pt>
                <c:pt idx="301">
                  <c:v>830.37715808279233</c:v>
                </c:pt>
                <c:pt idx="302">
                  <c:v>832.5839868583862</c:v>
                </c:pt>
                <c:pt idx="303">
                  <c:v>834.79244004449254</c:v>
                </c:pt>
                <c:pt idx="304">
                  <c:v>837.00242429834793</c:v>
                </c:pt>
                <c:pt idx="305">
                  <c:v>839.21384636297785</c:v>
                </c:pt>
                <c:pt idx="306">
                  <c:v>841.42661306869161</c:v>
                </c:pt>
                <c:pt idx="307">
                  <c:v>843.6406313345575</c:v>
                </c:pt>
                <c:pt idx="308">
                  <c:v>845.85580816985907</c:v>
                </c:pt>
                <c:pt idx="309">
                  <c:v>848.07205067553161</c:v>
                </c:pt>
                <c:pt idx="310">
                  <c:v>850.28926604557967</c:v>
                </c:pt>
                <c:pt idx="311">
                  <c:v>852.50736156847506</c:v>
                </c:pt>
                <c:pt idx="312">
                  <c:v>854.72624462853605</c:v>
                </c:pt>
                <c:pt idx="313">
                  <c:v>856.94582270728688</c:v>
                </c:pt>
                <c:pt idx="314">
                  <c:v>859.16600338479816</c:v>
                </c:pt>
                <c:pt idx="315">
                  <c:v>861.38669434100825</c:v>
                </c:pt>
                <c:pt idx="316">
                  <c:v>863.6078033570252</c:v>
                </c:pt>
                <c:pt idx="317">
                  <c:v>865.82923831640994</c:v>
                </c:pt>
                <c:pt idx="318">
                  <c:v>868.05090720644</c:v>
                </c:pt>
                <c:pt idx="319">
                  <c:v>870.27271811935429</c:v>
                </c:pt>
                <c:pt idx="320">
                  <c:v>872.49457925357876</c:v>
                </c:pt>
                <c:pt idx="321">
                  <c:v>874.716405782582</c:v>
                </c:pt>
                <c:pt idx="322">
                  <c:v>876.93812671586113</c:v>
                </c:pt>
                <c:pt idx="323">
                  <c:v>879.15967801562249</c:v>
                </c:pt>
                <c:pt idx="324">
                  <c:v>881.38099572098452</c:v>
                </c:pt>
                <c:pt idx="325">
                  <c:v>883.60201594849354</c:v>
                </c:pt>
                <c:pt idx="326">
                  <c:v>885.82267489263063</c:v>
                </c:pt>
                <c:pt idx="327">
                  <c:v>888.04290882630949</c:v>
                </c:pt>
                <c:pt idx="328">
                  <c:v>890.26265410136546</c:v>
                </c:pt>
                <c:pt idx="329">
                  <c:v>892.48184714903516</c:v>
                </c:pt>
                <c:pt idx="330">
                  <c:v>894.70042448042739</c:v>
                </c:pt>
                <c:pt idx="331">
                  <c:v>896.91832268698511</c:v>
                </c:pt>
                <c:pt idx="332">
                  <c:v>899.13547844093875</c:v>
                </c:pt>
                <c:pt idx="333">
                  <c:v>901.35182849575028</c:v>
                </c:pt>
                <c:pt idx="334">
                  <c:v>903.5673096865487</c:v>
                </c:pt>
                <c:pt idx="335">
                  <c:v>905.78185893055695</c:v>
                </c:pt>
                <c:pt idx="336">
                  <c:v>907.99541322750974</c:v>
                </c:pt>
                <c:pt idx="337">
                  <c:v>910.20790966006325</c:v>
                </c:pt>
                <c:pt idx="338">
                  <c:v>912.41928539419553</c:v>
                </c:pt>
                <c:pt idx="339">
                  <c:v>914.62947767959872</c:v>
                </c:pt>
                <c:pt idx="340">
                  <c:v>916.83842385006278</c:v>
                </c:pt>
                <c:pt idx="341">
                  <c:v>919.04606132385049</c:v>
                </c:pt>
                <c:pt idx="342">
                  <c:v>921.25232760406425</c:v>
                </c:pt>
                <c:pt idx="343">
                  <c:v>923.45716027900414</c:v>
                </c:pt>
                <c:pt idx="344">
                  <c:v>925.66049702251803</c:v>
                </c:pt>
                <c:pt idx="345">
                  <c:v>927.86227559434292</c:v>
                </c:pt>
                <c:pt idx="346">
                  <c:v>930.06243384043853</c:v>
                </c:pt>
                <c:pt idx="347">
                  <c:v>932.2609096933121</c:v>
                </c:pt>
                <c:pt idx="348">
                  <c:v>934.45764191158628</c:v>
                </c:pt>
                <c:pt idx="349">
                  <c:v>936.65257081845436</c:v>
                </c:pt>
                <c:pt idx="350">
                  <c:v>938.8456375605457</c:v>
                </c:pt>
                <c:pt idx="351">
                  <c:v>941.03678336786697</c:v>
                </c:pt>
                <c:pt idx="352">
                  <c:v>943.22594955404645</c:v>
                </c:pt>
                <c:pt idx="353">
                  <c:v>945.41307751657075</c:v>
                </c:pt>
                <c:pt idx="354">
                  <c:v>947.59810873701497</c:v>
                </c:pt>
                <c:pt idx="355">
                  <c:v>949.78098478126526</c:v>
                </c:pt>
                <c:pt idx="356">
                  <c:v>951.96164729973486</c:v>
                </c:pt>
                <c:pt idx="357">
                  <c:v>954.1400380275727</c:v>
                </c:pt>
                <c:pt idx="358">
                  <c:v>956.31609878486563</c:v>
                </c:pt>
                <c:pt idx="359">
                  <c:v>958.48977147683354</c:v>
                </c:pt>
                <c:pt idx="360">
                  <c:v>960.66101345675486</c:v>
                </c:pt>
                <c:pt idx="361">
                  <c:v>962.8298128639849</c:v>
                </c:pt>
                <c:pt idx="362">
                  <c:v>964.99617321349933</c:v>
                </c:pt>
                <c:pt idx="363">
                  <c:v>967.16009801026871</c:v>
                </c:pt>
                <c:pt idx="364">
                  <c:v>969.32159074929575</c:v>
                </c:pt>
                <c:pt idx="365">
                  <c:v>971.48065491565308</c:v>
                </c:pt>
                <c:pt idx="366">
                  <c:v>973.63729398451994</c:v>
                </c:pt>
                <c:pt idx="367">
                  <c:v>975.79151142121918</c:v>
                </c:pt>
                <c:pt idx="368">
                  <c:v>977.94331068125416</c:v>
                </c:pt>
                <c:pt idx="369">
                  <c:v>980.09269521034537</c:v>
                </c:pt>
                <c:pt idx="370">
                  <c:v>982.2396684444667</c:v>
                </c:pt>
                <c:pt idx="371">
                  <c:v>984.38423380988172</c:v>
                </c:pt>
                <c:pt idx="372">
                  <c:v>986.52639472317981</c:v>
                </c:pt>
                <c:pt idx="373">
                  <c:v>988.66615459131197</c:v>
                </c:pt>
                <c:pt idx="374">
                  <c:v>990.80351681162654</c:v>
                </c:pt>
                <c:pt idx="375">
                  <c:v>992.93848477190511</c:v>
                </c:pt>
                <c:pt idx="376">
                  <c:v>995.07106185039731</c:v>
                </c:pt>
                <c:pt idx="377">
                  <c:v>997.20125141585663</c:v>
                </c:pt>
                <c:pt idx="378">
                  <c:v>999.32905682757519</c:v>
                </c:pt>
                <c:pt idx="379">
                  <c:v>1001.4544814354186</c:v>
                </c:pt>
                <c:pt idx="380">
                  <c:v>1003.577528579861</c:v>
                </c:pt>
                <c:pt idx="381">
                  <c:v>1005.6982015920191</c:v>
                </c:pt>
                <c:pt idx="382">
                  <c:v>1007.8165037936873</c:v>
                </c:pt>
                <c:pt idx="383">
                  <c:v>1009.9324384973712</c:v>
                </c:pt>
                <c:pt idx="384">
                  <c:v>1012.0460090063224</c:v>
                </c:pt>
                <c:pt idx="385">
                  <c:v>1014.1572186145718</c:v>
                </c:pt>
                <c:pt idx="386">
                  <c:v>1016.266070606964</c:v>
                </c:pt>
                <c:pt idx="387">
                  <c:v>1018.3725682591905</c:v>
                </c:pt>
                <c:pt idx="388">
                  <c:v>1020.4767148378232</c:v>
                </c:pt>
                <c:pt idx="389">
                  <c:v>1022.5785136003478</c:v>
                </c:pt>
                <c:pt idx="390">
                  <c:v>1024.677967795197</c:v>
                </c:pt>
                <c:pt idx="391">
                  <c:v>1026.7750806617835</c:v>
                </c:pt>
                <c:pt idx="392">
                  <c:v>1028.8698554305327</c:v>
                </c:pt>
                <c:pt idx="393">
                  <c:v>1030.9622953229157</c:v>
                </c:pt>
                <c:pt idx="394">
                  <c:v>1033.0524035514813</c:v>
                </c:pt>
                <c:pt idx="395">
                  <c:v>1035.140183319889</c:v>
                </c:pt>
                <c:pt idx="396">
                  <c:v>1037.2256378229411</c:v>
                </c:pt>
                <c:pt idx="397">
                  <c:v>1039.3087702466144</c:v>
                </c:pt>
                <c:pt idx="398">
                  <c:v>1041.3895837680925</c:v>
                </c:pt>
                <c:pt idx="399">
                  <c:v>1043.4680815557977</c:v>
                </c:pt>
                <c:pt idx="400">
                  <c:v>1045.5442667694224</c:v>
                </c:pt>
                <c:pt idx="401">
                  <c:v>1066.1791714356195</c:v>
                </c:pt>
                <c:pt idx="402">
                  <c:v>1086.5848496390347</c:v>
                </c:pt>
                <c:pt idx="403">
                  <c:v>1106.7643760984763</c:v>
                </c:pt>
                <c:pt idx="404">
                  <c:v>1126.720742410796</c:v>
                </c:pt>
                <c:pt idx="405">
                  <c:v>1146.4568599708318</c:v>
                </c:pt>
                <c:pt idx="406">
                  <c:v>1165.97556276198</c:v>
                </c:pt>
                <c:pt idx="407">
                  <c:v>1185.2796100242431</c:v>
                </c:pt>
                <c:pt idx="408">
                  <c:v>1204.3716888061876</c:v>
                </c:pt>
                <c:pt idx="409">
                  <c:v>1223.2544164068479</c:v>
                </c:pt>
                <c:pt idx="410">
                  <c:v>1241.9303427132477</c:v>
                </c:pt>
                <c:pt idx="411">
                  <c:v>1260.4019524388755</c:v>
                </c:pt>
                <c:pt idx="412">
                  <c:v>1278.6716672681264</c:v>
                </c:pt>
                <c:pt idx="413">
                  <c:v>1296.7418479114342</c:v>
                </c:pt>
                <c:pt idx="414">
                  <c:v>1314.6147960755354</c:v>
                </c:pt>
                <c:pt idx="415">
                  <c:v>1332.2927563530568</c:v>
                </c:pt>
                <c:pt idx="416">
                  <c:v>1349.7779180353709</c:v>
                </c:pt>
                <c:pt idx="417">
                  <c:v>1367.0724168524437</c:v>
                </c:pt>
                <c:pt idx="418">
                  <c:v>1384.1783366431871</c:v>
                </c:pt>
                <c:pt idx="419">
                  <c:v>1401.097710959632</c:v>
                </c:pt>
                <c:pt idx="420">
                  <c:v>1417.832524608054</c:v>
                </c:pt>
                <c:pt idx="421">
                  <c:v>1434.3847151300124</c:v>
                </c:pt>
                <c:pt idx="422">
                  <c:v>1450.756174226098</c:v>
                </c:pt>
                <c:pt idx="423">
                  <c:v>1466.9487491250386</c:v>
                </c:pt>
                <c:pt idx="424">
                  <c:v>1482.9642439006648</c:v>
                </c:pt>
                <c:pt idx="425">
                  <c:v>1498.8044207391072</c:v>
                </c:pt>
                <c:pt idx="426">
                  <c:v>1514.4710011584707</c:v>
                </c:pt>
                <c:pt idx="427">
                  <c:v>1529.965667183111</c:v>
                </c:pt>
                <c:pt idx="428">
                  <c:v>1545.2900624745334</c:v>
                </c:pt>
                <c:pt idx="429">
                  <c:v>1560.4457934208228</c:v>
                </c:pt>
                <c:pt idx="430">
                  <c:v>1575.4344301864205</c:v>
                </c:pt>
                <c:pt idx="431">
                  <c:v>1590.2575077239703</c:v>
                </c:pt>
                <c:pt idx="432">
                  <c:v>1604.9165267498679</c:v>
                </c:pt>
                <c:pt idx="433">
                  <c:v>1619.4129546850659</c:v>
                </c:pt>
                <c:pt idx="434">
                  <c:v>1633.7482265626106</c:v>
                </c:pt>
                <c:pt idx="435">
                  <c:v>1647.923745903315</c:v>
                </c:pt>
                <c:pt idx="436">
                  <c:v>1661.9408855608979</c:v>
                </c:pt>
                <c:pt idx="437">
                  <c:v>1675.8009885378624</c:v>
                </c:pt>
                <c:pt idx="438">
                  <c:v>1689.505368773318</c:v>
                </c:pt>
                <c:pt idx="439">
                  <c:v>1703.0553119038984</c:v>
                </c:pt>
                <c:pt idx="440">
                  <c:v>1716.4520759988691</c:v>
                </c:pt>
                <c:pt idx="441">
                  <c:v>1729.6968922704668</c:v>
                </c:pt>
                <c:pt idx="442">
                  <c:v>1742.7909657604678</c:v>
                </c:pt>
                <c:pt idx="443">
                  <c:v>1755.73547600393</c:v>
                </c:pt>
                <c:pt idx="444">
                  <c:v>1768.5315776710152</c:v>
                </c:pt>
                <c:pt idx="445">
                  <c:v>1781.1804011877521</c:v>
                </c:pt>
                <c:pt idx="446">
                  <c:v>1793.6830533365653</c:v>
                </c:pt>
                <c:pt idx="447">
                  <c:v>1806.0406178373548</c:v>
                </c:pt>
                <c:pt idx="448">
                  <c:v>1818.2541559098761</c:v>
                </c:pt>
                <c:pt idx="449">
                  <c:v>1830.3247068181408</c:v>
                </c:pt>
                <c:pt idx="450">
                  <c:v>1842.2532883975196</c:v>
                </c:pt>
                <c:pt idx="451">
                  <c:v>1854.0408975652047</c:v>
                </c:pt>
                <c:pt idx="452">
                  <c:v>1865.6885108146596</c:v>
                </c:pt>
                <c:pt idx="453">
                  <c:v>1877.1970846946519</c:v>
                </c:pt>
                <c:pt idx="454">
                  <c:v>1888.5675562734466</c:v>
                </c:pt>
                <c:pt idx="455">
                  <c:v>1899.8008435887073</c:v>
                </c:pt>
                <c:pt idx="456">
                  <c:v>1910.8978460836313</c:v>
                </c:pt>
                <c:pt idx="457">
                  <c:v>1921.8594450298226</c:v>
                </c:pt>
                <c:pt idx="458">
                  <c:v>1932.6865039373863</c:v>
                </c:pt>
                <c:pt idx="459">
                  <c:v>1943.3798689527052</c:v>
                </c:pt>
                <c:pt idx="460">
                  <c:v>1953.9403692443454</c:v>
                </c:pt>
                <c:pt idx="461">
                  <c:v>1964.368817377514</c:v>
                </c:pt>
                <c:pt idx="462">
                  <c:v>1974.6660096774792</c:v>
                </c:pt>
                <c:pt idx="463">
                  <c:v>1984.8327265823441</c:v>
                </c:pt>
                <c:pt idx="464">
                  <c:v>1994.8697329855506</c:v>
                </c:pt>
                <c:pt idx="465">
                  <c:v>2004.7777785684773</c:v>
                </c:pt>
                <c:pt idx="466">
                  <c:v>2014.5575981234765</c:v>
                </c:pt>
                <c:pt idx="467">
                  <c:v>2024.2099118676865</c:v>
                </c:pt>
                <c:pt idx="468">
                  <c:v>2033.7354257479399</c:v>
                </c:pt>
                <c:pt idx="469">
                  <c:v>2043.1348317370778</c:v>
                </c:pt>
                <c:pt idx="470">
                  <c:v>2052.4088081219684</c:v>
                </c:pt>
                <c:pt idx="471">
                  <c:v>2061.5580197835152</c:v>
                </c:pt>
                <c:pt idx="472">
                  <c:v>2070.5831184689332</c:v>
                </c:pt>
                <c:pt idx="473">
                  <c:v>2079.4847430565583</c:v>
                </c:pt>
                <c:pt idx="474">
                  <c:v>2088.2635198134481</c:v>
                </c:pt>
                <c:pt idx="475">
                  <c:v>2096.9200626460201</c:v>
                </c:pt>
                <c:pt idx="476">
                  <c:v>2105.4549733439694</c:v>
                </c:pt>
                <c:pt idx="477">
                  <c:v>2113.8688418176939</c:v>
                </c:pt>
                <c:pt idx="478">
                  <c:v>2122.1622463294566</c:v>
                </c:pt>
                <c:pt idx="479">
                  <c:v>2130.3357537184916</c:v>
                </c:pt>
                <c:pt idx="480">
                  <c:v>2138.3899196202742</c:v>
                </c:pt>
                <c:pt idx="481">
                  <c:v>2146.3252886801479</c:v>
                </c:pt>
                <c:pt idx="482">
                  <c:v>2154.1423947615126</c:v>
                </c:pt>
                <c:pt idx="483">
                  <c:v>2161.8417611487589</c:v>
                </c:pt>
                <c:pt idx="484">
                  <c:v>2169.4239007451351</c:v>
                </c:pt>
                <c:pt idx="485">
                  <c:v>2176.8893162657291</c:v>
                </c:pt>
                <c:pt idx="486">
                  <c:v>2184.2385004257353</c:v>
                </c:pt>
                <c:pt idx="487">
                  <c:v>2191.471936124181</c:v>
                </c:pt>
                <c:pt idx="488">
                  <c:v>2198.5900966232721</c:v>
                </c:pt>
                <c:pt idx="489">
                  <c:v>2205.5934457235262</c:v>
                </c:pt>
                <c:pt idx="490">
                  <c:v>2212.4824379348443</c:v>
                </c:pt>
                <c:pt idx="491">
                  <c:v>2219.2575186436788</c:v>
                </c:pt>
                <c:pt idx="492">
                  <c:v>2225.9191242764464</c:v>
                </c:pt>
                <c:pt idx="493">
                  <c:v>2232.4676824593339</c:v>
                </c:pt>
                <c:pt idx="494">
                  <c:v>2238.903612174639</c:v>
                </c:pt>
                <c:pt idx="495">
                  <c:v>2245.2273239137917</c:v>
                </c:pt>
                <c:pt idx="496">
                  <c:v>2251.4392198271917</c:v>
                </c:pt>
                <c:pt idx="497">
                  <c:v>2257.5396938709987</c:v>
                </c:pt>
                <c:pt idx="498">
                  <c:v>2263.5291319510125</c:v>
                </c:pt>
                <c:pt idx="499">
                  <c:v>2269.4079120637743</c:v>
                </c:pt>
                <c:pt idx="500">
                  <c:v>2275.1764044350198</c:v>
                </c:pt>
                <c:pt idx="501">
                  <c:v>2280.834971655614</c:v>
                </c:pt>
                <c:pt idx="502">
                  <c:v>2286.3839688150965</c:v>
                </c:pt>
                <c:pt idx="503">
                  <c:v>2291.8237436329641</c:v>
                </c:pt>
                <c:pt idx="504">
                  <c:v>2297.1546365878148</c:v>
                </c:pt>
                <c:pt idx="505">
                  <c:v>2302.3769810444819</c:v>
                </c:pt>
                <c:pt idx="506">
                  <c:v>2307.4911033792787</c:v>
                </c:pt>
                <c:pt idx="507">
                  <c:v>2312.4973231034801</c:v>
                </c:pt>
                <c:pt idx="508">
                  <c:v>2317.3959529851645</c:v>
                </c:pt>
                <c:pt idx="509">
                  <c:v>2322.1872991695373</c:v>
                </c:pt>
                <c:pt idx="510">
                  <c:v>2326.8716612978583</c:v>
                </c:pt>
                <c:pt idx="511">
                  <c:v>2331.4493326250977</c:v>
                </c:pt>
                <c:pt idx="512">
                  <c:v>2335.920600136441</c:v>
                </c:pt>
                <c:pt idx="513">
                  <c:v>2340.2857446627645</c:v>
                </c:pt>
                <c:pt idx="514">
                  <c:v>2344.5450409952055</c:v>
                </c:pt>
                <c:pt idx="515">
                  <c:v>2348.6987579989454</c:v>
                </c:pt>
                <c:pt idx="516">
                  <c:v>2352.7471587263321</c:v>
                </c:pt>
                <c:pt idx="517">
                  <c:v>2356.6905005294566</c:v>
                </c:pt>
                <c:pt idx="518">
                  <c:v>2360.5290351723106</c:v>
                </c:pt>
                <c:pt idx="519">
                  <c:v>2364.2630089426439</c:v>
                </c:pt>
                <c:pt idx="520">
                  <c:v>2367.8926627636383</c:v>
                </c:pt>
                <c:pt idx="521">
                  <c:v>2371.4182323055225</c:v>
                </c:pt>
                <c:pt idx="522">
                  <c:v>2374.8399480972416</c:v>
                </c:pt>
                <c:pt idx="523">
                  <c:v>2378.1580356382997</c:v>
                </c:pt>
                <c:pt idx="524">
                  <c:v>2381.3727155108918</c:v>
                </c:pt>
                <c:pt idx="525">
                  <c:v>2384.484203492435</c:v>
                </c:pt>
                <c:pt idx="526">
                  <c:v>2387.4927106686127</c:v>
                </c:pt>
                <c:pt idx="527">
                  <c:v>2390.3984435470393</c:v>
                </c:pt>
                <c:pt idx="528">
                  <c:v>2393.2016041716465</c:v>
                </c:pt>
                <c:pt idx="529">
                  <c:v>2395.9023902378963</c:v>
                </c:pt>
                <c:pt idx="530">
                  <c:v>2398.5009952089144</c:v>
                </c:pt>
                <c:pt idx="531">
                  <c:v>2400.9976084326349</c:v>
                </c:pt>
                <c:pt idx="532">
                  <c:v>2403.3924152600416</c:v>
                </c:pt>
                <c:pt idx="533">
                  <c:v>2405.6855971645837</c:v>
                </c:pt>
                <c:pt idx="534">
                  <c:v>2407.8773318628405</c:v>
                </c:pt>
                <c:pt idx="535">
                  <c:v>2409.9677934364936</c:v>
                </c:pt>
                <c:pt idx="536">
                  <c:v>2411.9571524556641</c:v>
                </c:pt>
                <c:pt idx="537">
                  <c:v>2413.8455761036589</c:v>
                </c:pt>
                <c:pt idx="538">
                  <c:v>2415.6332283031616</c:v>
                </c:pt>
                <c:pt idx="539">
                  <c:v>2417.320269843889</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307.84070838371656</c:v>
                </c:pt>
              </c:numCache>
            </c:numRef>
          </c:xVal>
          <c:yVal>
            <c:numRef>
              <c:f>Trajecto!$C$158</c:f>
              <c:numCache>
                <c:formatCode>0</c:formatCode>
                <c:ptCount val="1"/>
                <c:pt idx="0">
                  <c:v>1209.4534292558637</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1976.8893801395723</c:v>
                </c:pt>
              </c:numCache>
            </c:numRef>
          </c:xVal>
          <c:yVal>
            <c:numRef>
              <c:f>Trajecto!$C$159</c:f>
              <c:numCache>
                <c:formatCode>0</c:formatCode>
                <c:ptCount val="1"/>
                <c:pt idx="0">
                  <c:v>1215.3755012262445</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{E43E042A-864F-45E7-81F3-3683CEA30CEF}</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1310.4820233178082</c:v>
                </c:pt>
                <c:pt idx="1">
                  <c:v>1333.4820233178082</c:v>
                </c:pt>
                <c:pt idx="2">
                  <c:v>1333.4820233178082</c:v>
                </c:pt>
                <c:pt idx="3">
                  <c:v>1310.4820233178082</c:v>
                </c:pt>
                <c:pt idx="4">
                  <c:v>1333.4820233178082</c:v>
                </c:pt>
                <c:pt idx="5">
                  <c:v>1333.4820233178082</c:v>
                </c:pt>
                <c:pt idx="6">
                  <c:v>1318.4820233178082</c:v>
                </c:pt>
                <c:pt idx="7">
                  <c:v>1318.4820233178082</c:v>
                </c:pt>
                <c:pt idx="8">
                  <c:v>1333.4820233178082</c:v>
                </c:pt>
                <c:pt idx="9">
                  <c:v>1318.4820233178082</c:v>
                </c:pt>
                <c:pt idx="10">
                  <c:v>1318.0820233178081</c:v>
                </c:pt>
                <c:pt idx="11">
                  <c:v>1317.2820233178081</c:v>
                </c:pt>
                <c:pt idx="12">
                  <c:v>1316.4820233178082</c:v>
                </c:pt>
                <c:pt idx="13">
                  <c:v>1315.4820233178082</c:v>
                </c:pt>
                <c:pt idx="14">
                  <c:v>1314.2820233178081</c:v>
                </c:pt>
                <c:pt idx="15">
                  <c:v>1310.4820233178082</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1310.4820233178082</c:v>
                </c:pt>
                <c:pt idx="1">
                  <c:v>1287.4820233178082</c:v>
                </c:pt>
                <c:pt idx="2">
                  <c:v>1287.4820233178082</c:v>
                </c:pt>
                <c:pt idx="3">
                  <c:v>1310.4820233178082</c:v>
                </c:pt>
                <c:pt idx="4">
                  <c:v>1287.4820233178082</c:v>
                </c:pt>
                <c:pt idx="5">
                  <c:v>1287.4820233178082</c:v>
                </c:pt>
                <c:pt idx="6">
                  <c:v>1302.4820233178082</c:v>
                </c:pt>
                <c:pt idx="7">
                  <c:v>1302.4820233178082</c:v>
                </c:pt>
                <c:pt idx="8">
                  <c:v>1287.4820233178082</c:v>
                </c:pt>
                <c:pt idx="9">
                  <c:v>1302.4820233178082</c:v>
                </c:pt>
                <c:pt idx="10">
                  <c:v>1302.8820233178083</c:v>
                </c:pt>
                <c:pt idx="11">
                  <c:v>1303.6820233178082</c:v>
                </c:pt>
                <c:pt idx="12">
                  <c:v>1304.4820233178082</c:v>
                </c:pt>
                <c:pt idx="13">
                  <c:v>1305.4820233178082</c:v>
                </c:pt>
                <c:pt idx="14">
                  <c:v>1306.6820233178082</c:v>
                </c:pt>
                <c:pt idx="15">
                  <c:v>1310.4820233178082</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{DC040D24-46C0-4C30-88D3-22BBD7FA811E}</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1310.4820233178082</c:v>
                </c:pt>
                <c:pt idx="1">
                  <c:v>1310.4820233178082</c:v>
                </c:pt>
                <c:pt idx="2">
                  <c:v>1320.4820233178082</c:v>
                </c:pt>
                <c:pt idx="3">
                  <c:v>1310.4820233178082</c:v>
                </c:pt>
                <c:pt idx="4">
                  <c:v>1320.4820233178082</c:v>
                </c:pt>
                <c:pt idx="5">
                  <c:v>1323.4820233178082</c:v>
                </c:pt>
                <c:pt idx="6">
                  <c:v>1327.4820233178082</c:v>
                </c:pt>
                <c:pt idx="7">
                  <c:v>1330.4820233178082</c:v>
                </c:pt>
                <c:pt idx="8">
                  <c:v>1335.4820233178082</c:v>
                </c:pt>
                <c:pt idx="9">
                  <c:v>1340.4820233178082</c:v>
                </c:pt>
                <c:pt idx="10">
                  <c:v>1346.4820233178082</c:v>
                </c:pt>
                <c:pt idx="11">
                  <c:v>1358.4820233178082</c:v>
                </c:pt>
                <c:pt idx="12">
                  <c:v>1372.4820233178082</c:v>
                </c:pt>
                <c:pt idx="13">
                  <c:v>1347.4820233178082</c:v>
                </c:pt>
                <c:pt idx="14">
                  <c:v>1340.4820233178082</c:v>
                </c:pt>
                <c:pt idx="15">
                  <c:v>1325.4820233178082</c:v>
                </c:pt>
                <c:pt idx="16">
                  <c:v>1310.4820233178082</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1310.4820233178082</c:v>
                </c:pt>
                <c:pt idx="1">
                  <c:v>1310.4820233178082</c:v>
                </c:pt>
                <c:pt idx="2">
                  <c:v>1300.4820233178082</c:v>
                </c:pt>
                <c:pt idx="3">
                  <c:v>1310.4820233178082</c:v>
                </c:pt>
                <c:pt idx="4">
                  <c:v>1300.4820233178082</c:v>
                </c:pt>
                <c:pt idx="5">
                  <c:v>1297.4820233178082</c:v>
                </c:pt>
                <c:pt idx="6">
                  <c:v>1293.4820233178082</c:v>
                </c:pt>
                <c:pt idx="7">
                  <c:v>1290.4820233178082</c:v>
                </c:pt>
                <c:pt idx="8">
                  <c:v>1285.4820233178082</c:v>
                </c:pt>
                <c:pt idx="9">
                  <c:v>1280.4820233178082</c:v>
                </c:pt>
                <c:pt idx="10">
                  <c:v>1274.4820233178082</c:v>
                </c:pt>
                <c:pt idx="11">
                  <c:v>1262.4820233178082</c:v>
                </c:pt>
                <c:pt idx="12">
                  <c:v>1248.4820233178082</c:v>
                </c:pt>
                <c:pt idx="13">
                  <c:v>1273.4820233178082</c:v>
                </c:pt>
                <c:pt idx="14">
                  <c:v>1280.4820233178082</c:v>
                </c:pt>
                <c:pt idx="15">
                  <c:v>1295.4820233178082</c:v>
                </c:pt>
                <c:pt idx="16">
                  <c:v>1310.4820233178082</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1310.4820233178082</c:v>
                </c:pt>
                <c:pt idx="1">
                  <c:v>1327.4820233178082</c:v>
                </c:pt>
                <c:pt idx="2">
                  <c:v>1321.4820233178082</c:v>
                </c:pt>
                <c:pt idx="3">
                  <c:v>1310.4820233178082</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1310.4820233178082</c:v>
                </c:pt>
                <c:pt idx="1">
                  <c:v>1293.4820233178082</c:v>
                </c:pt>
                <c:pt idx="2">
                  <c:v>1299.4820233178082</c:v>
                </c:pt>
                <c:pt idx="3">
                  <c:v>1310.4820233178082</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{58C3CFF7-B168-4498-A829-BBD0CDF464C5}</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1231.3628335348662</c:v>
                </c:pt>
                <c:pt idx="1">
                  <c:v>1231.3628335348662</c:v>
                </c:pt>
                <c:pt idx="2">
                  <c:v>1231.3628335348662</c:v>
                </c:pt>
                <c:pt idx="3">
                  <c:v>1291.8355049976594</c:v>
                </c:pt>
                <c:pt idx="4">
                  <c:v>1231.3628335348662</c:v>
                </c:pt>
                <c:pt idx="5">
                  <c:v>1170.8901620720731</c:v>
                </c:pt>
                <c:pt idx="6">
                  <c:v>1231.3628335348662</c:v>
                </c:pt>
              </c:numCache>
            </c:numRef>
          </c:xVal>
          <c:yVal>
            <c:numRef>
              <c:f>Trajecto!$C$124:$C$130</c:f>
              <c:numCache>
                <c:formatCode>0</c:formatCode>
                <c:ptCount val="7"/>
                <c:pt idx="0">
                  <c:v>2418.9068585117275</c:v>
                </c:pt>
                <c:pt idx="1">
                  <c:v>1209.4534292558637</c:v>
                </c:pt>
                <c:pt idx="2">
                  <c:v>0</c:v>
                </c:pt>
                <c:pt idx="3">
                  <c:v>120.94534292558637</c:v>
                </c:pt>
                <c:pt idx="4">
                  <c:v>0</c:v>
                </c:pt>
                <c:pt idx="5">
                  <c:v>120.94534292558637</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2430.751002452489</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3.9999999999999938</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4.9999999999999725</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5.9999999999999512</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6.9999999999999298</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7.9999999999999138</c:v>
                </c:pt>
                <c:pt idx="404">
                  <c:v>#N/A</c:v>
                </c:pt>
                <c:pt idx="405">
                  <c:v>#N/A</c:v>
                </c:pt>
                <c:pt idx="406">
                  <c:v>#N/A</c:v>
                </c:pt>
                <c:pt idx="407">
                  <c:v>#N/A</c:v>
                </c:pt>
                <c:pt idx="408">
                  <c:v>#N/A</c:v>
                </c:pt>
                <c:pt idx="409">
                  <c:v>#N/A</c:v>
                </c:pt>
                <c:pt idx="410">
                  <c:v>#N/A</c:v>
                </c:pt>
                <c:pt idx="411">
                  <c:v>#N/A</c:v>
                </c:pt>
                <c:pt idx="412">
                  <c:v>#N/A</c:v>
                </c:pt>
                <c:pt idx="413">
                  <c:v>8.9999999999999112</c:v>
                </c:pt>
                <c:pt idx="414">
                  <c:v>#N/A</c:v>
                </c:pt>
                <c:pt idx="415">
                  <c:v>#N/A</c:v>
                </c:pt>
                <c:pt idx="416">
                  <c:v>#N/A</c:v>
                </c:pt>
                <c:pt idx="417">
                  <c:v>#N/A</c:v>
                </c:pt>
                <c:pt idx="418">
                  <c:v>#N/A</c:v>
                </c:pt>
                <c:pt idx="419">
                  <c:v>#N/A</c:v>
                </c:pt>
                <c:pt idx="420">
                  <c:v>#N/A</c:v>
                </c:pt>
                <c:pt idx="421">
                  <c:v>#N/A</c:v>
                </c:pt>
                <c:pt idx="422">
                  <c:v>#N/A</c:v>
                </c:pt>
                <c:pt idx="423">
                  <c:v>9.9999999999999076</c:v>
                </c:pt>
                <c:pt idx="424">
                  <c:v>#N/A</c:v>
                </c:pt>
                <c:pt idx="425">
                  <c:v>#N/A</c:v>
                </c:pt>
                <c:pt idx="426">
                  <c:v>#N/A</c:v>
                </c:pt>
                <c:pt idx="427">
                  <c:v>#N/A</c:v>
                </c:pt>
                <c:pt idx="428">
                  <c:v>#N/A</c:v>
                </c:pt>
                <c:pt idx="429">
                  <c:v>#N/A</c:v>
                </c:pt>
                <c:pt idx="430">
                  <c:v>#N/A</c:v>
                </c:pt>
                <c:pt idx="431">
                  <c:v>#N/A</c:v>
                </c:pt>
                <c:pt idx="432">
                  <c:v>#N/A</c:v>
                </c:pt>
                <c:pt idx="433">
                  <c:v>10.999999999999904</c:v>
                </c:pt>
                <c:pt idx="434">
                  <c:v>#N/A</c:v>
                </c:pt>
                <c:pt idx="435">
                  <c:v>#N/A</c:v>
                </c:pt>
                <c:pt idx="436">
                  <c:v>#N/A</c:v>
                </c:pt>
                <c:pt idx="437">
                  <c:v>#N/A</c:v>
                </c:pt>
                <c:pt idx="438">
                  <c:v>#N/A</c:v>
                </c:pt>
                <c:pt idx="439">
                  <c:v>#N/A</c:v>
                </c:pt>
                <c:pt idx="440">
                  <c:v>#N/A</c:v>
                </c:pt>
                <c:pt idx="441">
                  <c:v>#N/A</c:v>
                </c:pt>
                <c:pt idx="442">
                  <c:v>#N/A</c:v>
                </c:pt>
                <c:pt idx="443">
                  <c:v>11.999999999999901</c:v>
                </c:pt>
                <c:pt idx="444">
                  <c:v>#N/A</c:v>
                </c:pt>
                <c:pt idx="445">
                  <c:v>#N/A</c:v>
                </c:pt>
                <c:pt idx="446">
                  <c:v>#N/A</c:v>
                </c:pt>
                <c:pt idx="447">
                  <c:v>#N/A</c:v>
                </c:pt>
                <c:pt idx="448">
                  <c:v>#N/A</c:v>
                </c:pt>
                <c:pt idx="449">
                  <c:v>#N/A</c:v>
                </c:pt>
                <c:pt idx="450">
                  <c:v>#N/A</c:v>
                </c:pt>
                <c:pt idx="451">
                  <c:v>#N/A</c:v>
                </c:pt>
                <c:pt idx="452">
                  <c:v>#N/A</c:v>
                </c:pt>
                <c:pt idx="453">
                  <c:v>12.999999999999897</c:v>
                </c:pt>
                <c:pt idx="454">
                  <c:v>#N/A</c:v>
                </c:pt>
                <c:pt idx="455">
                  <c:v>#N/A</c:v>
                </c:pt>
                <c:pt idx="456">
                  <c:v>#N/A</c:v>
                </c:pt>
                <c:pt idx="457">
                  <c:v>#N/A</c:v>
                </c:pt>
                <c:pt idx="458">
                  <c:v>#N/A</c:v>
                </c:pt>
                <c:pt idx="459">
                  <c:v>#N/A</c:v>
                </c:pt>
                <c:pt idx="460">
                  <c:v>#N/A</c:v>
                </c:pt>
                <c:pt idx="461">
                  <c:v>#N/A</c:v>
                </c:pt>
                <c:pt idx="462">
                  <c:v>#N/A</c:v>
                </c:pt>
                <c:pt idx="463">
                  <c:v>13.999999999999893</c:v>
                </c:pt>
                <c:pt idx="464">
                  <c:v>#N/A</c:v>
                </c:pt>
                <c:pt idx="465">
                  <c:v>#N/A</c:v>
                </c:pt>
                <c:pt idx="466">
                  <c:v>#N/A</c:v>
                </c:pt>
                <c:pt idx="467">
                  <c:v>#N/A</c:v>
                </c:pt>
                <c:pt idx="468">
                  <c:v>#N/A</c:v>
                </c:pt>
                <c:pt idx="469">
                  <c:v>#N/A</c:v>
                </c:pt>
                <c:pt idx="470">
                  <c:v>#N/A</c:v>
                </c:pt>
                <c:pt idx="471">
                  <c:v>#N/A</c:v>
                </c:pt>
                <c:pt idx="472">
                  <c:v>#N/A</c:v>
                </c:pt>
                <c:pt idx="473">
                  <c:v>14.99999999999989</c:v>
                </c:pt>
                <c:pt idx="474">
                  <c:v>#N/A</c:v>
                </c:pt>
                <c:pt idx="475">
                  <c:v>#N/A</c:v>
                </c:pt>
                <c:pt idx="476">
                  <c:v>#N/A</c:v>
                </c:pt>
                <c:pt idx="477">
                  <c:v>#N/A</c:v>
                </c:pt>
                <c:pt idx="478">
                  <c:v>#N/A</c:v>
                </c:pt>
                <c:pt idx="479">
                  <c:v>#N/A</c:v>
                </c:pt>
                <c:pt idx="480">
                  <c:v>#N/A</c:v>
                </c:pt>
                <c:pt idx="481">
                  <c:v>#N/A</c:v>
                </c:pt>
                <c:pt idx="482">
                  <c:v>#N/A</c:v>
                </c:pt>
                <c:pt idx="483">
                  <c:v>15.999999999999886</c:v>
                </c:pt>
                <c:pt idx="484">
                  <c:v>#N/A</c:v>
                </c:pt>
                <c:pt idx="485">
                  <c:v>#N/A</c:v>
                </c:pt>
                <c:pt idx="486">
                  <c:v>#N/A</c:v>
                </c:pt>
                <c:pt idx="487">
                  <c:v>#N/A</c:v>
                </c:pt>
                <c:pt idx="488">
                  <c:v>#N/A</c:v>
                </c:pt>
                <c:pt idx="489">
                  <c:v>#N/A</c:v>
                </c:pt>
                <c:pt idx="490">
                  <c:v>#N/A</c:v>
                </c:pt>
                <c:pt idx="491">
                  <c:v>#N/A</c:v>
                </c:pt>
                <c:pt idx="492">
                  <c:v>#N/A</c:v>
                </c:pt>
                <c:pt idx="493">
                  <c:v>16.999999999999901</c:v>
                </c:pt>
                <c:pt idx="494">
                  <c:v>#N/A</c:v>
                </c:pt>
                <c:pt idx="495">
                  <c:v>#N/A</c:v>
                </c:pt>
                <c:pt idx="496">
                  <c:v>#N/A</c:v>
                </c:pt>
                <c:pt idx="497">
                  <c:v>#N/A</c:v>
                </c:pt>
                <c:pt idx="498">
                  <c:v>#N/A</c:v>
                </c:pt>
                <c:pt idx="499">
                  <c:v>#N/A</c:v>
                </c:pt>
                <c:pt idx="500">
                  <c:v>#N/A</c:v>
                </c:pt>
                <c:pt idx="501">
                  <c:v>#N/A</c:v>
                </c:pt>
                <c:pt idx="502">
                  <c:v>#N/A</c:v>
                </c:pt>
                <c:pt idx="503">
                  <c:v>17.999999999999915</c:v>
                </c:pt>
                <c:pt idx="504">
                  <c:v>#N/A</c:v>
                </c:pt>
                <c:pt idx="505">
                  <c:v>#N/A</c:v>
                </c:pt>
                <c:pt idx="506">
                  <c:v>#N/A</c:v>
                </c:pt>
                <c:pt idx="507">
                  <c:v>#N/A</c:v>
                </c:pt>
                <c:pt idx="508">
                  <c:v>#N/A</c:v>
                </c:pt>
                <c:pt idx="509">
                  <c:v>#N/A</c:v>
                </c:pt>
                <c:pt idx="510">
                  <c:v>#N/A</c:v>
                </c:pt>
                <c:pt idx="511">
                  <c:v>#N/A</c:v>
                </c:pt>
                <c:pt idx="512">
                  <c:v>#N/A</c:v>
                </c:pt>
                <c:pt idx="513">
                  <c:v>18.999999999999929</c:v>
                </c:pt>
                <c:pt idx="514">
                  <c:v>#N/A</c:v>
                </c:pt>
                <c:pt idx="515">
                  <c:v>#N/A</c:v>
                </c:pt>
                <c:pt idx="516">
                  <c:v>#N/A</c:v>
                </c:pt>
                <c:pt idx="517">
                  <c:v>#N/A</c:v>
                </c:pt>
                <c:pt idx="518">
                  <c:v>#N/A</c:v>
                </c:pt>
                <c:pt idx="519">
                  <c:v>#N/A</c:v>
                </c:pt>
                <c:pt idx="520">
                  <c:v>#N/A</c:v>
                </c:pt>
                <c:pt idx="521">
                  <c:v>#N/A</c:v>
                </c:pt>
                <c:pt idx="522">
                  <c:v>#N/A</c:v>
                </c:pt>
                <c:pt idx="523">
                  <c:v>19.999999999999943</c:v>
                </c:pt>
                <c:pt idx="524">
                  <c:v>#N/A</c:v>
                </c:pt>
                <c:pt idx="525">
                  <c:v>#N/A</c:v>
                </c:pt>
                <c:pt idx="526">
                  <c:v>#N/A</c:v>
                </c:pt>
                <c:pt idx="527">
                  <c:v>#N/A</c:v>
                </c:pt>
                <c:pt idx="528">
                  <c:v>#N/A</c:v>
                </c:pt>
                <c:pt idx="529">
                  <c:v>#N/A</c:v>
                </c:pt>
                <c:pt idx="530">
                  <c:v>#N/A</c:v>
                </c:pt>
                <c:pt idx="531">
                  <c:v>#N/A</c:v>
                </c:pt>
                <c:pt idx="532">
                  <c:v>#N/A</c:v>
                </c:pt>
                <c:pt idx="533">
                  <c:v>20.999999999999957</c:v>
                </c:pt>
                <c:pt idx="534">
                  <c:v>#N/A</c:v>
                </c:pt>
                <c:pt idx="535">
                  <c:v>#N/A</c:v>
                </c:pt>
                <c:pt idx="536">
                  <c:v>#N/A</c:v>
                </c:pt>
                <c:pt idx="537">
                  <c:v>#N/A</c:v>
                </c:pt>
                <c:pt idx="538">
                  <c:v>#N/A</c:v>
                </c:pt>
                <c:pt idx="539">
                  <c:v>#N/A</c:v>
                </c:pt>
                <c:pt idx="540">
                  <c:v>#N/A</c:v>
                </c:pt>
                <c:pt idx="541">
                  <c:v>#N/A</c:v>
                </c:pt>
                <c:pt idx="542">
                  <c:v>#N/A</c:v>
                </c:pt>
                <c:pt idx="543">
                  <c:v>21.999999999999972</c:v>
                </c:pt>
                <c:pt idx="544">
                  <c:v>#N/A</c:v>
                </c:pt>
                <c:pt idx="545">
                  <c:v>#N/A</c:v>
                </c:pt>
                <c:pt idx="546">
                  <c:v>#N/A</c:v>
                </c:pt>
                <c:pt idx="547">
                  <c:v>#N/A</c:v>
                </c:pt>
                <c:pt idx="548">
                  <c:v>#N/A</c:v>
                </c:pt>
                <c:pt idx="549">
                  <c:v>#N/A</c:v>
                </c:pt>
                <c:pt idx="550">
                  <c:v>#N/A</c:v>
                </c:pt>
                <c:pt idx="551">
                  <c:v>#N/A</c:v>
                </c:pt>
                <c:pt idx="552">
                  <c:v>#N/A</c:v>
                </c:pt>
                <c:pt idx="553">
                  <c:v>22.999999999999986</c:v>
                </c:pt>
                <c:pt idx="554">
                  <c:v>#N/A</c:v>
                </c:pt>
                <c:pt idx="555">
                  <c:v>#N/A</c:v>
                </c:pt>
                <c:pt idx="556">
                  <c:v>#N/A</c:v>
                </c:pt>
                <c:pt idx="557">
                  <c:v>#N/A</c:v>
                </c:pt>
                <c:pt idx="558">
                  <c:v>#N/A</c:v>
                </c:pt>
                <c:pt idx="559">
                  <c:v>#N/A</c:v>
                </c:pt>
                <c:pt idx="560">
                  <c:v>#N/A</c:v>
                </c:pt>
                <c:pt idx="561">
                  <c:v>#N/A</c:v>
                </c:pt>
                <c:pt idx="562">
                  <c:v>#N/A</c:v>
                </c:pt>
                <c:pt idx="563">
                  <c:v>24</c:v>
                </c:pt>
                <c:pt idx="564">
                  <c:v>#N/A</c:v>
                </c:pt>
                <c:pt idx="565">
                  <c:v>#N/A</c:v>
                </c:pt>
                <c:pt idx="566">
                  <c:v>#N/A</c:v>
                </c:pt>
                <c:pt idx="567">
                  <c:v>#N/A</c:v>
                </c:pt>
                <c:pt idx="568">
                  <c:v>#N/A</c:v>
                </c:pt>
                <c:pt idx="569">
                  <c:v>#N/A</c:v>
                </c:pt>
                <c:pt idx="570">
                  <c:v>#N/A</c:v>
                </c:pt>
                <c:pt idx="571">
                  <c:v>#N/A</c:v>
                </c:pt>
                <c:pt idx="572">
                  <c:v>#N/A</c:v>
                </c:pt>
                <c:pt idx="573">
                  <c:v>25.000000000000014</c:v>
                </c:pt>
                <c:pt idx="574">
                  <c:v>#N/A</c:v>
                </c:pt>
                <c:pt idx="575">
                  <c:v>#N/A</c:v>
                </c:pt>
                <c:pt idx="576">
                  <c:v>#N/A</c:v>
                </c:pt>
                <c:pt idx="577">
                  <c:v>#N/A</c:v>
                </c:pt>
                <c:pt idx="578">
                  <c:v>#N/A</c:v>
                </c:pt>
                <c:pt idx="579">
                  <c:v>#N/A</c:v>
                </c:pt>
                <c:pt idx="580">
                  <c:v>#N/A</c:v>
                </c:pt>
                <c:pt idx="581">
                  <c:v>#N/A</c:v>
                </c:pt>
                <c:pt idx="582">
                  <c:v>#N/A</c:v>
                </c:pt>
                <c:pt idx="583">
                  <c:v>26.000000000000028</c:v>
                </c:pt>
                <c:pt idx="584">
                  <c:v>#N/A</c:v>
                </c:pt>
                <c:pt idx="585">
                  <c:v>#N/A</c:v>
                </c:pt>
                <c:pt idx="586">
                  <c:v>#N/A</c:v>
                </c:pt>
                <c:pt idx="587">
                  <c:v>#N/A</c:v>
                </c:pt>
                <c:pt idx="588">
                  <c:v>#N/A</c:v>
                </c:pt>
                <c:pt idx="589">
                  <c:v>#N/A</c:v>
                </c:pt>
                <c:pt idx="590">
                  <c:v>#N/A</c:v>
                </c:pt>
                <c:pt idx="591">
                  <c:v>#N/A</c:v>
                </c:pt>
                <c:pt idx="592">
                  <c:v>#N/A</c:v>
                </c:pt>
                <c:pt idx="593">
                  <c:v>27.000000000000043</c:v>
                </c:pt>
                <c:pt idx="594">
                  <c:v>#N/A</c:v>
                </c:pt>
                <c:pt idx="595">
                  <c:v>#N/A</c:v>
                </c:pt>
                <c:pt idx="596">
                  <c:v>#N/A</c:v>
                </c:pt>
                <c:pt idx="597">
                  <c:v>#N/A</c:v>
                </c:pt>
                <c:pt idx="598">
                  <c:v>#N/A</c:v>
                </c:pt>
                <c:pt idx="599">
                  <c:v>#N/A</c:v>
                </c:pt>
                <c:pt idx="600">
                  <c:v>#N/A</c:v>
                </c:pt>
                <c:pt idx="601">
                  <c:v>#N/A</c:v>
                </c:pt>
                <c:pt idx="602">
                  <c:v>#N/A</c:v>
                </c:pt>
                <c:pt idx="603">
                  <c:v>28.000000000000057</c:v>
                </c:pt>
                <c:pt idx="604">
                  <c:v>#N/A</c:v>
                </c:pt>
                <c:pt idx="605">
                  <c:v>#N/A</c:v>
                </c:pt>
                <c:pt idx="606">
                  <c:v>#N/A</c:v>
                </c:pt>
                <c:pt idx="607">
                  <c:v>#N/A</c:v>
                </c:pt>
                <c:pt idx="608">
                  <c:v>#N/A</c:v>
                </c:pt>
                <c:pt idx="609">
                  <c:v>#N/A</c:v>
                </c:pt>
                <c:pt idx="610">
                  <c:v>#N/A</c:v>
                </c:pt>
                <c:pt idx="611">
                  <c:v>#N/A</c:v>
                </c:pt>
                <c:pt idx="612">
                  <c:v>#N/A</c:v>
                </c:pt>
                <c:pt idx="613">
                  <c:v>29.000000000000071</c:v>
                </c:pt>
                <c:pt idx="614">
                  <c:v>#N/A</c:v>
                </c:pt>
                <c:pt idx="615">
                  <c:v>#N/A</c:v>
                </c:pt>
                <c:pt idx="616">
                  <c:v>#N/A</c:v>
                </c:pt>
                <c:pt idx="617">
                  <c:v>#N/A</c:v>
                </c:pt>
                <c:pt idx="618">
                  <c:v>#N/A</c:v>
                </c:pt>
                <c:pt idx="619">
                  <c:v>#N/A</c:v>
                </c:pt>
                <c:pt idx="620">
                  <c:v>#N/A</c:v>
                </c:pt>
                <c:pt idx="621">
                  <c:v>#N/A</c:v>
                </c:pt>
                <c:pt idx="622">
                  <c:v>#N/A</c:v>
                </c:pt>
                <c:pt idx="623">
                  <c:v>30.000000000000085</c:v>
                </c:pt>
                <c:pt idx="624">
                  <c:v>#N/A</c:v>
                </c:pt>
                <c:pt idx="625">
                  <c:v>#N/A</c:v>
                </c:pt>
                <c:pt idx="626">
                  <c:v>#N/A</c:v>
                </c:pt>
                <c:pt idx="627">
                  <c:v>#N/A</c:v>
                </c:pt>
                <c:pt idx="628">
                  <c:v>#N/A</c:v>
                </c:pt>
                <c:pt idx="629">
                  <c:v>#N/A</c:v>
                </c:pt>
                <c:pt idx="630">
                  <c:v>#N/A</c:v>
                </c:pt>
                <c:pt idx="631">
                  <c:v>#N/A</c:v>
                </c:pt>
                <c:pt idx="632">
                  <c:v>#N/A</c:v>
                </c:pt>
                <c:pt idx="633">
                  <c:v>31.000000000000099</c:v>
                </c:pt>
                <c:pt idx="634">
                  <c:v>#N/A</c:v>
                </c:pt>
                <c:pt idx="635">
                  <c:v>#N/A</c:v>
                </c:pt>
                <c:pt idx="636">
                  <c:v>#N/A</c:v>
                </c:pt>
                <c:pt idx="637">
                  <c:v>#N/A</c:v>
                </c:pt>
                <c:pt idx="638">
                  <c:v>#N/A</c:v>
                </c:pt>
                <c:pt idx="639">
                  <c:v>#N/A</c:v>
                </c:pt>
                <c:pt idx="640">
                  <c:v>#N/A</c:v>
                </c:pt>
                <c:pt idx="641">
                  <c:v>#N/A</c:v>
                </c:pt>
                <c:pt idx="642">
                  <c:v>#N/A</c:v>
                </c:pt>
                <c:pt idx="643">
                  <c:v>32.000000000000114</c:v>
                </c:pt>
                <c:pt idx="644">
                  <c:v>#N/A</c:v>
                </c:pt>
                <c:pt idx="645">
                  <c:v>#N/A</c:v>
                </c:pt>
                <c:pt idx="646">
                  <c:v>#N/A</c:v>
                </c:pt>
                <c:pt idx="647">
                  <c:v>#N/A</c:v>
                </c:pt>
                <c:pt idx="648">
                  <c:v>#N/A</c:v>
                </c:pt>
                <c:pt idx="649">
                  <c:v>#N/A</c:v>
                </c:pt>
                <c:pt idx="650">
                  <c:v>#N/A</c:v>
                </c:pt>
                <c:pt idx="651">
                  <c:v>#N/A</c:v>
                </c:pt>
                <c:pt idx="652">
                  <c:v>#N/A</c:v>
                </c:pt>
                <c:pt idx="653">
                  <c:v>33.000000000000128</c:v>
                </c:pt>
                <c:pt idx="654">
                  <c:v>#N/A</c:v>
                </c:pt>
                <c:pt idx="655">
                  <c:v>#N/A</c:v>
                </c:pt>
                <c:pt idx="656">
                  <c:v>#N/A</c:v>
                </c:pt>
                <c:pt idx="657">
                  <c:v>#N/A</c:v>
                </c:pt>
                <c:pt idx="658">
                  <c:v>#N/A</c:v>
                </c:pt>
                <c:pt idx="659">
                  <c:v>#N/A</c:v>
                </c:pt>
                <c:pt idx="660">
                  <c:v>#N/A</c:v>
                </c:pt>
                <c:pt idx="661">
                  <c:v>#N/A</c:v>
                </c:pt>
                <c:pt idx="662">
                  <c:v>#N/A</c:v>
                </c:pt>
                <c:pt idx="663">
                  <c:v>34.000000000000142</c:v>
                </c:pt>
                <c:pt idx="664">
                  <c:v>#N/A</c:v>
                </c:pt>
                <c:pt idx="665">
                  <c:v>#N/A</c:v>
                </c:pt>
                <c:pt idx="666">
                  <c:v>#N/A</c:v>
                </c:pt>
                <c:pt idx="667">
                  <c:v>#N/A</c:v>
                </c:pt>
                <c:pt idx="668">
                  <c:v>#N/A</c:v>
                </c:pt>
                <c:pt idx="669">
                  <c:v>#N/A</c:v>
                </c:pt>
                <c:pt idx="670">
                  <c:v>#N/A</c:v>
                </c:pt>
                <c:pt idx="671">
                  <c:v>#N/A</c:v>
                </c:pt>
                <c:pt idx="672">
                  <c:v>#N/A</c:v>
                </c:pt>
                <c:pt idx="673">
                  <c:v>35.000000000000156</c:v>
                </c:pt>
                <c:pt idx="674">
                  <c:v>#N/A</c:v>
                </c:pt>
                <c:pt idx="675">
                  <c:v>#N/A</c:v>
                </c:pt>
                <c:pt idx="676">
                  <c:v>#N/A</c:v>
                </c:pt>
                <c:pt idx="677">
                  <c:v>#N/A</c:v>
                </c:pt>
                <c:pt idx="678">
                  <c:v>#N/A</c:v>
                </c:pt>
                <c:pt idx="679">
                  <c:v>#N/A</c:v>
                </c:pt>
                <c:pt idx="680">
                  <c:v>#N/A</c:v>
                </c:pt>
                <c:pt idx="681">
                  <c:v>#N/A</c:v>
                </c:pt>
                <c:pt idx="682">
                  <c:v>#N/A</c:v>
                </c:pt>
                <c:pt idx="683">
                  <c:v>36.000000000000171</c:v>
                </c:pt>
                <c:pt idx="684">
                  <c:v>#N/A</c:v>
                </c:pt>
                <c:pt idx="685">
                  <c:v>#N/A</c:v>
                </c:pt>
                <c:pt idx="686">
                  <c:v>#N/A</c:v>
                </c:pt>
                <c:pt idx="687">
                  <c:v>#N/A</c:v>
                </c:pt>
                <c:pt idx="688">
                  <c:v>#N/A</c:v>
                </c:pt>
                <c:pt idx="689">
                  <c:v>#N/A</c:v>
                </c:pt>
                <c:pt idx="690">
                  <c:v>#N/A</c:v>
                </c:pt>
                <c:pt idx="691">
                  <c:v>#N/A</c:v>
                </c:pt>
                <c:pt idx="692">
                  <c:v>#N/A</c:v>
                </c:pt>
                <c:pt idx="693">
                  <c:v>37.000000000000185</c:v>
                </c:pt>
                <c:pt idx="694">
                  <c:v>#N/A</c:v>
                </c:pt>
                <c:pt idx="695">
                  <c:v>#N/A</c:v>
                </c:pt>
                <c:pt idx="696">
                  <c:v>#N/A</c:v>
                </c:pt>
                <c:pt idx="697">
                  <c:v>#N/A</c:v>
                </c:pt>
                <c:pt idx="698">
                  <c:v>#N/A</c:v>
                </c:pt>
                <c:pt idx="699">
                  <c:v>#N/A</c:v>
                </c:pt>
                <c:pt idx="700">
                  <c:v>#N/A</c:v>
                </c:pt>
                <c:pt idx="701">
                  <c:v>#N/A</c:v>
                </c:pt>
                <c:pt idx="702">
                  <c:v>#N/A</c:v>
                </c:pt>
                <c:pt idx="703">
                  <c:v>38.000000000000199</c:v>
                </c:pt>
                <c:pt idx="704">
                  <c:v>#N/A</c:v>
                </c:pt>
                <c:pt idx="705">
                  <c:v>#N/A</c:v>
                </c:pt>
                <c:pt idx="706">
                  <c:v>#N/A</c:v>
                </c:pt>
                <c:pt idx="707">
                  <c:v>#N/A</c:v>
                </c:pt>
                <c:pt idx="708">
                  <c:v>#N/A</c:v>
                </c:pt>
                <c:pt idx="709">
                  <c:v>#N/A</c:v>
                </c:pt>
                <c:pt idx="710">
                  <c:v>#N/A</c:v>
                </c:pt>
                <c:pt idx="711">
                  <c:v>#N/A</c:v>
                </c:pt>
                <c:pt idx="712">
                  <c:v>#N/A</c:v>
                </c:pt>
                <c:pt idx="713">
                  <c:v>39.000000000000213</c:v>
                </c:pt>
                <c:pt idx="714">
                  <c:v>#N/A</c:v>
                </c:pt>
                <c:pt idx="715">
                  <c:v>#N/A</c:v>
                </c:pt>
                <c:pt idx="716">
                  <c:v>#N/A</c:v>
                </c:pt>
                <c:pt idx="717">
                  <c:v>#N/A</c:v>
                </c:pt>
                <c:pt idx="718">
                  <c:v>#N/A</c:v>
                </c:pt>
                <c:pt idx="719">
                  <c:v>#N/A</c:v>
                </c:pt>
                <c:pt idx="720">
                  <c:v>#N/A</c:v>
                </c:pt>
                <c:pt idx="721">
                  <c:v>#N/A</c:v>
                </c:pt>
                <c:pt idx="722">
                  <c:v>#N/A</c:v>
                </c:pt>
                <c:pt idx="723">
                  <c:v>40.000000000000227</c:v>
                </c:pt>
                <c:pt idx="724">
                  <c:v>#N/A</c:v>
                </c:pt>
                <c:pt idx="725">
                  <c:v>#N/A</c:v>
                </c:pt>
                <c:pt idx="726">
                  <c:v>#N/A</c:v>
                </c:pt>
                <c:pt idx="727">
                  <c:v>#N/A</c:v>
                </c:pt>
                <c:pt idx="728">
                  <c:v>#N/A</c:v>
                </c:pt>
                <c:pt idx="729">
                  <c:v>#N/A</c:v>
                </c:pt>
                <c:pt idx="730">
                  <c:v>#N/A</c:v>
                </c:pt>
                <c:pt idx="731">
                  <c:v>#N/A</c:v>
                </c:pt>
                <c:pt idx="732">
                  <c:v>#N/A</c:v>
                </c:pt>
                <c:pt idx="733">
                  <c:v>41.000000000000242</c:v>
                </c:pt>
                <c:pt idx="734">
                  <c:v>#N/A</c:v>
                </c:pt>
                <c:pt idx="735">
                  <c:v>#N/A</c:v>
                </c:pt>
                <c:pt idx="736">
                  <c:v>#N/A</c:v>
                </c:pt>
                <c:pt idx="737">
                  <c:v>#N/A</c:v>
                </c:pt>
                <c:pt idx="738">
                  <c:v>#N/A</c:v>
                </c:pt>
                <c:pt idx="739">
                  <c:v>#N/A</c:v>
                </c:pt>
                <c:pt idx="740">
                  <c:v>#N/A</c:v>
                </c:pt>
                <c:pt idx="741">
                  <c:v>#N/A</c:v>
                </c:pt>
                <c:pt idx="742">
                  <c:v>#N/A</c:v>
                </c:pt>
                <c:pt idx="743">
                  <c:v>42.000000000000256</c:v>
                </c:pt>
                <c:pt idx="744">
                  <c:v>#N/A</c:v>
                </c:pt>
                <c:pt idx="745">
                  <c:v>#N/A</c:v>
                </c:pt>
                <c:pt idx="746">
                  <c:v>#N/A</c:v>
                </c:pt>
                <c:pt idx="747">
                  <c:v>#N/A</c:v>
                </c:pt>
                <c:pt idx="748">
                  <c:v>#N/A</c:v>
                </c:pt>
                <c:pt idx="749">
                  <c:v>#N/A</c:v>
                </c:pt>
                <c:pt idx="750">
                  <c:v>#N/A</c:v>
                </c:pt>
                <c:pt idx="751">
                  <c:v>#N/A</c:v>
                </c:pt>
                <c:pt idx="752">
                  <c:v>#N/A</c:v>
                </c:pt>
                <c:pt idx="753">
                  <c:v>43.00000000000027</c:v>
                </c:pt>
                <c:pt idx="754">
                  <c:v>#N/A</c:v>
                </c:pt>
                <c:pt idx="755">
                  <c:v>#N/A</c:v>
                </c:pt>
                <c:pt idx="756">
                  <c:v>#N/A</c:v>
                </c:pt>
                <c:pt idx="757">
                  <c:v>#N/A</c:v>
                </c:pt>
                <c:pt idx="758">
                  <c:v>#N/A</c:v>
                </c:pt>
                <c:pt idx="759">
                  <c:v>#N/A</c:v>
                </c:pt>
                <c:pt idx="760">
                  <c:v>#N/A</c:v>
                </c:pt>
                <c:pt idx="761">
                  <c:v>#N/A</c:v>
                </c:pt>
                <c:pt idx="762">
                  <c:v>#N/A</c:v>
                </c:pt>
                <c:pt idx="763">
                  <c:v>44.000000000000284</c:v>
                </c:pt>
                <c:pt idx="764">
                  <c:v>#N/A</c:v>
                </c:pt>
                <c:pt idx="765">
                  <c:v>#N/A</c:v>
                </c:pt>
                <c:pt idx="766">
                  <c:v>#N/A</c:v>
                </c:pt>
                <c:pt idx="767">
                  <c:v>#N/A</c:v>
                </c:pt>
                <c:pt idx="768">
                  <c:v>#N/A</c:v>
                </c:pt>
                <c:pt idx="769">
                  <c:v>#N/A</c:v>
                </c:pt>
                <c:pt idx="770">
                  <c:v>#N/A</c:v>
                </c:pt>
                <c:pt idx="771">
                  <c:v>#N/A</c:v>
                </c:pt>
                <c:pt idx="772">
                  <c:v>#N/A</c:v>
                </c:pt>
                <c:pt idx="773">
                  <c:v>45.000000000000298</c:v>
                </c:pt>
                <c:pt idx="774">
                  <c:v>#N/A</c:v>
                </c:pt>
                <c:pt idx="775">
                  <c:v>#N/A</c:v>
                </c:pt>
                <c:pt idx="776">
                  <c:v>#N/A</c:v>
                </c:pt>
                <c:pt idx="777">
                  <c:v>#N/A</c:v>
                </c:pt>
                <c:pt idx="778">
                  <c:v>#N/A</c:v>
                </c:pt>
                <c:pt idx="779">
                  <c:v>#N/A</c:v>
                </c:pt>
                <c:pt idx="780">
                  <c:v>#N/A</c:v>
                </c:pt>
                <c:pt idx="781">
                  <c:v>#N/A</c:v>
                </c:pt>
                <c:pt idx="782">
                  <c:v>#N/A</c:v>
                </c:pt>
                <c:pt idx="783">
                  <c:v>46.000000000000313</c:v>
                </c:pt>
                <c:pt idx="784">
                  <c:v>#N/A</c:v>
                </c:pt>
                <c:pt idx="785">
                  <c:v>#N/A</c:v>
                </c:pt>
                <c:pt idx="786">
                  <c:v>#N/A</c:v>
                </c:pt>
                <c:pt idx="787">
                  <c:v>#N/A</c:v>
                </c:pt>
                <c:pt idx="788">
                  <c:v>#N/A</c:v>
                </c:pt>
                <c:pt idx="789">
                  <c:v>#N/A</c:v>
                </c:pt>
                <c:pt idx="790">
                  <c:v>#N/A</c:v>
                </c:pt>
                <c:pt idx="791">
                  <c:v>#N/A</c:v>
                </c:pt>
                <c:pt idx="792">
                  <c:v>#N/A</c:v>
                </c:pt>
                <c:pt idx="793">
                  <c:v>47.000000000000327</c:v>
                </c:pt>
                <c:pt idx="794">
                  <c:v>#N/A</c:v>
                </c:pt>
                <c:pt idx="795">
                  <c:v>#N/A</c:v>
                </c:pt>
                <c:pt idx="796">
                  <c:v>#N/A</c:v>
                </c:pt>
                <c:pt idx="797">
                  <c:v>#N/A</c:v>
                </c:pt>
                <c:pt idx="798">
                  <c:v>#N/A</c:v>
                </c:pt>
                <c:pt idx="799">
                  <c:v>#N/A</c:v>
                </c:pt>
                <c:pt idx="800">
                  <c:v>#N/A</c:v>
                </c:pt>
                <c:pt idx="801">
                  <c:v>#N/A</c:v>
                </c:pt>
                <c:pt idx="802">
                  <c:v>#N/A</c:v>
                </c:pt>
                <c:pt idx="803">
                  <c:v>48.000000000000341</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353.98669985348454</c:v>
                </c:pt>
                <c:pt idx="1">
                  <c:v>354.68042765398297</c:v>
                </c:pt>
                <c:pt idx="2">
                  <c:v>355.37483407449815</c:v>
                </c:pt>
                <c:pt idx="3">
                  <c:v>356.07171640090093</c:v>
                </c:pt>
                <c:pt idx="4">
                  <c:v>356.77287192653313</c:v>
                </c:pt>
                <c:pt idx="5">
                  <c:v>357.48009845762942</c:v>
                </c:pt>
                <c:pt idx="6">
                  <c:v>358.19473949908695</c:v>
                </c:pt>
                <c:pt idx="7">
                  <c:v>358.91722874242708</c:v>
                </c:pt>
                <c:pt idx="8">
                  <c:v>359.64754472854491</c:v>
                </c:pt>
                <c:pt idx="9">
                  <c:v>360.38566595626929</c:v>
                </c:pt>
                <c:pt idx="10">
                  <c:v>361.13157088242275</c:v>
                </c:pt>
                <c:pt idx="11">
                  <c:v>361.88523792189034</c:v>
                </c:pt>
                <c:pt idx="12">
                  <c:v>362.64664544769738</c:v>
                </c:pt>
                <c:pt idx="13">
                  <c:v>363.41577179109527</c:v>
                </c:pt>
                <c:pt idx="14">
                  <c:v>364.19259524165545</c:v>
                </c:pt>
                <c:pt idx="15">
                  <c:v>364.97709404737105</c:v>
                </c:pt>
                <c:pt idx="16">
                  <c:v>365.76924641476603</c:v>
                </c:pt>
                <c:pt idx="17">
                  <c:v>366.56903050901121</c:v>
                </c:pt>
                <c:pt idx="18">
                  <c:v>367.37642445404731</c:v>
                </c:pt>
                <c:pt idx="19">
                  <c:v>368.19140633271456</c:v>
                </c:pt>
                <c:pt idx="20">
                  <c:v>369.01395418688867</c:v>
                </c:pt>
                <c:pt idx="21">
                  <c:v>369.84404601762287</c:v>
                </c:pt>
                <c:pt idx="22">
                  <c:v>370.68165978529595</c:v>
                </c:pt>
                <c:pt idx="23">
                  <c:v>371.52677340976578</c:v>
                </c:pt>
                <c:pt idx="24">
                  <c:v>372.37936477052853</c:v>
                </c:pt>
                <c:pt idx="25">
                  <c:v>373.23941170688306</c:v>
                </c:pt>
                <c:pt idx="26">
                  <c:v>374.10689201810044</c:v>
                </c:pt>
                <c:pt idx="27">
                  <c:v>374.98178346359845</c:v>
                </c:pt>
                <c:pt idx="28">
                  <c:v>375.86406376312073</c:v>
                </c:pt>
                <c:pt idx="29">
                  <c:v>376.75371059692054</c:v>
                </c:pt>
                <c:pt idx="30">
                  <c:v>377.65070160594911</c:v>
                </c:pt>
                <c:pt idx="31">
                  <c:v>378.55501439204801</c:v>
                </c:pt>
                <c:pt idx="32">
                  <c:v>379.46662651814586</c:v>
                </c:pt>
                <c:pt idx="33">
                  <c:v>380.38551550845904</c:v>
                </c:pt>
                <c:pt idx="34">
                  <c:v>381.31165884869614</c:v>
                </c:pt>
                <c:pt idx="35">
                  <c:v>382.24503398626632</c:v>
                </c:pt>
                <c:pt idx="36">
                  <c:v>383.18561833049102</c:v>
                </c:pt>
                <c:pt idx="37">
                  <c:v>384.13338925281948</c:v>
                </c:pt>
                <c:pt idx="38">
                  <c:v>385.08832408704751</c:v>
                </c:pt>
                <c:pt idx="39">
                  <c:v>386.05040012953936</c:v>
                </c:pt>
                <c:pt idx="40">
                  <c:v>387.01959463945303</c:v>
                </c:pt>
                <c:pt idx="41">
                  <c:v>387.99588483896861</c:v>
                </c:pt>
                <c:pt idx="42">
                  <c:v>388.97924791351932</c:v>
                </c:pt>
                <c:pt idx="43">
                  <c:v>389.9696610120256</c:v>
                </c:pt>
                <c:pt idx="44">
                  <c:v>390.96710124713206</c:v>
                </c:pt>
                <c:pt idx="45">
                  <c:v>391.97154569544699</c:v>
                </c:pt>
                <c:pt idx="46">
                  <c:v>392.98297139778441</c:v>
                </c:pt>
                <c:pt idx="47">
                  <c:v>394.00135535940876</c:v>
                </c:pt>
                <c:pt idx="48">
                  <c:v>395.02667455028194</c:v>
                </c:pt>
                <c:pt idx="49">
                  <c:v>396.05890590531271</c:v>
                </c:pt>
                <c:pt idx="50">
                  <c:v>397.09802632460833</c:v>
                </c:pt>
                <c:pt idx="51">
                  <c:v>398.14401505627592</c:v>
                </c:pt>
                <c:pt idx="52">
                  <c:v>399.19685608115731</c:v>
                </c:pt>
                <c:pt idx="53">
                  <c:v>400.25653573274707</c:v>
                </c:pt>
                <c:pt idx="54">
                  <c:v>401.32304031510853</c:v>
                </c:pt>
                <c:pt idx="55">
                  <c:v>402.39635610299064</c:v>
                </c:pt>
                <c:pt idx="56">
                  <c:v>403.47646934194694</c:v>
                </c:pt>
                <c:pt idx="57">
                  <c:v>404.56336624845574</c:v>
                </c:pt>
                <c:pt idx="58">
                  <c:v>405.65703301004237</c:v>
                </c:pt>
                <c:pt idx="59">
                  <c:v>406.75745578540273</c:v>
                </c:pt>
                <c:pt idx="60">
                  <c:v>407.86462070452836</c:v>
                </c:pt>
                <c:pt idx="61">
                  <c:v>408.97851386883332</c:v>
                </c:pt>
                <c:pt idx="62">
                  <c:v>410.09912135128229</c:v>
                </c:pt>
                <c:pt idx="63">
                  <c:v>411.2264291965202</c:v>
                </c:pt>
                <c:pt idx="64">
                  <c:v>412.36042342100325</c:v>
                </c:pt>
                <c:pt idx="65">
                  <c:v>413.50109001313137</c:v>
                </c:pt>
                <c:pt idx="66">
                  <c:v>414.64841493338201</c:v>
                </c:pt>
                <c:pt idx="67">
                  <c:v>415.80238411444526</c:v>
                </c:pt>
                <c:pt idx="68">
                  <c:v>416.96298346136024</c:v>
                </c:pt>
                <c:pt idx="69">
                  <c:v>418.13019885165272</c:v>
                </c:pt>
                <c:pt idx="70">
                  <c:v>419.30401613547406</c:v>
                </c:pt>
                <c:pt idx="71">
                  <c:v>420.4844211357414</c:v>
                </c:pt>
                <c:pt idx="72">
                  <c:v>421.67139964827885</c:v>
                </c:pt>
                <c:pt idx="73">
                  <c:v>422.86493744195997</c:v>
                </c:pt>
                <c:pt idx="74">
                  <c:v>424.06502025885129</c:v>
                </c:pt>
                <c:pt idx="75">
                  <c:v>425.27163381435713</c:v>
                </c:pt>
                <c:pt idx="76">
                  <c:v>426.48476379736519</c:v>
                </c:pt>
                <c:pt idx="77">
                  <c:v>427.70439587039345</c:v>
                </c:pt>
                <c:pt idx="78">
                  <c:v>428.93051566973799</c:v>
                </c:pt>
                <c:pt idx="79">
                  <c:v>430.16310880562185</c:v>
                </c:pt>
                <c:pt idx="80">
                  <c:v>431.40216086234489</c:v>
                </c:pt>
                <c:pt idx="81">
                  <c:v>432.64765739843443</c:v>
                </c:pt>
                <c:pt idx="82">
                  <c:v>433.89958394679707</c:v>
                </c:pt>
                <c:pt idx="83">
                  <c:v>435.15792601487141</c:v>
                </c:pt>
                <c:pt idx="84">
                  <c:v>436.42266908478138</c:v>
                </c:pt>
                <c:pt idx="85">
                  <c:v>437.69379861349086</c:v>
                </c:pt>
                <c:pt idx="86">
                  <c:v>438.97130003295877</c:v>
                </c:pt>
                <c:pt idx="87">
                  <c:v>440.25515875029521</c:v>
                </c:pt>
                <c:pt idx="88">
                  <c:v>441.54536014791842</c:v>
                </c:pt>
                <c:pt idx="89">
                  <c:v>442.84188958371237</c:v>
                </c:pt>
                <c:pt idx="90">
                  <c:v>444.1447323911853</c:v>
                </c:pt>
                <c:pt idx="91">
                  <c:v>445.45387387962887</c:v>
                </c:pt>
                <c:pt idx="92">
                  <c:v>446.76929933427823</c:v>
                </c:pt>
                <c:pt idx="93">
                  <c:v>448.09099401647251</c:v>
                </c:pt>
                <c:pt idx="94">
                  <c:v>449.41894316381638</c:v>
                </c:pt>
                <c:pt idx="95">
                  <c:v>450.7531319903419</c:v>
                </c:pt>
                <c:pt idx="96">
                  <c:v>452.09354568667135</c:v>
                </c:pt>
                <c:pt idx="97">
                  <c:v>453.44016942018061</c:v>
                </c:pt>
                <c:pt idx="98">
                  <c:v>454.79298833516299</c:v>
                </c:pt>
                <c:pt idx="99">
                  <c:v>456.151987552994</c:v>
                </c:pt>
                <c:pt idx="100">
                  <c:v>457.51715217229639</c:v>
                </c:pt>
                <c:pt idx="101">
                  <c:v>458.88846617623682</c:v>
                </c:pt>
                <c:pt idx="102">
                  <c:v>460.26591133922369</c:v>
                </c:pt>
                <c:pt idx="103">
                  <c:v>461.64946831948879</c:v>
                </c:pt>
                <c:pt idx="104">
                  <c:v>463.0391177523004</c:v>
                </c:pt>
                <c:pt idx="105">
                  <c:v>464.43484025019467</c:v>
                </c:pt>
                <c:pt idx="106">
                  <c:v>465.8366164032073</c:v>
                </c:pt>
                <c:pt idx="107">
                  <c:v>467.24442677910571</c:v>
                </c:pt>
                <c:pt idx="108">
                  <c:v>468.65825192362144</c:v>
                </c:pt>
                <c:pt idx="109">
                  <c:v>470.07807236068294</c:v>
                </c:pt>
                <c:pt idx="110">
                  <c:v>471.50386859264853</c:v>
                </c:pt>
                <c:pt idx="111">
                  <c:v>472.93562110053989</c:v>
                </c:pt>
                <c:pt idx="112">
                  <c:v>474.37331034427552</c:v>
                </c:pt>
                <c:pt idx="113">
                  <c:v>475.81691676290478</c:v>
                </c:pt>
                <c:pt idx="114">
                  <c:v>477.26642077484183</c:v>
                </c:pt>
                <c:pt idx="115">
                  <c:v>478.72180277809997</c:v>
                </c:pt>
                <c:pt idx="116">
                  <c:v>480.18304315052603</c:v>
                </c:pt>
                <c:pt idx="117">
                  <c:v>481.65012225003528</c:v>
                </c:pt>
                <c:pt idx="118">
                  <c:v>483.12302041484594</c:v>
                </c:pt>
                <c:pt idx="119">
                  <c:v>484.60171796371424</c:v>
                </c:pt>
                <c:pt idx="120">
                  <c:v>486.08619519616963</c:v>
                </c:pt>
                <c:pt idx="121">
                  <c:v>487.57643239274972</c:v>
                </c:pt>
                <c:pt idx="122">
                  <c:v>489.07240981523569</c:v>
                </c:pt>
                <c:pt idx="123">
                  <c:v>490.57410770688756</c:v>
                </c:pt>
                <c:pt idx="124">
                  <c:v>492.08150629267959</c:v>
                </c:pt>
                <c:pt idx="125">
                  <c:v>493.59458577953563</c:v>
                </c:pt>
                <c:pt idx="126">
                  <c:v>495.1133263565647</c:v>
                </c:pt>
                <c:pt idx="127">
                  <c:v>496.63770819529628</c:v>
                </c:pt>
                <c:pt idx="128">
                  <c:v>498.16771144991588</c:v>
                </c:pt>
                <c:pt idx="129">
                  <c:v>499.70331625750026</c:v>
                </c:pt>
                <c:pt idx="130">
                  <c:v>501.24450273825306</c:v>
                </c:pt>
                <c:pt idx="131">
                  <c:v>502.79125099573986</c:v>
                </c:pt>
                <c:pt idx="132">
                  <c:v>504.34354111712361</c:v>
                </c:pt>
                <c:pt idx="133">
                  <c:v>505.90135317339957</c:v>
                </c:pt>
                <c:pt idx="134">
                  <c:v>507.46466721963066</c:v>
                </c:pt>
                <c:pt idx="135">
                  <c:v>509.03346329518212</c:v>
                </c:pt>
                <c:pt idx="136">
                  <c:v>510.60772142395649</c:v>
                </c:pt>
                <c:pt idx="137">
                  <c:v>512.18742161462819</c:v>
                </c:pt>
                <c:pt idx="138">
                  <c:v>513.77254386087805</c:v>
                </c:pt>
                <c:pt idx="139">
                  <c:v>515.36306814162765</c:v>
                </c:pt>
                <c:pt idx="140">
                  <c:v>516.95897442127364</c:v>
                </c:pt>
                <c:pt idx="141">
                  <c:v>518.56024264992141</c:v>
                </c:pt>
                <c:pt idx="142">
                  <c:v>520.16685276361898</c:v>
                </c:pt>
                <c:pt idx="143">
                  <c:v>521.77878468459051</c:v>
                </c:pt>
                <c:pt idx="144">
                  <c:v>523.39601832146968</c:v>
                </c:pt>
                <c:pt idx="145">
                  <c:v>525.01853356953268</c:v>
                </c:pt>
                <c:pt idx="146">
                  <c:v>526.64631031093074</c:v>
                </c:pt>
                <c:pt idx="147">
                  <c:v>528.27932841492316</c:v>
                </c:pt>
                <c:pt idx="148">
                  <c:v>529.91756773810891</c:v>
                </c:pt>
                <c:pt idx="149">
                  <c:v>531.56100812465911</c:v>
                </c:pt>
                <c:pt idx="150">
                  <c:v>533.20962940654817</c:v>
                </c:pt>
                <c:pt idx="151">
                  <c:v>534.86341177389454</c:v>
                </c:pt>
                <c:pt idx="152">
                  <c:v>536.52233614538511</c:v>
                </c:pt>
                <c:pt idx="153">
                  <c:v>538.18638379833487</c:v>
                </c:pt>
                <c:pt idx="154">
                  <c:v>539.8555359986517</c:v>
                </c:pt>
                <c:pt idx="155">
                  <c:v>541.52977400104533</c:v>
                </c:pt>
                <c:pt idx="156">
                  <c:v>543.20907904923661</c:v>
                </c:pt>
                <c:pt idx="157">
                  <c:v>544.89343237616629</c:v>
                </c:pt>
                <c:pt idx="158">
                  <c:v>546.58281520420326</c:v>
                </c:pt>
                <c:pt idx="159">
                  <c:v>548.27720874535294</c:v>
                </c:pt>
                <c:pt idx="160">
                  <c:v>549.97659420146499</c:v>
                </c:pt>
                <c:pt idx="161">
                  <c:v>551.68095276444058</c:v>
                </c:pt>
                <c:pt idx="162">
                  <c:v>553.39026561643982</c:v>
                </c:pt>
                <c:pt idx="163">
                  <c:v>555.10451393008816</c:v>
                </c:pt>
                <c:pt idx="164">
                  <c:v>556.82367886868315</c:v>
                </c:pt>
                <c:pt idx="165">
                  <c:v>558.54774158639998</c:v>
                </c:pt>
                <c:pt idx="166">
                  <c:v>560.27668322849763</c:v>
                </c:pt>
                <c:pt idx="167">
                  <c:v>562.01048493152348</c:v>
                </c:pt>
                <c:pt idx="168">
                  <c:v>563.74912782351873</c:v>
                </c:pt>
                <c:pt idx="169">
                  <c:v>565.4925930242224</c:v>
                </c:pt>
                <c:pt idx="170">
                  <c:v>567.24086164527546</c:v>
                </c:pt>
                <c:pt idx="171">
                  <c:v>568.99391479042413</c:v>
                </c:pt>
                <c:pt idx="172">
                  <c:v>570.75173355572349</c:v>
                </c:pt>
                <c:pt idx="173">
                  <c:v>572.51429902973962</c:v>
                </c:pt>
                <c:pt idx="174">
                  <c:v>574.28159229375217</c:v>
                </c:pt>
                <c:pt idx="175">
                  <c:v>576.05359442195584</c:v>
                </c:pt>
                <c:pt idx="176">
                  <c:v>577.8302864816618</c:v>
                </c:pt>
                <c:pt idx="177">
                  <c:v>579.61164953349851</c:v>
                </c:pt>
                <c:pt idx="178">
                  <c:v>581.39766463161175</c:v>
                </c:pt>
                <c:pt idx="179">
                  <c:v>583.18831282386475</c:v>
                </c:pt>
                <c:pt idx="180">
                  <c:v>584.98357515203747</c:v>
                </c:pt>
                <c:pt idx="181">
                  <c:v>586.78343265202511</c:v>
                </c:pt>
                <c:pt idx="182">
                  <c:v>588.58786635403658</c:v>
                </c:pt>
                <c:pt idx="183">
                  <c:v>590.39685728279221</c:v>
                </c:pt>
                <c:pt idx="184">
                  <c:v>592.21038645772103</c:v>
                </c:pt>
                <c:pt idx="185">
                  <c:v>594.02843489315728</c:v>
                </c:pt>
                <c:pt idx="186">
                  <c:v>595.8509835985368</c:v>
                </c:pt>
                <c:pt idx="187">
                  <c:v>597.67801357859219</c:v>
                </c:pt>
                <c:pt idx="188">
                  <c:v>599.50950583354836</c:v>
                </c:pt>
                <c:pt idx="189">
                  <c:v>601.3454413593164</c:v>
                </c:pt>
                <c:pt idx="190">
                  <c:v>603.18580114768781</c:v>
                </c:pt>
                <c:pt idx="191">
                  <c:v>605.03056618652772</c:v>
                </c:pt>
                <c:pt idx="192">
                  <c:v>606.87971745996742</c:v>
                </c:pt>
                <c:pt idx="193">
                  <c:v>608.73323594859687</c:v>
                </c:pt>
                <c:pt idx="194">
                  <c:v>610.59110262965555</c:v>
                </c:pt>
                <c:pt idx="195">
                  <c:v>612.45329847722405</c:v>
                </c:pt>
                <c:pt idx="196">
                  <c:v>614.3198044624138</c:v>
                </c:pt>
                <c:pt idx="197">
                  <c:v>616.19060155355692</c:v>
                </c:pt>
                <c:pt idx="198">
                  <c:v>618.0656707163954</c:v>
                </c:pt>
                <c:pt idx="199">
                  <c:v>619.94499291426939</c:v>
                </c:pt>
                <c:pt idx="200">
                  <c:v>621.82854910830486</c:v>
                </c:pt>
                <c:pt idx="201">
                  <c:v>623.71632025760073</c:v>
                </c:pt>
                <c:pt idx="202">
                  <c:v>625.60828731941547</c:v>
                </c:pt>
                <c:pt idx="203">
                  <c:v>627.50443124935293</c:v>
                </c:pt>
                <c:pt idx="204">
                  <c:v>629.40473300154724</c:v>
                </c:pt>
                <c:pt idx="205">
                  <c:v>631.30917352884751</c:v>
                </c:pt>
                <c:pt idx="206">
                  <c:v>633.21773378300156</c:v>
                </c:pt>
                <c:pt idx="207">
                  <c:v>635.13039471483921</c:v>
                </c:pt>
                <c:pt idx="208">
                  <c:v>637.04713727445449</c:v>
                </c:pt>
                <c:pt idx="209">
                  <c:v>638.96794241138764</c:v>
                </c:pt>
                <c:pt idx="210">
                  <c:v>640.89279107480593</c:v>
                </c:pt>
                <c:pt idx="211">
                  <c:v>642.82166421368413</c:v>
                </c:pt>
                <c:pt idx="212">
                  <c:v>644.75454277698452</c:v>
                </c:pt>
                <c:pt idx="213">
                  <c:v>646.69140771383525</c:v>
                </c:pt>
                <c:pt idx="214">
                  <c:v>648.63223997370903</c:v>
                </c:pt>
                <c:pt idx="215">
                  <c:v>650.57702050660066</c:v>
                </c:pt>
                <c:pt idx="216">
                  <c:v>652.52573026320351</c:v>
                </c:pt>
                <c:pt idx="217">
                  <c:v>654.47835019508602</c:v>
                </c:pt>
                <c:pt idx="218">
                  <c:v>656.43486125486675</c:v>
                </c:pt>
                <c:pt idx="219">
                  <c:v>658.39524439638933</c:v>
                </c:pt>
                <c:pt idx="220">
                  <c:v>660.35948057489588</c:v>
                </c:pt>
                <c:pt idx="221">
                  <c:v>662.32755074720069</c:v>
                </c:pt>
                <c:pt idx="222">
                  <c:v>664.29943587186222</c:v>
                </c:pt>
                <c:pt idx="223">
                  <c:v>666.27511690935489</c:v>
                </c:pt>
                <c:pt idx="224">
                  <c:v>668.25457482223999</c:v>
                </c:pt>
                <c:pt idx="225">
                  <c:v>670.23779057533568</c:v>
                </c:pt>
                <c:pt idx="226">
                  <c:v>672.22474513588668</c:v>
                </c:pt>
                <c:pt idx="227">
                  <c:v>674.21541947373248</c:v>
                </c:pt>
                <c:pt idx="228">
                  <c:v>676.20979456147552</c:v>
                </c:pt>
                <c:pt idx="229">
                  <c:v>678.20785137464793</c:v>
                </c:pt>
                <c:pt idx="230">
                  <c:v>680.209570891878</c:v>
                </c:pt>
                <c:pt idx="231">
                  <c:v>682.2149340950557</c:v>
                </c:pt>
                <c:pt idx="232">
                  <c:v>684.22392196949727</c:v>
                </c:pt>
                <c:pt idx="233">
                  <c:v>686.23651550410921</c:v>
                </c:pt>
                <c:pt idx="234">
                  <c:v>688.25269569155159</c:v>
                </c:pt>
                <c:pt idx="235">
                  <c:v>690.2724435284</c:v>
                </c:pt>
                <c:pt idx="236">
                  <c:v>692.29574001530739</c:v>
                </c:pt>
                <c:pt idx="237">
                  <c:v>694.32256615716483</c:v>
                </c:pt>
                <c:pt idx="238">
                  <c:v>696.35290296326139</c:v>
                </c:pt>
                <c:pt idx="239">
                  <c:v>698.38673144744314</c:v>
                </c:pt>
                <c:pt idx="240">
                  <c:v>700.42403262827156</c:v>
                </c:pt>
                <c:pt idx="241">
                  <c:v>702.46478752918131</c:v>
                </c:pt>
                <c:pt idx="242">
                  <c:v>704.50897717863654</c:v>
                </c:pt>
                <c:pt idx="243">
                  <c:v>706.55658261028691</c:v>
                </c:pt>
                <c:pt idx="244">
                  <c:v>708.60758486312284</c:v>
                </c:pt>
                <c:pt idx="245">
                  <c:v>710.66196498162947</c:v>
                </c:pt>
                <c:pt idx="246">
                  <c:v>712.71970401594024</c:v>
                </c:pt>
                <c:pt idx="247">
                  <c:v>714.78078302198946</c:v>
                </c:pt>
                <c:pt idx="248">
                  <c:v>716.84518306166422</c:v>
                </c:pt>
                <c:pt idx="249">
                  <c:v>718.91288520295484</c:v>
                </c:pt>
                <c:pt idx="250">
                  <c:v>720.98387052010548</c:v>
                </c:pt>
                <c:pt idx="251">
                  <c:v>723.05811851125156</c:v>
                </c:pt>
                <c:pt idx="252">
                  <c:v>725.13560551660328</c:v>
                </c:pt>
                <c:pt idx="253">
                  <c:v>727.21630630297773</c:v>
                </c:pt>
                <c:pt idx="254">
                  <c:v>729.30019564781855</c:v>
                </c:pt>
                <c:pt idx="255">
                  <c:v>731.38724833941319</c:v>
                </c:pt>
                <c:pt idx="256">
                  <c:v>733.47743917710807</c:v>
                </c:pt>
                <c:pt idx="257">
                  <c:v>735.57074297152258</c:v>
                </c:pt>
                <c:pt idx="258">
                  <c:v>737.66713454476189</c:v>
                </c:pt>
                <c:pt idx="259">
                  <c:v>739.76658873062786</c:v>
                </c:pt>
                <c:pt idx="260">
                  <c:v>741.86908037482874</c:v>
                </c:pt>
                <c:pt idx="261">
                  <c:v>743.9745843351875</c:v>
                </c:pt>
                <c:pt idx="262">
                  <c:v>746.08307548184814</c:v>
                </c:pt>
                <c:pt idx="263">
                  <c:v>748.19452869748136</c:v>
                </c:pt>
                <c:pt idx="264">
                  <c:v>750.30891887748817</c:v>
                </c:pt>
                <c:pt idx="265">
                  <c:v>752.42622093020202</c:v>
                </c:pt>
                <c:pt idx="266">
                  <c:v>754.54640977709005</c:v>
                </c:pt>
                <c:pt idx="267">
                  <c:v>756.669460352952</c:v>
                </c:pt>
                <c:pt idx="268">
                  <c:v>758.7953476061183</c:v>
                </c:pt>
                <c:pt idx="269">
                  <c:v>760.92404649864659</c:v>
                </c:pt>
                <c:pt idx="270">
                  <c:v>763.05553200651639</c:v>
                </c:pt>
                <c:pt idx="271">
                  <c:v>765.18977911982256</c:v>
                </c:pt>
                <c:pt idx="272">
                  <c:v>767.3267628429677</c:v>
                </c:pt>
                <c:pt idx="273">
                  <c:v>769.46645819485195</c:v>
                </c:pt>
                <c:pt idx="274">
                  <c:v>771.60884020906258</c:v>
                </c:pt>
                <c:pt idx="275">
                  <c:v>773.75388393406126</c:v>
                </c:pt>
                <c:pt idx="276">
                  <c:v>775.90156443337014</c:v>
                </c:pt>
                <c:pt idx="277">
                  <c:v>778.0518567857564</c:v>
                </c:pt>
                <c:pt idx="278">
                  <c:v>780.20473608541522</c:v>
                </c:pt>
                <c:pt idx="279">
                  <c:v>782.36017744215167</c:v>
                </c:pt>
                <c:pt idx="280">
                  <c:v>784.51815598156054</c:v>
                </c:pt>
                <c:pt idx="281">
                  <c:v>786.67864684520521</c:v>
                </c:pt>
                <c:pt idx="282">
                  <c:v>788.8416251907945</c:v>
                </c:pt>
                <c:pt idx="283">
                  <c:v>791.00706619235859</c:v>
                </c:pt>
                <c:pt idx="284">
                  <c:v>793.17494504042315</c:v>
                </c:pt>
                <c:pt idx="285">
                  <c:v>795.34523694218194</c:v>
                </c:pt>
                <c:pt idx="286">
                  <c:v>797.51791712166823</c:v>
                </c:pt>
                <c:pt idx="287">
                  <c:v>799.69296081992434</c:v>
                </c:pt>
                <c:pt idx="288">
                  <c:v>801.87034329517007</c:v>
                </c:pt>
                <c:pt idx="289">
                  <c:v>804.05003982296932</c:v>
                </c:pt>
                <c:pt idx="290">
                  <c:v>806.23202569639557</c:v>
                </c:pt>
                <c:pt idx="291">
                  <c:v>808.41627622619569</c:v>
                </c:pt>
                <c:pt idx="292">
                  <c:v>810.60276674095212</c:v>
                </c:pt>
                <c:pt idx="293">
                  <c:v>812.79147258724402</c:v>
                </c:pt>
                <c:pt idx="294">
                  <c:v>814.98236912980644</c:v>
                </c:pt>
                <c:pt idx="295">
                  <c:v>817.17543175168851</c:v>
                </c:pt>
                <c:pt idx="296">
                  <c:v>819.37063585440967</c:v>
                </c:pt>
                <c:pt idx="297">
                  <c:v>821.56795685811494</c:v>
                </c:pt>
                <c:pt idx="298">
                  <c:v>823.76735290163197</c:v>
                </c:pt>
                <c:pt idx="299">
                  <c:v>825.96874755403962</c:v>
                </c:pt>
                <c:pt idx="300">
                  <c:v>828.17204714474985</c:v>
                </c:pt>
                <c:pt idx="301">
                  <c:v>830.37715808279233</c:v>
                </c:pt>
                <c:pt idx="302">
                  <c:v>832.5839868583862</c:v>
                </c:pt>
                <c:pt idx="303">
                  <c:v>834.79244004449254</c:v>
                </c:pt>
                <c:pt idx="304">
                  <c:v>837.00242429834793</c:v>
                </c:pt>
                <c:pt idx="305">
                  <c:v>839.21384636297785</c:v>
                </c:pt>
                <c:pt idx="306">
                  <c:v>841.42661306869161</c:v>
                </c:pt>
                <c:pt idx="307">
                  <c:v>843.6406313345575</c:v>
                </c:pt>
                <c:pt idx="308">
                  <c:v>845.85580816985907</c:v>
                </c:pt>
                <c:pt idx="309">
                  <c:v>848.07205067553161</c:v>
                </c:pt>
                <c:pt idx="310">
                  <c:v>850.28926604557967</c:v>
                </c:pt>
                <c:pt idx="311">
                  <c:v>852.50736156847506</c:v>
                </c:pt>
                <c:pt idx="312">
                  <c:v>854.72624462853605</c:v>
                </c:pt>
                <c:pt idx="313">
                  <c:v>856.94582270728688</c:v>
                </c:pt>
                <c:pt idx="314">
                  <c:v>859.16600338479816</c:v>
                </c:pt>
                <c:pt idx="315">
                  <c:v>861.38669434100825</c:v>
                </c:pt>
                <c:pt idx="316">
                  <c:v>863.6078033570252</c:v>
                </c:pt>
                <c:pt idx="317">
                  <c:v>865.82923831640994</c:v>
                </c:pt>
                <c:pt idx="318">
                  <c:v>868.05090720644</c:v>
                </c:pt>
                <c:pt idx="319">
                  <c:v>870.27271811935429</c:v>
                </c:pt>
                <c:pt idx="320">
                  <c:v>872.49457925357876</c:v>
                </c:pt>
                <c:pt idx="321">
                  <c:v>874.716405782582</c:v>
                </c:pt>
                <c:pt idx="322">
                  <c:v>876.93812671586113</c:v>
                </c:pt>
                <c:pt idx="323">
                  <c:v>879.15967801562249</c:v>
                </c:pt>
                <c:pt idx="324">
                  <c:v>881.38099572098452</c:v>
                </c:pt>
                <c:pt idx="325">
                  <c:v>883.60201594849354</c:v>
                </c:pt>
                <c:pt idx="326">
                  <c:v>885.82267489263063</c:v>
                </c:pt>
                <c:pt idx="327">
                  <c:v>888.04290882630949</c:v>
                </c:pt>
                <c:pt idx="328">
                  <c:v>890.26265410136546</c:v>
                </c:pt>
                <c:pt idx="329">
                  <c:v>892.48184714903516</c:v>
                </c:pt>
                <c:pt idx="330">
                  <c:v>894.70042448042739</c:v>
                </c:pt>
                <c:pt idx="331">
                  <c:v>896.91832268698511</c:v>
                </c:pt>
                <c:pt idx="332">
                  <c:v>899.13547844093875</c:v>
                </c:pt>
                <c:pt idx="333">
                  <c:v>901.35182849575028</c:v>
                </c:pt>
                <c:pt idx="334">
                  <c:v>903.5673096865487</c:v>
                </c:pt>
                <c:pt idx="335">
                  <c:v>905.78185893055695</c:v>
                </c:pt>
                <c:pt idx="336">
                  <c:v>907.99541322750974</c:v>
                </c:pt>
                <c:pt idx="337">
                  <c:v>910.20790966006325</c:v>
                </c:pt>
                <c:pt idx="338">
                  <c:v>912.41928539419553</c:v>
                </c:pt>
                <c:pt idx="339">
                  <c:v>914.62947767959872</c:v>
                </c:pt>
                <c:pt idx="340">
                  <c:v>916.83842385006278</c:v>
                </c:pt>
                <c:pt idx="341">
                  <c:v>919.04606132385049</c:v>
                </c:pt>
                <c:pt idx="342">
                  <c:v>921.25232760406425</c:v>
                </c:pt>
                <c:pt idx="343">
                  <c:v>923.45716027900414</c:v>
                </c:pt>
                <c:pt idx="344">
                  <c:v>925.66049702251803</c:v>
                </c:pt>
                <c:pt idx="345">
                  <c:v>927.86227559434292</c:v>
                </c:pt>
                <c:pt idx="346">
                  <c:v>930.06243384043853</c:v>
                </c:pt>
                <c:pt idx="347">
                  <c:v>932.2609096933121</c:v>
                </c:pt>
                <c:pt idx="348">
                  <c:v>934.45764191158628</c:v>
                </c:pt>
                <c:pt idx="349">
                  <c:v>936.65257081845436</c:v>
                </c:pt>
                <c:pt idx="350">
                  <c:v>938.8456375605457</c:v>
                </c:pt>
                <c:pt idx="351">
                  <c:v>941.03678336786697</c:v>
                </c:pt>
                <c:pt idx="352">
                  <c:v>943.22594955404645</c:v>
                </c:pt>
                <c:pt idx="353">
                  <c:v>945.41307751657075</c:v>
                </c:pt>
                <c:pt idx="354">
                  <c:v>947.59810873701497</c:v>
                </c:pt>
                <c:pt idx="355">
                  <c:v>949.78098478126526</c:v>
                </c:pt>
                <c:pt idx="356">
                  <c:v>951.96164729973486</c:v>
                </c:pt>
                <c:pt idx="357">
                  <c:v>954.1400380275727</c:v>
                </c:pt>
                <c:pt idx="358">
                  <c:v>956.31609878486563</c:v>
                </c:pt>
                <c:pt idx="359">
                  <c:v>958.48977147683354</c:v>
                </c:pt>
                <c:pt idx="360">
                  <c:v>960.66101345675486</c:v>
                </c:pt>
                <c:pt idx="361">
                  <c:v>962.8298128639849</c:v>
                </c:pt>
                <c:pt idx="362">
                  <c:v>964.99617321349933</c:v>
                </c:pt>
                <c:pt idx="363">
                  <c:v>967.16009801026871</c:v>
                </c:pt>
                <c:pt idx="364">
                  <c:v>969.32159074929575</c:v>
                </c:pt>
                <c:pt idx="365">
                  <c:v>971.48065491565308</c:v>
                </c:pt>
                <c:pt idx="366">
                  <c:v>973.63729398451994</c:v>
                </c:pt>
                <c:pt idx="367">
                  <c:v>975.79151142121918</c:v>
                </c:pt>
                <c:pt idx="368">
                  <c:v>977.94331068125416</c:v>
                </c:pt>
                <c:pt idx="369">
                  <c:v>980.09269521034537</c:v>
                </c:pt>
                <c:pt idx="370">
                  <c:v>982.2396684444667</c:v>
                </c:pt>
                <c:pt idx="371">
                  <c:v>984.38423380988172</c:v>
                </c:pt>
                <c:pt idx="372">
                  <c:v>986.52639472317981</c:v>
                </c:pt>
                <c:pt idx="373">
                  <c:v>988.66615459131197</c:v>
                </c:pt>
                <c:pt idx="374">
                  <c:v>990.80351681162654</c:v>
                </c:pt>
                <c:pt idx="375">
                  <c:v>992.93848477190511</c:v>
                </c:pt>
                <c:pt idx="376">
                  <c:v>995.07106185039731</c:v>
                </c:pt>
                <c:pt idx="377">
                  <c:v>997.20125141585663</c:v>
                </c:pt>
                <c:pt idx="378">
                  <c:v>999.32905682757519</c:v>
                </c:pt>
                <c:pt idx="379">
                  <c:v>1001.4544814354186</c:v>
                </c:pt>
                <c:pt idx="380">
                  <c:v>1003.577528579861</c:v>
                </c:pt>
                <c:pt idx="381">
                  <c:v>1005.6982015920191</c:v>
                </c:pt>
                <c:pt idx="382">
                  <c:v>1007.8165037936873</c:v>
                </c:pt>
                <c:pt idx="383">
                  <c:v>1009.9324384973712</c:v>
                </c:pt>
                <c:pt idx="384">
                  <c:v>1012.0460090063224</c:v>
                </c:pt>
                <c:pt idx="385">
                  <c:v>1014.1572186145718</c:v>
                </c:pt>
                <c:pt idx="386">
                  <c:v>1016.266070606964</c:v>
                </c:pt>
                <c:pt idx="387">
                  <c:v>1018.3725682591905</c:v>
                </c:pt>
                <c:pt idx="388">
                  <c:v>1020.4767148378232</c:v>
                </c:pt>
                <c:pt idx="389">
                  <c:v>1022.5785136003478</c:v>
                </c:pt>
                <c:pt idx="390">
                  <c:v>1024.677967795197</c:v>
                </c:pt>
                <c:pt idx="391">
                  <c:v>1026.7750806617835</c:v>
                </c:pt>
                <c:pt idx="392">
                  <c:v>1028.8698554305327</c:v>
                </c:pt>
                <c:pt idx="393">
                  <c:v>1030.9622953229157</c:v>
                </c:pt>
                <c:pt idx="394">
                  <c:v>1033.0524035514813</c:v>
                </c:pt>
                <c:pt idx="395">
                  <c:v>1035.140183319889</c:v>
                </c:pt>
                <c:pt idx="396">
                  <c:v>1037.2256378229411</c:v>
                </c:pt>
                <c:pt idx="397">
                  <c:v>1039.3087702466144</c:v>
                </c:pt>
                <c:pt idx="398">
                  <c:v>1041.3895837680925</c:v>
                </c:pt>
                <c:pt idx="399">
                  <c:v>1043.4680815557977</c:v>
                </c:pt>
                <c:pt idx="400">
                  <c:v>1045.5442667694224</c:v>
                </c:pt>
                <c:pt idx="401">
                  <c:v>1066.1791714356195</c:v>
                </c:pt>
                <c:pt idx="402">
                  <c:v>1086.5848496390347</c:v>
                </c:pt>
                <c:pt idx="403">
                  <c:v>1106.7643760984763</c:v>
                </c:pt>
                <c:pt idx="404">
                  <c:v>1126.720742410796</c:v>
                </c:pt>
                <c:pt idx="405">
                  <c:v>1146.4568599708318</c:v>
                </c:pt>
                <c:pt idx="406">
                  <c:v>1165.97556276198</c:v>
                </c:pt>
                <c:pt idx="407">
                  <c:v>1185.2796100242431</c:v>
                </c:pt>
                <c:pt idx="408">
                  <c:v>1204.3716888061876</c:v>
                </c:pt>
                <c:pt idx="409">
                  <c:v>1223.2544164068479</c:v>
                </c:pt>
                <c:pt idx="410">
                  <c:v>1241.9303427132477</c:v>
                </c:pt>
                <c:pt idx="411">
                  <c:v>1260.4019524388755</c:v>
                </c:pt>
                <c:pt idx="412">
                  <c:v>1278.6716672681264</c:v>
                </c:pt>
                <c:pt idx="413">
                  <c:v>1296.7418479114342</c:v>
                </c:pt>
                <c:pt idx="414">
                  <c:v>1314.6147960755354</c:v>
                </c:pt>
                <c:pt idx="415">
                  <c:v>1332.2927563530568</c:v>
                </c:pt>
                <c:pt idx="416">
                  <c:v>1349.7779180353709</c:v>
                </c:pt>
                <c:pt idx="417">
                  <c:v>1367.0724168524437</c:v>
                </c:pt>
                <c:pt idx="418">
                  <c:v>1384.1783366431871</c:v>
                </c:pt>
                <c:pt idx="419">
                  <c:v>1401.097710959632</c:v>
                </c:pt>
                <c:pt idx="420">
                  <c:v>1417.832524608054</c:v>
                </c:pt>
                <c:pt idx="421">
                  <c:v>1434.3847151300124</c:v>
                </c:pt>
                <c:pt idx="422">
                  <c:v>1450.756174226098</c:v>
                </c:pt>
                <c:pt idx="423">
                  <c:v>1466.9487491250386</c:v>
                </c:pt>
                <c:pt idx="424">
                  <c:v>1482.9642439006648</c:v>
                </c:pt>
                <c:pt idx="425">
                  <c:v>1498.8044207391072</c:v>
                </c:pt>
                <c:pt idx="426">
                  <c:v>1514.4710011584707</c:v>
                </c:pt>
                <c:pt idx="427">
                  <c:v>1529.965667183111</c:v>
                </c:pt>
                <c:pt idx="428">
                  <c:v>1545.2900624745334</c:v>
                </c:pt>
                <c:pt idx="429">
                  <c:v>1560.4457934208228</c:v>
                </c:pt>
                <c:pt idx="430">
                  <c:v>1575.4344301864205</c:v>
                </c:pt>
                <c:pt idx="431">
                  <c:v>1590.2575077239703</c:v>
                </c:pt>
                <c:pt idx="432">
                  <c:v>1604.9165267498679</c:v>
                </c:pt>
                <c:pt idx="433">
                  <c:v>1619.4129546850659</c:v>
                </c:pt>
                <c:pt idx="434">
                  <c:v>1633.7482265626106</c:v>
                </c:pt>
                <c:pt idx="435">
                  <c:v>1647.923745903315</c:v>
                </c:pt>
                <c:pt idx="436">
                  <c:v>1661.9408855608979</c:v>
                </c:pt>
                <c:pt idx="437">
                  <c:v>1675.8009885378624</c:v>
                </c:pt>
                <c:pt idx="438">
                  <c:v>1689.505368773318</c:v>
                </c:pt>
                <c:pt idx="439">
                  <c:v>1703.0553119038984</c:v>
                </c:pt>
                <c:pt idx="440">
                  <c:v>1716.4520759988691</c:v>
                </c:pt>
                <c:pt idx="441">
                  <c:v>1729.6968922704668</c:v>
                </c:pt>
                <c:pt idx="442">
                  <c:v>1742.7909657604678</c:v>
                </c:pt>
                <c:pt idx="443">
                  <c:v>1755.73547600393</c:v>
                </c:pt>
                <c:pt idx="444">
                  <c:v>1768.5315776710152</c:v>
                </c:pt>
                <c:pt idx="445">
                  <c:v>1781.1804011877521</c:v>
                </c:pt>
                <c:pt idx="446">
                  <c:v>1793.6830533365653</c:v>
                </c:pt>
                <c:pt idx="447">
                  <c:v>1806.0406178373548</c:v>
                </c:pt>
                <c:pt idx="448">
                  <c:v>1818.2541559098761</c:v>
                </c:pt>
                <c:pt idx="449">
                  <c:v>1830.3247068181408</c:v>
                </c:pt>
                <c:pt idx="450">
                  <c:v>1842.2532883975196</c:v>
                </c:pt>
                <c:pt idx="451">
                  <c:v>1854.0408975652047</c:v>
                </c:pt>
                <c:pt idx="452">
                  <c:v>1865.6885108146596</c:v>
                </c:pt>
                <c:pt idx="453">
                  <c:v>1877.1970846946519</c:v>
                </c:pt>
                <c:pt idx="454">
                  <c:v>1888.5675562734466</c:v>
                </c:pt>
                <c:pt idx="455">
                  <c:v>1899.8008435887073</c:v>
                </c:pt>
                <c:pt idx="456">
                  <c:v>1910.8978460836313</c:v>
                </c:pt>
                <c:pt idx="457">
                  <c:v>1921.8594450298226</c:v>
                </c:pt>
                <c:pt idx="458">
                  <c:v>1932.6865039373863</c:v>
                </c:pt>
                <c:pt idx="459">
                  <c:v>1943.3798689527052</c:v>
                </c:pt>
                <c:pt idx="460">
                  <c:v>1953.9403692443454</c:v>
                </c:pt>
                <c:pt idx="461">
                  <c:v>1964.368817377514</c:v>
                </c:pt>
                <c:pt idx="462">
                  <c:v>1974.6660096774792</c:v>
                </c:pt>
                <c:pt idx="463">
                  <c:v>1984.8327265823441</c:v>
                </c:pt>
                <c:pt idx="464">
                  <c:v>1994.8697329855506</c:v>
                </c:pt>
                <c:pt idx="465">
                  <c:v>2004.7777785684773</c:v>
                </c:pt>
                <c:pt idx="466">
                  <c:v>2014.5575981234765</c:v>
                </c:pt>
                <c:pt idx="467">
                  <c:v>2024.2099118676865</c:v>
                </c:pt>
                <c:pt idx="468">
                  <c:v>2033.7354257479399</c:v>
                </c:pt>
                <c:pt idx="469">
                  <c:v>2043.1348317370778</c:v>
                </c:pt>
                <c:pt idx="470">
                  <c:v>2052.4088081219684</c:v>
                </c:pt>
                <c:pt idx="471">
                  <c:v>2061.5580197835152</c:v>
                </c:pt>
                <c:pt idx="472">
                  <c:v>2070.5831184689332</c:v>
                </c:pt>
                <c:pt idx="473">
                  <c:v>2079.4847430565583</c:v>
                </c:pt>
                <c:pt idx="474">
                  <c:v>2088.2635198134481</c:v>
                </c:pt>
                <c:pt idx="475">
                  <c:v>2096.9200626460201</c:v>
                </c:pt>
                <c:pt idx="476">
                  <c:v>2105.4549733439694</c:v>
                </c:pt>
                <c:pt idx="477">
                  <c:v>2113.8688418176939</c:v>
                </c:pt>
                <c:pt idx="478">
                  <c:v>2122.1622463294566</c:v>
                </c:pt>
                <c:pt idx="479">
                  <c:v>2130.3357537184916</c:v>
                </c:pt>
                <c:pt idx="480">
                  <c:v>2138.3899196202742</c:v>
                </c:pt>
                <c:pt idx="481">
                  <c:v>2146.3252886801479</c:v>
                </c:pt>
                <c:pt idx="482">
                  <c:v>2154.1423947615126</c:v>
                </c:pt>
                <c:pt idx="483">
                  <c:v>2161.8417611487589</c:v>
                </c:pt>
                <c:pt idx="484">
                  <c:v>2169.4239007451351</c:v>
                </c:pt>
                <c:pt idx="485">
                  <c:v>2176.8893162657291</c:v>
                </c:pt>
                <c:pt idx="486">
                  <c:v>2184.2385004257353</c:v>
                </c:pt>
                <c:pt idx="487">
                  <c:v>2191.471936124181</c:v>
                </c:pt>
                <c:pt idx="488">
                  <c:v>2198.5900966232721</c:v>
                </c:pt>
                <c:pt idx="489">
                  <c:v>2205.5934457235262</c:v>
                </c:pt>
                <c:pt idx="490">
                  <c:v>2212.4824379348443</c:v>
                </c:pt>
                <c:pt idx="491">
                  <c:v>2219.2575186436788</c:v>
                </c:pt>
                <c:pt idx="492">
                  <c:v>2225.9191242764464</c:v>
                </c:pt>
                <c:pt idx="493">
                  <c:v>2232.4676824593339</c:v>
                </c:pt>
                <c:pt idx="494">
                  <c:v>2238.903612174639</c:v>
                </c:pt>
                <c:pt idx="495">
                  <c:v>2245.2273239137917</c:v>
                </c:pt>
                <c:pt idx="496">
                  <c:v>2251.4392198271917</c:v>
                </c:pt>
                <c:pt idx="497">
                  <c:v>2257.5396938709987</c:v>
                </c:pt>
                <c:pt idx="498">
                  <c:v>2263.5291319510125</c:v>
                </c:pt>
                <c:pt idx="499">
                  <c:v>2269.4079120637743</c:v>
                </c:pt>
                <c:pt idx="500">
                  <c:v>2275.1764044350198</c:v>
                </c:pt>
                <c:pt idx="501">
                  <c:v>2280.834971655614</c:v>
                </c:pt>
                <c:pt idx="502">
                  <c:v>2286.3839688150965</c:v>
                </c:pt>
                <c:pt idx="503">
                  <c:v>2291.8237436329641</c:v>
                </c:pt>
                <c:pt idx="504">
                  <c:v>2297.1546365878148</c:v>
                </c:pt>
                <c:pt idx="505">
                  <c:v>2302.3769810444819</c:v>
                </c:pt>
                <c:pt idx="506">
                  <c:v>2307.4911033792787</c:v>
                </c:pt>
                <c:pt idx="507">
                  <c:v>2312.4973231034801</c:v>
                </c:pt>
                <c:pt idx="508">
                  <c:v>2317.3959529851645</c:v>
                </c:pt>
                <c:pt idx="509">
                  <c:v>2322.1872991695373</c:v>
                </c:pt>
                <c:pt idx="510">
                  <c:v>2326.8716612978583</c:v>
                </c:pt>
                <c:pt idx="511">
                  <c:v>2331.4493326250977</c:v>
                </c:pt>
                <c:pt idx="512">
                  <c:v>2335.920600136441</c:v>
                </c:pt>
                <c:pt idx="513">
                  <c:v>2340.2857446627645</c:v>
                </c:pt>
                <c:pt idx="514">
                  <c:v>2344.5450409952055</c:v>
                </c:pt>
                <c:pt idx="515">
                  <c:v>2348.6987579989454</c:v>
                </c:pt>
                <c:pt idx="516">
                  <c:v>2352.7471587263321</c:v>
                </c:pt>
                <c:pt idx="517">
                  <c:v>2356.6905005294566</c:v>
                </c:pt>
                <c:pt idx="518">
                  <c:v>2360.5290351723106</c:v>
                </c:pt>
                <c:pt idx="519">
                  <c:v>2364.2630089426439</c:v>
                </c:pt>
                <c:pt idx="520">
                  <c:v>2367.8926627636383</c:v>
                </c:pt>
                <c:pt idx="521">
                  <c:v>2371.4182323055225</c:v>
                </c:pt>
                <c:pt idx="522">
                  <c:v>2374.8399480972416</c:v>
                </c:pt>
                <c:pt idx="523">
                  <c:v>2378.1580356382997</c:v>
                </c:pt>
                <c:pt idx="524">
                  <c:v>2381.3727155108918</c:v>
                </c:pt>
                <c:pt idx="525">
                  <c:v>2384.484203492435</c:v>
                </c:pt>
                <c:pt idx="526">
                  <c:v>2387.4927106686127</c:v>
                </c:pt>
                <c:pt idx="527">
                  <c:v>2390.3984435470393</c:v>
                </c:pt>
                <c:pt idx="528">
                  <c:v>2393.2016041716465</c:v>
                </c:pt>
                <c:pt idx="529">
                  <c:v>2395.9023902378963</c:v>
                </c:pt>
                <c:pt idx="530">
                  <c:v>2398.5009952089144</c:v>
                </c:pt>
                <c:pt idx="531">
                  <c:v>2400.9976084326349</c:v>
                </c:pt>
                <c:pt idx="532">
                  <c:v>2403.3924152600416</c:v>
                </c:pt>
                <c:pt idx="533">
                  <c:v>2405.6855971645837</c:v>
                </c:pt>
                <c:pt idx="534">
                  <c:v>2407.8773318628405</c:v>
                </c:pt>
                <c:pt idx="535">
                  <c:v>2409.9677934364936</c:v>
                </c:pt>
                <c:pt idx="536">
                  <c:v>2411.9571524556641</c:v>
                </c:pt>
                <c:pt idx="537">
                  <c:v>2413.8455761036589</c:v>
                </c:pt>
                <c:pt idx="538">
                  <c:v>2415.6332283031616</c:v>
                </c:pt>
                <c:pt idx="539">
                  <c:v>2417.320269843889</c:v>
                </c:pt>
                <c:pt idx="540">
                  <c:v>2418.9068585117275</c:v>
                </c:pt>
                <c:pt idx="541">
                  <c:v>2420.393149219346</c:v>
                </c:pt>
                <c:pt idx="542">
                  <c:v>2421.7792941382741</c:v>
                </c:pt>
                <c:pt idx="543">
                  <c:v>2423.0654428324137</c:v>
                </c:pt>
                <c:pt idx="544">
                  <c:v>2424.2517423929471</c:v>
                </c:pt>
                <c:pt idx="545">
                  <c:v>2425.3383375745789</c:v>
                </c:pt>
                <c:pt idx="546">
                  <c:v>2426.3253709330461</c:v>
                </c:pt>
                <c:pt idx="547">
                  <c:v>2427.2129829638079</c:v>
                </c:pt>
                <c:pt idx="548">
                  <c:v>2428.0013122418131</c:v>
                </c:pt>
                <c:pt idx="549">
                  <c:v>2428.6904955622308</c:v>
                </c:pt>
                <c:pt idx="550">
                  <c:v>2429.2806680820149</c:v>
                </c:pt>
                <c:pt idx="551">
                  <c:v>2429.7719634621594</c:v>
                </c:pt>
                <c:pt idx="552">
                  <c:v>2430.1645140104852</c:v>
                </c:pt>
                <c:pt idx="553">
                  <c:v>2430.4584508247935</c:v>
                </c:pt>
                <c:pt idx="554">
                  <c:v>2430.6539039362042</c:v>
                </c:pt>
                <c:pt idx="555">
                  <c:v>2430.751002452489</c:v>
                </c:pt>
                <c:pt idx="556">
                  <c:v>2430.7498747012037</c:v>
                </c:pt>
                <c:pt idx="557">
                  <c:v>2430.6506483724138</c:v>
                </c:pt>
                <c:pt idx="558">
                  <c:v>2430.4534506608006</c:v>
                </c:pt>
                <c:pt idx="559">
                  <c:v>2430.1584084069368</c:v>
                </c:pt>
                <c:pt idx="560">
                  <c:v>2429.7656482375132</c:v>
                </c:pt>
                <c:pt idx="561">
                  <c:v>2429.2752967043002</c:v>
                </c:pt>
                <c:pt idx="562">
                  <c:v>2428.6874804216282</c:v>
                </c:pt>
                <c:pt idx="563">
                  <c:v>2428.0023262021746</c:v>
                </c:pt>
                <c:pt idx="564">
                  <c:v>2427.2199611908513</c:v>
                </c:pt>
                <c:pt idx="565">
                  <c:v>2426.3405129965881</c:v>
                </c:pt>
                <c:pt idx="566">
                  <c:v>2425.3641098218213</c:v>
                </c:pt>
                <c:pt idx="567">
                  <c:v>2424.2908805895022</c:v>
                </c:pt>
                <c:pt idx="568">
                  <c:v>2423.1209550674521</c:v>
                </c:pt>
                <c:pt idx="569">
                  <c:v>2421.8544639899005</c:v>
                </c:pt>
                <c:pt idx="570">
                  <c:v>2420.4915391760592</c:v>
                </c:pt>
                <c:pt idx="571">
                  <c:v>2419.03231364559</c:v>
                </c:pt>
                <c:pt idx="572">
                  <c:v>2417.4769217308508</c:v>
                </c:pt>
                <c:pt idx="573">
                  <c:v>2415.8254991858057</c:v>
                </c:pt>
                <c:pt idx="574">
                  <c:v>2414.0781832915054</c:v>
                </c:pt>
                <c:pt idx="575">
                  <c:v>2412.2351129580593</c:v>
                </c:pt>
                <c:pt idx="576">
                  <c:v>2410.2964288230337</c:v>
                </c:pt>
                <c:pt idx="577">
                  <c:v>2408.2622733462231</c:v>
                </c:pt>
                <c:pt idx="578">
                  <c:v>2406.1327909007578</c:v>
                </c:pt>
                <c:pt idx="579">
                  <c:v>2403.9081278605208</c:v>
                </c:pt>
                <c:pt idx="580">
                  <c:v>2401.5884326838673</c:v>
                </c:pt>
                <c:pt idx="581">
                  <c:v>2399.1738559936389</c:v>
                </c:pt>
                <c:pt idx="582">
                  <c:v>2396.6645506534906</c:v>
                </c:pt>
                <c:pt idx="583">
                  <c:v>2394.0606718405484</c:v>
                </c:pt>
                <c:pt idx="584">
                  <c:v>2391.3623771144298</c:v>
                </c:pt>
                <c:pt idx="585">
                  <c:v>2388.5698264826669</c:v>
                </c:pt>
                <c:pt idx="586">
                  <c:v>2385.683182462581</c:v>
                </c:pt>
                <c:pt idx="587">
                  <c:v>2382.7026101396618</c:v>
                </c:pt>
                <c:pt idx="588">
                  <c:v>2379.6282772225145</c:v>
                </c:pt>
                <c:pt idx="589">
                  <c:v>2376.4603540944408</c:v>
                </c:pt>
                <c:pt idx="590">
                  <c:v>2373.1990138617252</c:v>
                </c:pt>
                <c:pt idx="591">
                  <c:v>2369.8444323987023</c:v>
                </c:pt>
                <c:pt idx="592">
                  <c:v>2366.396788389683</c:v>
                </c:pt>
                <c:pt idx="593">
                  <c:v>2362.8562633678225</c:v>
                </c:pt>
                <c:pt idx="594">
                  <c:v>2359.2230417510123</c:v>
                </c:pt>
                <c:pt idx="595">
                  <c:v>2355.4973108748791</c:v>
                </c:pt>
                <c:pt idx="596">
                  <c:v>2351.6792610229809</c:v>
                </c:pt>
                <c:pt idx="597">
                  <c:v>2347.7690854542807</c:v>
                </c:pt>
                <c:pt idx="598">
                  <c:v>2343.7669804279872</c:v>
                </c:pt>
                <c:pt idx="599">
                  <c:v>2339.6731452258468</c:v>
                </c:pt>
                <c:pt idx="600">
                  <c:v>2335.4877821719733</c:v>
                </c:pt>
                <c:pt idx="601">
                  <c:v>2331.211096650296</c:v>
                </c:pt>
                <c:pt idx="602">
                  <c:v>2326.8432971197117</c:v>
                </c:pt>
                <c:pt idx="603">
                  <c:v>2322.3845951270214</c:v>
                </c:pt>
                <c:pt idx="604">
                  <c:v>2317.8352053177287</c:v>
                </c:pt>
                <c:pt idx="605">
                  <c:v>2313.1953454447807</c:v>
                </c:pt>
                <c:pt idx="606">
                  <c:v>2308.4652363753253</c:v>
                </c:pt>
                <c:pt idx="607">
                  <c:v>2303.6451020955583</c:v>
                </c:pt>
                <c:pt idx="608">
                  <c:v>2298.7351697137337</c:v>
                </c:pt>
                <c:pt idx="609">
                  <c:v>2293.7356694614064</c:v>
                </c:pt>
                <c:pt idx="610">
                  <c:v>2288.6468346929701</c:v>
                </c:pt>
                <c:pt idx="611">
                  <c:v>2283.4689018835638</c:v>
                </c:pt>
                <c:pt idx="612">
                  <c:v>2278.2021106254028</c:v>
                </c:pt>
                <c:pt idx="613">
                  <c:v>2272.8467036225975</c:v>
                </c:pt>
                <c:pt idx="614">
                  <c:v>2267.4029266845182</c:v>
                </c:pt>
                <c:pt idx="615">
                  <c:v>2261.8710287177651</c:v>
                </c:pt>
                <c:pt idx="616">
                  <c:v>2256.2512617167922</c:v>
                </c:pt>
                <c:pt idx="617">
                  <c:v>2250.5438807532428</c:v>
                </c:pt>
                <c:pt idx="618">
                  <c:v>2244.7491439640439</c:v>
                </c:pt>
                <c:pt idx="619">
                  <c:v>2238.8673125383102</c:v>
                </c:pt>
                <c:pt idx="620">
                  <c:v>2232.8986507031004</c:v>
                </c:pt>
                <c:pt idx="621">
                  <c:v>2226.8434257080767</c:v>
                </c:pt>
                <c:pt idx="622">
                  <c:v>2220.701907809103</c:v>
                </c:pt>
                <c:pt idx="623">
                  <c:v>2214.4743702508313</c:v>
                </c:pt>
                <c:pt idx="624">
                  <c:v>2208.1610892483077</c:v>
                </c:pt>
                <c:pt idx="625">
                  <c:v>2201.7623439676427</c:v>
                </c:pt>
                <c:pt idx="626">
                  <c:v>2195.2784165057783</c:v>
                </c:pt>
                <c:pt idx="627">
                  <c:v>2188.7095918693899</c:v>
                </c:pt>
                <c:pt idx="628">
                  <c:v>2182.0561579529563</c:v>
                </c:pt>
                <c:pt idx="629">
                  <c:v>2175.3184055160264</c:v>
                </c:pt>
                <c:pt idx="630">
                  <c:v>2168.4966281597217</c:v>
                </c:pt>
                <c:pt idx="631">
                  <c:v>2161.5911223024964</c:v>
                </c:pt>
                <c:pt idx="632">
                  <c:v>2154.6021871551898</c:v>
                </c:pt>
                <c:pt idx="633">
                  <c:v>2147.5301246953959</c:v>
                </c:pt>
                <c:pt idx="634">
                  <c:v>2140.3752396411792</c:v>
                </c:pt>
                <c:pt idx="635">
                  <c:v>2133.1378394241606</c:v>
                </c:pt>
                <c:pt idx="636">
                  <c:v>2125.818234161999</c:v>
                </c:pt>
                <c:pt idx="637">
                  <c:v>2118.4167366302931</c:v>
                </c:pt>
                <c:pt idx="638">
                  <c:v>2110.9336622339274</c:v>
                </c:pt>
                <c:pt idx="639">
                  <c:v>2103.3693289778807</c:v>
                </c:pt>
                <c:pt idx="640">
                  <c:v>2095.724057437526</c:v>
                </c:pt>
                <c:pt idx="641">
                  <c:v>2087.9981707284351</c:v>
                </c:pt>
                <c:pt idx="642">
                  <c:v>2080.1919944757137</c:v>
                </c:pt>
                <c:pt idx="643">
                  <c:v>2072.3058567828825</c:v>
                </c:pt>
                <c:pt idx="644">
                  <c:v>2064.3400882003275</c:v>
                </c:pt>
                <c:pt idx="645">
                  <c:v>2056.2950216933345</c:v>
                </c:pt>
                <c:pt idx="646">
                  <c:v>2048.1709926097265</c:v>
                </c:pt>
                <c:pt idx="647">
                  <c:v>2039.9683386471227</c:v>
                </c:pt>
                <c:pt idx="648">
                  <c:v>2031.6873998198346</c:v>
                </c:pt>
                <c:pt idx="649">
                  <c:v>2023.328518425415</c:v>
                </c:pt>
                <c:pt idx="650">
                  <c:v>2014.8920390108776</c:v>
                </c:pt>
                <c:pt idx="651">
                  <c:v>2006.3783083386011</c:v>
                </c:pt>
                <c:pt idx="652">
                  <c:v>1997.7876753519342</c:v>
                </c:pt>
                <c:pt idx="653">
                  <c:v>1989.120491140515</c:v>
                </c:pt>
                <c:pt idx="654">
                  <c:v>1980.3771089053187</c:v>
                </c:pt>
                <c:pt idx="655">
                  <c:v>1971.5578839234499</c:v>
                </c:pt>
                <c:pt idx="656">
                  <c:v>1962.6631735126909</c:v>
                </c:pt>
                <c:pt idx="657">
                  <c:v>1953.6933369958197</c:v>
                </c:pt>
                <c:pt idx="658">
                  <c:v>1944.648735664711</c:v>
                </c:pt>
                <c:pt idx="659">
                  <c:v>1935.529732744234</c:v>
                </c:pt>
                <c:pt idx="660">
                  <c:v>1926.3366933559564</c:v>
                </c:pt>
                <c:pt idx="661">
                  <c:v>1917.0699844816704</c:v>
                </c:pt>
                <c:pt idx="662">
                  <c:v>1907.7299749267497</c:v>
                </c:pt>
                <c:pt idx="663">
                  <c:v>1898.3170352833515</c:v>
                </c:pt>
                <c:pt idx="664">
                  <c:v>1888.8315378934717</c:v>
                </c:pt>
                <c:pt idx="665">
                  <c:v>1879.2738568118693</c:v>
                </c:pt>
                <c:pt idx="666">
                  <c:v>1869.6443677688655</c:v>
                </c:pt>
                <c:pt idx="667">
                  <c:v>1859.9434481330329</c:v>
                </c:pt>
                <c:pt idx="668">
                  <c:v>1850.1714768737825</c:v>
                </c:pt>
                <c:pt idx="669">
                  <c:v>1840.32883452386</c:v>
                </c:pt>
                <c:pt idx="670">
                  <c:v>1830.4159031417619</c:v>
                </c:pt>
                <c:pt idx="671">
                  <c:v>1820.4330662740804</c:v>
                </c:pt>
                <c:pt idx="672">
                  <c:v>1810.3807089177878</c:v>
                </c:pt>
                <c:pt idx="673">
                  <c:v>1800.2592174824692</c:v>
                </c:pt>
                <c:pt idx="674">
                  <c:v>1790.0689797525147</c:v>
                </c:pt>
                <c:pt idx="675">
                  <c:v>1779.8103848492779</c:v>
                </c:pt>
                <c:pt idx="676">
                  <c:v>1769.4838231932124</c:v>
                </c:pt>
                <c:pt idx="677">
                  <c:v>1759.0896864659944</c:v>
                </c:pt>
                <c:pt idx="678">
                  <c:v>1748.6283675726386</c:v>
                </c:pt>
                <c:pt idx="679">
                  <c:v>1738.1002606036195</c:v>
                </c:pt>
                <c:pt idx="680">
                  <c:v>1727.5057607970043</c:v>
                </c:pt>
                <c:pt idx="681">
                  <c:v>1716.8452645006053</c:v>
                </c:pt>
                <c:pt idx="682">
                  <c:v>1706.1191691341637</c:v>
                </c:pt>
                <c:pt idx="683">
                  <c:v>1695.3278731515684</c:v>
                </c:pt>
                <c:pt idx="684">
                  <c:v>1684.4717760031217</c:v>
                </c:pt>
                <c:pt idx="685">
                  <c:v>1673.5512780978568</c:v>
                </c:pt>
                <c:pt idx="686">
                  <c:v>1662.5667807659181</c:v>
                </c:pt>
                <c:pt idx="687">
                  <c:v>1651.5186862210085</c:v>
                </c:pt>
                <c:pt idx="688">
                  <c:v>1640.4073975229144</c:v>
                </c:pt>
                <c:pt idx="689">
                  <c:v>1629.2333185401142</c:v>
                </c:pt>
                <c:pt idx="690">
                  <c:v>1617.9968539124773</c:v>
                </c:pt>
                <c:pt idx="691">
                  <c:v>1606.6984090140622</c:v>
                </c:pt>
                <c:pt idx="692">
                  <c:v>1595.3383899160201</c:v>
                </c:pt>
                <c:pt idx="693">
                  <c:v>1583.91720334961</c:v>
                </c:pt>
                <c:pt idx="694">
                  <c:v>1572.4352566693342</c:v>
                </c:pt>
                <c:pt idx="695">
                  <c:v>1560.8929578161999</c:v>
                </c:pt>
                <c:pt idx="696">
                  <c:v>1549.2907152811124</c:v>
                </c:pt>
                <c:pt idx="697">
                  <c:v>1537.6289380684084</c:v>
                </c:pt>
                <c:pt idx="698">
                  <c:v>1525.9080356595352</c:v>
                </c:pt>
                <c:pt idx="699">
                  <c:v>1514.1284179768809</c:v>
                </c:pt>
                <c:pt idx="700">
                  <c:v>1502.2904953477639</c:v>
                </c:pt>
                <c:pt idx="701">
                  <c:v>1490.3946784685857</c:v>
                </c:pt>
                <c:pt idx="702">
                  <c:v>1478.4413783691543</c:v>
                </c:pt>
                <c:pt idx="703">
                  <c:v>1466.4310063771838</c:v>
                </c:pt>
                <c:pt idx="704">
                  <c:v>1454.3639740829756</c:v>
                </c:pt>
                <c:pt idx="705">
                  <c:v>1442.2406933042871</c:v>
                </c:pt>
                <c:pt idx="706">
                  <c:v>1430.061576051394</c:v>
                </c:pt>
                <c:pt idx="707">
                  <c:v>1417.8270344923494</c:v>
                </c:pt>
                <c:pt idx="708">
                  <c:v>1405.5374809184489</c:v>
                </c:pt>
                <c:pt idx="709">
                  <c:v>1393.1933277099029</c:v>
                </c:pt>
                <c:pt idx="710">
                  <c:v>1380.7949873017235</c:v>
                </c:pt>
                <c:pt idx="711">
                  <c:v>1368.342872149831</c:v>
                </c:pt>
                <c:pt idx="712">
                  <c:v>1355.8373946973834</c:v>
                </c:pt>
                <c:pt idx="713">
                  <c:v>1343.2789673413354</c:v>
                </c:pt>
                <c:pt idx="714">
                  <c:v>1330.6680023992301</c:v>
                </c:pt>
                <c:pt idx="715">
                  <c:v>1318.0049120762296</c:v>
                </c:pt>
                <c:pt idx="716">
                  <c:v>1305.2901084323869</c:v>
                </c:pt>
                <c:pt idx="717">
                  <c:v>1292.5240033501652</c:v>
                </c:pt>
                <c:pt idx="718">
                  <c:v>1279.7070085022085</c:v>
                </c:pt>
                <c:pt idx="719">
                  <c:v>1266.8395353193664</c:v>
                </c:pt>
                <c:pt idx="720">
                  <c:v>1253.921994958979</c:v>
                </c:pt>
                <c:pt idx="721">
                  <c:v>1240.9547982734243</c:v>
                </c:pt>
                <c:pt idx="722">
                  <c:v>1227.9383557789326</c:v>
                </c:pt>
                <c:pt idx="723">
                  <c:v>1214.8730776246721</c:v>
                </c:pt>
                <c:pt idx="724">
                  <c:v>1201.7593735621078</c:v>
                </c:pt>
                <c:pt idx="725">
                  <c:v>1188.5976529146392</c:v>
                </c:pt>
                <c:pt idx="726">
                  <c:v>1175.3883245475179</c:v>
                </c:pt>
                <c:pt idx="727">
                  <c:v>1162.1317968380506</c:v>
                </c:pt>
                <c:pt idx="728">
                  <c:v>1148.8284776460896</c:v>
                </c:pt>
                <c:pt idx="729">
                  <c:v>1135.4787742848137</c:v>
                </c:pt>
                <c:pt idx="730">
                  <c:v>1122.0830934918024</c:v>
                </c:pt>
                <c:pt idx="731">
                  <c:v>1108.6418414004083</c:v>
                </c:pt>
                <c:pt idx="732">
                  <c:v>1095.1554235114268</c:v>
                </c:pt>
                <c:pt idx="733">
                  <c:v>1081.6242446650685</c:v>
                </c:pt>
                <c:pt idx="734">
                  <c:v>1068.0487090132376</c:v>
                </c:pt>
                <c:pt idx="735">
                  <c:v>1054.4292199921149</c:v>
                </c:pt>
                <c:pt idx="736">
                  <c:v>1040.7661802950524</c:v>
                </c:pt>
                <c:pt idx="737">
                  <c:v>1027.0599918457779</c:v>
                </c:pt>
                <c:pt idx="738">
                  <c:v>1013.3110557719147</c:v>
                </c:pt>
                <c:pt idx="739">
                  <c:v>999.5197723788167</c:v>
                </c:pt>
                <c:pt idx="740">
                  <c:v>985.68654112372121</c:v>
                </c:pt>
                <c:pt idx="741">
                  <c:v>971.81176059022198</c:v>
                </c:pt>
                <c:pt idx="742">
                  <c:v>957.89582846306325</c:v>
                </c:pt>
                <c:pt idx="743">
                  <c:v>943.93914150325736</c:v>
                </c:pt>
                <c:pt idx="744">
                  <c:v>929.94209552352709</c:v>
                </c:pt>
                <c:pt idx="745">
                  <c:v>915.9050853640739</c:v>
                </c:pt>
                <c:pt idx="746">
                  <c:v>901.8285048686746</c:v>
                </c:pt>
                <c:pt idx="747">
                  <c:v>887.71274686110587</c:v>
                </c:pt>
                <c:pt idx="748">
                  <c:v>873.55820312189996</c:v>
                </c:pt>
                <c:pt idx="749">
                  <c:v>859.36526436543079</c:v>
                </c:pt>
                <c:pt idx="750">
                  <c:v>845.13432021733286</c:v>
                </c:pt>
                <c:pt idx="751">
                  <c:v>830.86575919225299</c:v>
                </c:pt>
                <c:pt idx="752">
                  <c:v>816.5599686719363</c:v>
                </c:pt>
                <c:pt idx="753">
                  <c:v>802.21733488364646</c:v>
                </c:pt>
                <c:pt idx="754">
                  <c:v>787.83824287892185</c:v>
                </c:pt>
                <c:pt idx="755">
                  <c:v>773.42307651266719</c:v>
                </c:pt>
                <c:pt idx="756">
                  <c:v>758.97221842258216</c:v>
                </c:pt>
                <c:pt idx="757">
                  <c:v>744.48605000892587</c:v>
                </c:pt>
                <c:pt idx="758">
                  <c:v>729.96495141461946</c:v>
                </c:pt>
                <c:pt idx="759">
                  <c:v>715.40930150568522</c:v>
                </c:pt>
                <c:pt idx="760">
                  <c:v>700.81947785202351</c:v>
                </c:pt>
                <c:pt idx="761">
                  <c:v>686.195856708527</c:v>
                </c:pt>
                <c:pt idx="762">
                  <c:v>671.53881299653256</c:v>
                </c:pt>
                <c:pt idx="763">
                  <c:v>656.84872028560994</c:v>
                </c:pt>
                <c:pt idx="764">
                  <c:v>642.12595077568847</c:v>
                </c:pt>
                <c:pt idx="765">
                  <c:v>627.37087527951974</c:v>
                </c:pt>
                <c:pt idx="766">
                  <c:v>612.5838632054772</c:v>
                </c:pt>
                <c:pt idx="767">
                  <c:v>597.76528254069194</c:v>
                </c:pt>
                <c:pt idx="768">
                  <c:v>582.91549983452376</c:v>
                </c:pt>
                <c:pt idx="769">
                  <c:v>568.03488018236737</c:v>
                </c:pt>
                <c:pt idx="770">
                  <c:v>553.12378720979302</c:v>
                </c:pt>
                <c:pt idx="771">
                  <c:v>538.18258305702045</c:v>
                </c:pt>
                <c:pt idx="772">
                  <c:v>523.21162836372605</c:v>
                </c:pt>
                <c:pt idx="773">
                  <c:v>508.21128225418164</c:v>
                </c:pt>
                <c:pt idx="774">
                  <c:v>493.18190232272445</c:v>
                </c:pt>
                <c:pt idx="775">
                  <c:v>478.12384461955719</c:v>
                </c:pt>
                <c:pt idx="776">
                  <c:v>463.03746363687685</c:v>
                </c:pt>
                <c:pt idx="777">
                  <c:v>447.92311229533146</c:v>
                </c:pt>
                <c:pt idx="778">
                  <c:v>432.78114193080347</c:v>
                </c:pt>
                <c:pt idx="779">
                  <c:v>417.61190228151844</c:v>
                </c:pt>
                <c:pt idx="780">
                  <c:v>402.41574147547783</c:v>
                </c:pt>
                <c:pt idx="781">
                  <c:v>387.19300601821436</c:v>
                </c:pt>
                <c:pt idx="782">
                  <c:v>371.9440407808687</c:v>
                </c:pt>
                <c:pt idx="783">
                  <c:v>356.66918898858574</c:v>
                </c:pt>
                <c:pt idx="784">
                  <c:v>341.36879220922918</c:v>
                </c:pt>
                <c:pt idx="785">
                  <c:v>326.04319034241234</c:v>
                </c:pt>
                <c:pt idx="786">
                  <c:v>310.69272160884435</c:v>
                </c:pt>
                <c:pt idx="787">
                  <c:v>295.31772253998906</c:v>
                </c:pt>
                <c:pt idx="788">
                  <c:v>279.91852796803539</c:v>
                </c:pt>
                <c:pt idx="789">
                  <c:v>264.49547101617759</c:v>
                </c:pt>
                <c:pt idx="790">
                  <c:v>249.04888308920266</c:v>
                </c:pt>
                <c:pt idx="791">
                  <c:v>233.57909386438402</c:v>
                </c:pt>
                <c:pt idx="792">
                  <c:v>218.08643128267863</c:v>
                </c:pt>
                <c:pt idx="793">
                  <c:v>202.57122154022613</c:v>
                </c:pt>
                <c:pt idx="794">
                  <c:v>187.0337890801475</c:v>
                </c:pt>
                <c:pt idx="795">
                  <c:v>171.47445658464156</c:v>
                </c:pt>
                <c:pt idx="796">
                  <c:v>155.89354496737678</c:v>
                </c:pt>
                <c:pt idx="797">
                  <c:v>140.29137336617651</c:v>
                </c:pt>
                <c:pt idx="798">
                  <c:v>124.66825913599519</c:v>
                </c:pt>
                <c:pt idx="799">
                  <c:v>109.02451784218343</c:v>
                </c:pt>
                <c:pt idx="800">
                  <c:v>93.360463254039644</c:v>
                </c:pt>
                <c:pt idx="801">
                  <c:v>77.676407338645774</c:v>
                </c:pt>
                <c:pt idx="802">
                  <c:v>61.972660254984866</c:v>
                </c:pt>
                <c:pt idx="803">
                  <c:v>46.249530348338062</c:v>
                </c:pt>
                <c:pt idx="804">
                  <c:v>30.507324144958581</c:v>
                </c:pt>
                <c:pt idx="805">
                  <c:v>14.74634634702015</c:v>
                </c:pt>
                <c:pt idx="806">
                  <c:v>-1.0331001721624862</c:v>
                </c:pt>
                <c:pt idx="807">
                  <c:v>-1.0488887865616701</c:v>
                </c:pt>
                <c:pt idx="808">
                  <c:v>-1.0646774189783252</c:v>
                </c:pt>
                <c:pt idx="809">
                  <c:v>-1.080466069412154</c:v>
                </c:pt>
                <c:pt idx="810">
                  <c:v>-1.0962547378628587</c:v>
                </c:pt>
                <c:pt idx="811">
                  <c:v>-1.1120434243301416</c:v>
                </c:pt>
                <c:pt idx="812">
                  <c:v>-1.127832128813705</c:v>
                </c:pt>
                <c:pt idx="813">
                  <c:v>-1.1436208513132513</c:v>
                </c:pt>
                <c:pt idx="814">
                  <c:v>-1.1594095918284828</c:v>
                </c:pt>
                <c:pt idx="815">
                  <c:v>-1.1751983503591017</c:v>
                </c:pt>
                <c:pt idx="816">
                  <c:v>-1.1909871269048102</c:v>
                </c:pt>
                <c:pt idx="817">
                  <c:v>-1.2067759214653107</c:v>
                </c:pt>
                <c:pt idx="818">
                  <c:v>-1.2225647340403054</c:v>
                </c:pt>
                <c:pt idx="819">
                  <c:v>-1.2383535646294968</c:v>
                </c:pt>
                <c:pt idx="820">
                  <c:v>-1.2541424132325871</c:v>
                </c:pt>
                <c:pt idx="821">
                  <c:v>-1.2699312798492788</c:v>
                </c:pt>
                <c:pt idx="822">
                  <c:v>-1.285720164479274</c:v>
                </c:pt>
                <c:pt idx="823">
                  <c:v>-1.3015090671222749</c:v>
                </c:pt>
                <c:pt idx="824">
                  <c:v>-1.317297987777984</c:v>
                </c:pt>
                <c:pt idx="825">
                  <c:v>-1.3330869264461036</c:v>
                </c:pt>
                <c:pt idx="826">
                  <c:v>-1.3488758831263361</c:v>
                </c:pt>
                <c:pt idx="827">
                  <c:v>-1.3646648578183838</c:v>
                </c:pt>
                <c:pt idx="828">
                  <c:v>-1.3804538505219488</c:v>
                </c:pt>
                <c:pt idx="829">
                  <c:v>-1.3962428612367337</c:v>
                </c:pt>
                <c:pt idx="830">
                  <c:v>-1.4120318899624407</c:v>
                </c:pt>
                <c:pt idx="831">
                  <c:v>-1.427820936698772</c:v>
                </c:pt>
                <c:pt idx="832">
                  <c:v>-1.4436100014454301</c:v>
                </c:pt>
                <c:pt idx="833">
                  <c:v>-1.4593990842021172</c:v>
                </c:pt>
                <c:pt idx="834">
                  <c:v>-1.4751881849685358</c:v>
                </c:pt>
                <c:pt idx="835">
                  <c:v>-1.4909773037443881</c:v>
                </c:pt>
                <c:pt idx="836">
                  <c:v>-1.5067664405293766</c:v>
                </c:pt>
                <c:pt idx="837">
                  <c:v>-1.5225555953232035</c:v>
                </c:pt>
                <c:pt idx="838">
                  <c:v>-1.5383447681255711</c:v>
                </c:pt>
                <c:pt idx="839">
                  <c:v>-1.5541339589361818</c:v>
                </c:pt>
                <c:pt idx="840">
                  <c:v>-1.5699231677547378</c:v>
                </c:pt>
                <c:pt idx="841">
                  <c:v>-1.5857123945809417</c:v>
                </c:pt>
                <c:pt idx="842">
                  <c:v>-1.6015016394144959</c:v>
                </c:pt>
                <c:pt idx="843">
                  <c:v>-1.6172909022551025</c:v>
                </c:pt>
                <c:pt idx="844">
                  <c:v>-1.6330801831024639</c:v>
                </c:pt>
                <c:pt idx="845">
                  <c:v>-1.6488694819562826</c:v>
                </c:pt>
                <c:pt idx="846">
                  <c:v>-1.6646587988162607</c:v>
                </c:pt>
                <c:pt idx="847">
                  <c:v>-1.6804481336821007</c:v>
                </c:pt>
                <c:pt idx="848">
                  <c:v>-1.696237486553505</c:v>
                </c:pt>
                <c:pt idx="849">
                  <c:v>-1.712026857430176</c:v>
                </c:pt>
                <c:pt idx="850">
                  <c:v>-1.7278162463118159</c:v>
                </c:pt>
                <c:pt idx="851">
                  <c:v>-1.7436056531981272</c:v>
                </c:pt>
                <c:pt idx="852">
                  <c:v>-1.7593950780888121</c:v>
                </c:pt>
                <c:pt idx="853">
                  <c:v>-1.7751845209835733</c:v>
                </c:pt>
                <c:pt idx="854">
                  <c:v>-1.7909739818821129</c:v>
                </c:pt>
                <c:pt idx="855">
                  <c:v>-1.8067634607841332</c:v>
                </c:pt>
                <c:pt idx="856">
                  <c:v>-1.8225529576893367</c:v>
                </c:pt>
                <c:pt idx="857">
                  <c:v>-1.8383424725974258</c:v>
                </c:pt>
                <c:pt idx="858">
                  <c:v>-1.8541320055081028</c:v>
                </c:pt>
                <c:pt idx="859">
                  <c:v>-1.8699215564210701</c:v>
                </c:pt>
                <c:pt idx="860">
                  <c:v>-1.8857111253360301</c:v>
                </c:pt>
                <c:pt idx="861">
                  <c:v>-1.9015007122526852</c:v>
                </c:pt>
                <c:pt idx="862">
                  <c:v>-1.9172903171707378</c:v>
                </c:pt>
                <c:pt idx="863">
                  <c:v>-1.9330799400898904</c:v>
                </c:pt>
                <c:pt idx="864">
                  <c:v>-1.9488695810098451</c:v>
                </c:pt>
                <c:pt idx="865">
                  <c:v>-1.9646592399303044</c:v>
                </c:pt>
                <c:pt idx="866">
                  <c:v>-1.9804489168509709</c:v>
                </c:pt>
                <c:pt idx="867">
                  <c:v>-1.9962386117715467</c:v>
                </c:pt>
                <c:pt idx="868">
                  <c:v>-2.0120283246917343</c:v>
                </c:pt>
                <c:pt idx="869">
                  <c:v>-2.027818055611236</c:v>
                </c:pt>
                <c:pt idx="870">
                  <c:v>-2.0436078045297545</c:v>
                </c:pt>
                <c:pt idx="871">
                  <c:v>-2.0593975714469921</c:v>
                </c:pt>
                <c:pt idx="872">
                  <c:v>-2.0751873563626511</c:v>
                </c:pt>
                <c:pt idx="873">
                  <c:v>-2.0909771592764339</c:v>
                </c:pt>
                <c:pt idx="874">
                  <c:v>-2.1067669801880426</c:v>
                </c:pt>
                <c:pt idx="875">
                  <c:v>-2.1225568190971802</c:v>
                </c:pt>
                <c:pt idx="876">
                  <c:v>-2.1383466760035486</c:v>
                </c:pt>
                <c:pt idx="877">
                  <c:v>-2.1541365509068506</c:v>
                </c:pt>
                <c:pt idx="878">
                  <c:v>-2.1699264438067885</c:v>
                </c:pt>
                <c:pt idx="879">
                  <c:v>-2.1857163547030645</c:v>
                </c:pt>
                <c:pt idx="880">
                  <c:v>-2.2015062835953811</c:v>
                </c:pt>
                <c:pt idx="881">
                  <c:v>-2.2172962304834409</c:v>
                </c:pt>
                <c:pt idx="882">
                  <c:v>-2.2330861953669463</c:v>
                </c:pt>
                <c:pt idx="883">
                  <c:v>-2.2488761782455997</c:v>
                </c:pt>
                <c:pt idx="884">
                  <c:v>-2.2646661791191036</c:v>
                </c:pt>
                <c:pt idx="885">
                  <c:v>-2.28045619798716</c:v>
                </c:pt>
                <c:pt idx="886">
                  <c:v>-2.2962462348494719</c:v>
                </c:pt>
                <c:pt idx="887">
                  <c:v>-2.3120362897057412</c:v>
                </c:pt>
                <c:pt idx="888">
                  <c:v>-2.3278263625556708</c:v>
                </c:pt>
                <c:pt idx="889">
                  <c:v>-2.3436164533989627</c:v>
                </c:pt>
                <c:pt idx="890">
                  <c:v>-2.35940656223532</c:v>
                </c:pt>
                <c:pt idx="891">
                  <c:v>-2.3751966890644445</c:v>
                </c:pt>
                <c:pt idx="892">
                  <c:v>-2.3909868338860387</c:v>
                </c:pt>
                <c:pt idx="893">
                  <c:v>-2.4067769966998052</c:v>
                </c:pt>
                <c:pt idx="894">
                  <c:v>-2.4225671775054463</c:v>
                </c:pt>
                <c:pt idx="895">
                  <c:v>-2.4383573763026649</c:v>
                </c:pt>
                <c:pt idx="896">
                  <c:v>-2.4541475930911631</c:v>
                </c:pt>
                <c:pt idx="897">
                  <c:v>-2.4699378278706434</c:v>
                </c:pt>
                <c:pt idx="898">
                  <c:v>-2.4857280806408082</c:v>
                </c:pt>
                <c:pt idx="899">
                  <c:v>-2.5015183514013599</c:v>
                </c:pt>
                <c:pt idx="900">
                  <c:v>-2.5173086401520011</c:v>
                </c:pt>
                <c:pt idx="901">
                  <c:v>-2.5330989468924341</c:v>
                </c:pt>
                <c:pt idx="902">
                  <c:v>-2.548889271622361</c:v>
                </c:pt>
                <c:pt idx="903">
                  <c:v>-2.5646796143414847</c:v>
                </c:pt>
                <c:pt idx="904">
                  <c:v>-2.5804699750495077</c:v>
                </c:pt>
                <c:pt idx="905">
                  <c:v>-2.5962603537461324</c:v>
                </c:pt>
                <c:pt idx="906">
                  <c:v>-2.6120507504310613</c:v>
                </c:pt>
                <c:pt idx="907">
                  <c:v>-2.6278411651039968</c:v>
                </c:pt>
                <c:pt idx="908">
                  <c:v>-2.6436315977646414</c:v>
                </c:pt>
                <c:pt idx="909">
                  <c:v>-2.6594220484126976</c:v>
                </c:pt>
                <c:pt idx="910">
                  <c:v>-2.6752125170478678</c:v>
                </c:pt>
                <c:pt idx="911">
                  <c:v>-2.6910030036698545</c:v>
                </c:pt>
                <c:pt idx="912">
                  <c:v>-2.7067935082783605</c:v>
                </c:pt>
                <c:pt idx="913">
                  <c:v>-2.722584030873088</c:v>
                </c:pt>
                <c:pt idx="914">
                  <c:v>-2.7383745714537393</c:v>
                </c:pt>
                <c:pt idx="915">
                  <c:v>-2.7541651300200169</c:v>
                </c:pt>
                <c:pt idx="916">
                  <c:v>-2.7699557065716234</c:v>
                </c:pt>
                <c:pt idx="917">
                  <c:v>-2.7857463011082615</c:v>
                </c:pt>
                <c:pt idx="918">
                  <c:v>-2.8015369136296333</c:v>
                </c:pt>
                <c:pt idx="919">
                  <c:v>-2.8173275441354417</c:v>
                </c:pt>
                <c:pt idx="920">
                  <c:v>-2.8331181926253888</c:v>
                </c:pt>
                <c:pt idx="921">
                  <c:v>-2.8489088590991773</c:v>
                </c:pt>
                <c:pt idx="922">
                  <c:v>-2.8646995435565095</c:v>
                </c:pt>
                <c:pt idx="923">
                  <c:v>-2.880490245997088</c:v>
                </c:pt>
                <c:pt idx="924">
                  <c:v>-2.8962809664206155</c:v>
                </c:pt>
                <c:pt idx="925">
                  <c:v>-2.9120717048267943</c:v>
                </c:pt>
                <c:pt idx="926">
                  <c:v>-2.927862461215327</c:v>
                </c:pt>
                <c:pt idx="927">
                  <c:v>-2.943653235585916</c:v>
                </c:pt>
                <c:pt idx="928">
                  <c:v>-2.9594440279382637</c:v>
                </c:pt>
                <c:pt idx="929">
                  <c:v>-2.9752348382720726</c:v>
                </c:pt>
                <c:pt idx="930">
                  <c:v>-2.9910256665870456</c:v>
                </c:pt>
                <c:pt idx="931">
                  <c:v>-3.0068165128828848</c:v>
                </c:pt>
                <c:pt idx="932">
                  <c:v>-3.022607377159293</c:v>
                </c:pt>
                <c:pt idx="933">
                  <c:v>-3.0383982594159726</c:v>
                </c:pt>
                <c:pt idx="934">
                  <c:v>-3.0541891596526263</c:v>
                </c:pt>
                <c:pt idx="935">
                  <c:v>-3.0699800778689563</c:v>
                </c:pt>
                <c:pt idx="936">
                  <c:v>-3.0857710140646653</c:v>
                </c:pt>
                <c:pt idx="937">
                  <c:v>-3.1015619682394555</c:v>
                </c:pt>
                <c:pt idx="938">
                  <c:v>-3.1173529403930296</c:v>
                </c:pt>
                <c:pt idx="939">
                  <c:v>-3.1331439305250903</c:v>
                </c:pt>
                <c:pt idx="940">
                  <c:v>-3.1489349386353402</c:v>
                </c:pt>
                <c:pt idx="941">
                  <c:v>-3.1647259647234818</c:v>
                </c:pt>
                <c:pt idx="942">
                  <c:v>-3.1805170087892174</c:v>
                </c:pt>
                <c:pt idx="943">
                  <c:v>-3.1963080708322495</c:v>
                </c:pt>
                <c:pt idx="944">
                  <c:v>-3.2120991508522807</c:v>
                </c:pt>
                <c:pt idx="945">
                  <c:v>-3.2278902488490138</c:v>
                </c:pt>
                <c:pt idx="946">
                  <c:v>-3.2436813648221507</c:v>
                </c:pt>
                <c:pt idx="947">
                  <c:v>-3.2594724987713946</c:v>
                </c:pt>
                <c:pt idx="948">
                  <c:v>-3.2752636506964476</c:v>
                </c:pt>
                <c:pt idx="949">
                  <c:v>-3.2910548205970125</c:v>
                </c:pt>
                <c:pt idx="950">
                  <c:v>-3.306846008472792</c:v>
                </c:pt>
                <c:pt idx="951">
                  <c:v>-3.3226372143234881</c:v>
                </c:pt>
                <c:pt idx="952">
                  <c:v>-3.3384284381488039</c:v>
                </c:pt>
                <c:pt idx="953">
                  <c:v>-3.3542196799484416</c:v>
                </c:pt>
                <c:pt idx="954">
                  <c:v>-3.3700109397221043</c:v>
                </c:pt>
                <c:pt idx="955">
                  <c:v>-3.3858022174694939</c:v>
                </c:pt>
                <c:pt idx="956">
                  <c:v>-3.4015935131903134</c:v>
                </c:pt>
                <c:pt idx="957">
                  <c:v>-3.4173848268842648</c:v>
                </c:pt>
                <c:pt idx="958">
                  <c:v>-3.4331761585510514</c:v>
                </c:pt>
                <c:pt idx="959">
                  <c:v>-3.4489675081903752</c:v>
                </c:pt>
                <c:pt idx="960">
                  <c:v>-3.4647588758019388</c:v>
                </c:pt>
                <c:pt idx="961">
                  <c:v>-3.4805502613854449</c:v>
                </c:pt>
                <c:pt idx="962">
                  <c:v>-3.4963416649405961</c:v>
                </c:pt>
                <c:pt idx="963">
                  <c:v>-3.5121330864670948</c:v>
                </c:pt>
                <c:pt idx="964">
                  <c:v>-3.5279245259646439</c:v>
                </c:pt>
                <c:pt idx="965">
                  <c:v>-3.5437159834329459</c:v>
                </c:pt>
                <c:pt idx="966">
                  <c:v>-3.5595074588717033</c:v>
                </c:pt>
                <c:pt idx="967">
                  <c:v>-3.5752989522806184</c:v>
                </c:pt>
                <c:pt idx="968">
                  <c:v>-3.5910904636593939</c:v>
                </c:pt>
                <c:pt idx="969">
                  <c:v>-3.6068819930077325</c:v>
                </c:pt>
                <c:pt idx="970">
                  <c:v>-3.6226735403253367</c:v>
                </c:pt>
                <c:pt idx="971">
                  <c:v>-3.6384651056119095</c:v>
                </c:pt>
                <c:pt idx="972">
                  <c:v>-3.6542566888671528</c:v>
                </c:pt>
                <c:pt idx="973">
                  <c:v>-3.6700482900907696</c:v>
                </c:pt>
                <c:pt idx="974">
                  <c:v>-3.6858399092824623</c:v>
                </c:pt>
                <c:pt idx="975">
                  <c:v>-3.7016315464419338</c:v>
                </c:pt>
                <c:pt idx="976">
                  <c:v>-3.7174232015688866</c:v>
                </c:pt>
                <c:pt idx="977">
                  <c:v>-3.7332148746630232</c:v>
                </c:pt>
                <c:pt idx="978">
                  <c:v>-3.7490065657240459</c:v>
                </c:pt>
                <c:pt idx="979">
                  <c:v>-3.7647982747516577</c:v>
                </c:pt>
                <c:pt idx="980">
                  <c:v>-3.7805900017455611</c:v>
                </c:pt>
                <c:pt idx="981">
                  <c:v>-3.7963817467054586</c:v>
                </c:pt>
                <c:pt idx="982">
                  <c:v>-3.8121735096310529</c:v>
                </c:pt>
                <c:pt idx="983">
                  <c:v>-3.8279652905220467</c:v>
                </c:pt>
                <c:pt idx="984">
                  <c:v>-3.8437570893781423</c:v>
                </c:pt>
                <c:pt idx="985">
                  <c:v>-3.8595489061990427</c:v>
                </c:pt>
                <c:pt idx="986">
                  <c:v>-3.8753407409844502</c:v>
                </c:pt>
                <c:pt idx="987">
                  <c:v>-3.8911325937340675</c:v>
                </c:pt>
                <c:pt idx="988">
                  <c:v>-3.9069244644475973</c:v>
                </c:pt>
                <c:pt idx="989">
                  <c:v>-3.9227163531247422</c:v>
                </c:pt>
                <c:pt idx="990">
                  <c:v>-3.9385082597652046</c:v>
                </c:pt>
                <c:pt idx="991">
                  <c:v>-3.9543001843686874</c:v>
                </c:pt>
                <c:pt idx="992">
                  <c:v>-3.970092126934893</c:v>
                </c:pt>
                <c:pt idx="993">
                  <c:v>-3.985884087463524</c:v>
                </c:pt>
                <c:pt idx="994">
                  <c:v>-4.0016760659542836</c:v>
                </c:pt>
                <c:pt idx="995">
                  <c:v>-4.0174680624068735</c:v>
                </c:pt>
                <c:pt idx="996">
                  <c:v>-4.033260076820997</c:v>
                </c:pt>
                <c:pt idx="997">
                  <c:v>-4.0490521091963565</c:v>
                </c:pt>
                <c:pt idx="998">
                  <c:v>-4.0648441595326545</c:v>
                </c:pt>
                <c:pt idx="999">
                  <c:v>-4.0806362278295945</c:v>
                </c:pt>
                <c:pt idx="1000">
                  <c:v>-4.0964283140868778</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Calculs!$K$4:$K$1004</c:f>
              <c:numCache>
                <c:formatCode>0.00</c:formatCode>
                <c:ptCount val="1001"/>
                <c:pt idx="0">
                  <c:v>353.98669985348454</c:v>
                </c:pt>
                <c:pt idx="1">
                  <c:v>354.68042765398297</c:v>
                </c:pt>
                <c:pt idx="2">
                  <c:v>355.37483407449815</c:v>
                </c:pt>
                <c:pt idx="3">
                  <c:v>356.07171640090093</c:v>
                </c:pt>
                <c:pt idx="4">
                  <c:v>356.77287192653313</c:v>
                </c:pt>
                <c:pt idx="5">
                  <c:v>357.48009845762942</c:v>
                </c:pt>
                <c:pt idx="6">
                  <c:v>358.19473949908695</c:v>
                </c:pt>
                <c:pt idx="7">
                  <c:v>358.91722874242708</c:v>
                </c:pt>
                <c:pt idx="8">
                  <c:v>359.64754472854491</c:v>
                </c:pt>
                <c:pt idx="9">
                  <c:v>360.38566595626929</c:v>
                </c:pt>
                <c:pt idx="10">
                  <c:v>361.13157088242275</c:v>
                </c:pt>
                <c:pt idx="11">
                  <c:v>361.88523792189034</c:v>
                </c:pt>
                <c:pt idx="12">
                  <c:v>362.64664544769738</c:v>
                </c:pt>
                <c:pt idx="13">
                  <c:v>363.41577179109527</c:v>
                </c:pt>
                <c:pt idx="14">
                  <c:v>364.19259524165545</c:v>
                </c:pt>
                <c:pt idx="15">
                  <c:v>364.97709404737105</c:v>
                </c:pt>
                <c:pt idx="16">
                  <c:v>365.76924641476603</c:v>
                </c:pt>
                <c:pt idx="17">
                  <c:v>366.56903050901121</c:v>
                </c:pt>
                <c:pt idx="18">
                  <c:v>367.37642445404731</c:v>
                </c:pt>
                <c:pt idx="19">
                  <c:v>368.19140633271456</c:v>
                </c:pt>
                <c:pt idx="20">
                  <c:v>369.01395418688867</c:v>
                </c:pt>
                <c:pt idx="21">
                  <c:v>369.84404601762287</c:v>
                </c:pt>
                <c:pt idx="22">
                  <c:v>370.68165978529595</c:v>
                </c:pt>
                <c:pt idx="23">
                  <c:v>371.52677340976578</c:v>
                </c:pt>
                <c:pt idx="24">
                  <c:v>372.37936477052853</c:v>
                </c:pt>
                <c:pt idx="25">
                  <c:v>373.23941170688306</c:v>
                </c:pt>
                <c:pt idx="26">
                  <c:v>374.10689201810044</c:v>
                </c:pt>
                <c:pt idx="27">
                  <c:v>374.98178346359845</c:v>
                </c:pt>
                <c:pt idx="28">
                  <c:v>375.86406376312073</c:v>
                </c:pt>
                <c:pt idx="29">
                  <c:v>376.75371059692054</c:v>
                </c:pt>
                <c:pt idx="30">
                  <c:v>377.65070160594911</c:v>
                </c:pt>
                <c:pt idx="31">
                  <c:v>378.55501439204801</c:v>
                </c:pt>
                <c:pt idx="32">
                  <c:v>379.46662651814586</c:v>
                </c:pt>
                <c:pt idx="33">
                  <c:v>380.38551550845904</c:v>
                </c:pt>
                <c:pt idx="34">
                  <c:v>381.31165884869614</c:v>
                </c:pt>
                <c:pt idx="35">
                  <c:v>382.24503398626632</c:v>
                </c:pt>
                <c:pt idx="36">
                  <c:v>383.18561833049102</c:v>
                </c:pt>
                <c:pt idx="37">
                  <c:v>384.13338925281948</c:v>
                </c:pt>
                <c:pt idx="38">
                  <c:v>385.08832408704751</c:v>
                </c:pt>
                <c:pt idx="39">
                  <c:v>386.05040012953936</c:v>
                </c:pt>
                <c:pt idx="40">
                  <c:v>387.01959463945303</c:v>
                </c:pt>
                <c:pt idx="41">
                  <c:v>387.99588483896861</c:v>
                </c:pt>
                <c:pt idx="42">
                  <c:v>388.97924791351932</c:v>
                </c:pt>
                <c:pt idx="43">
                  <c:v>389.9696610120256</c:v>
                </c:pt>
                <c:pt idx="44">
                  <c:v>390.96710124713206</c:v>
                </c:pt>
                <c:pt idx="45">
                  <c:v>391.97154569544699</c:v>
                </c:pt>
                <c:pt idx="46">
                  <c:v>392.98297139778441</c:v>
                </c:pt>
                <c:pt idx="47">
                  <c:v>394.00135535940876</c:v>
                </c:pt>
                <c:pt idx="48">
                  <c:v>395.02667455028194</c:v>
                </c:pt>
                <c:pt idx="49">
                  <c:v>396.05890590531271</c:v>
                </c:pt>
                <c:pt idx="50">
                  <c:v>397.09802632460833</c:v>
                </c:pt>
                <c:pt idx="51">
                  <c:v>398.14401505627592</c:v>
                </c:pt>
                <c:pt idx="52">
                  <c:v>399.19685608115731</c:v>
                </c:pt>
                <c:pt idx="53">
                  <c:v>400.25653573274707</c:v>
                </c:pt>
                <c:pt idx="54">
                  <c:v>401.32304031510853</c:v>
                </c:pt>
                <c:pt idx="55">
                  <c:v>402.39635610299064</c:v>
                </c:pt>
                <c:pt idx="56">
                  <c:v>403.47646934194694</c:v>
                </c:pt>
                <c:pt idx="57">
                  <c:v>404.56336624845574</c:v>
                </c:pt>
                <c:pt idx="58">
                  <c:v>405.65703301004237</c:v>
                </c:pt>
                <c:pt idx="59">
                  <c:v>406.75745578540273</c:v>
                </c:pt>
                <c:pt idx="60">
                  <c:v>407.86462070452836</c:v>
                </c:pt>
                <c:pt idx="61">
                  <c:v>408.97851386883332</c:v>
                </c:pt>
                <c:pt idx="62">
                  <c:v>410.09912135128229</c:v>
                </c:pt>
                <c:pt idx="63">
                  <c:v>411.2264291965202</c:v>
                </c:pt>
                <c:pt idx="64">
                  <c:v>412.36042342100325</c:v>
                </c:pt>
                <c:pt idx="65">
                  <c:v>413.50109001313137</c:v>
                </c:pt>
                <c:pt idx="66">
                  <c:v>414.64841493338201</c:v>
                </c:pt>
                <c:pt idx="67">
                  <c:v>415.80238411444526</c:v>
                </c:pt>
                <c:pt idx="68">
                  <c:v>416.96298346136024</c:v>
                </c:pt>
                <c:pt idx="69">
                  <c:v>418.13019885165272</c:v>
                </c:pt>
                <c:pt idx="70">
                  <c:v>419.30401613547406</c:v>
                </c:pt>
                <c:pt idx="71">
                  <c:v>420.4844211357414</c:v>
                </c:pt>
                <c:pt idx="72">
                  <c:v>421.67139964827885</c:v>
                </c:pt>
                <c:pt idx="73">
                  <c:v>422.86493744195997</c:v>
                </c:pt>
                <c:pt idx="74">
                  <c:v>424.06502025885129</c:v>
                </c:pt>
                <c:pt idx="75">
                  <c:v>425.27163381435713</c:v>
                </c:pt>
                <c:pt idx="76">
                  <c:v>426.48476379736519</c:v>
                </c:pt>
                <c:pt idx="77">
                  <c:v>427.70439587039345</c:v>
                </c:pt>
                <c:pt idx="78">
                  <c:v>428.93051566973799</c:v>
                </c:pt>
                <c:pt idx="79">
                  <c:v>430.16310880562185</c:v>
                </c:pt>
                <c:pt idx="80">
                  <c:v>431.40216086234489</c:v>
                </c:pt>
                <c:pt idx="81">
                  <c:v>432.64765739843443</c:v>
                </c:pt>
                <c:pt idx="82">
                  <c:v>433.89958394679707</c:v>
                </c:pt>
                <c:pt idx="83">
                  <c:v>435.15792601487141</c:v>
                </c:pt>
                <c:pt idx="84">
                  <c:v>436.42266908478138</c:v>
                </c:pt>
                <c:pt idx="85">
                  <c:v>437.69379861349086</c:v>
                </c:pt>
                <c:pt idx="86">
                  <c:v>438.97130003295877</c:v>
                </c:pt>
                <c:pt idx="87">
                  <c:v>440.25515875029521</c:v>
                </c:pt>
                <c:pt idx="88">
                  <c:v>441.54536014791842</c:v>
                </c:pt>
                <c:pt idx="89">
                  <c:v>442.84188958371237</c:v>
                </c:pt>
                <c:pt idx="90">
                  <c:v>444.1447323911853</c:v>
                </c:pt>
                <c:pt idx="91">
                  <c:v>445.45387387962887</c:v>
                </c:pt>
                <c:pt idx="92">
                  <c:v>446.76929933427823</c:v>
                </c:pt>
                <c:pt idx="93">
                  <c:v>448.09099401647251</c:v>
                </c:pt>
                <c:pt idx="94">
                  <c:v>449.41894316381638</c:v>
                </c:pt>
                <c:pt idx="95">
                  <c:v>450.7531319903419</c:v>
                </c:pt>
                <c:pt idx="96">
                  <c:v>452.09354568667135</c:v>
                </c:pt>
                <c:pt idx="97">
                  <c:v>453.44016942018061</c:v>
                </c:pt>
                <c:pt idx="98">
                  <c:v>454.79298833516299</c:v>
                </c:pt>
                <c:pt idx="99">
                  <c:v>456.151987552994</c:v>
                </c:pt>
                <c:pt idx="100">
                  <c:v>457.51715217229639</c:v>
                </c:pt>
                <c:pt idx="101">
                  <c:v>458.88846617623682</c:v>
                </c:pt>
                <c:pt idx="102">
                  <c:v>460.26591133922369</c:v>
                </c:pt>
                <c:pt idx="103">
                  <c:v>461.64946831948879</c:v>
                </c:pt>
                <c:pt idx="104">
                  <c:v>463.0391177523004</c:v>
                </c:pt>
                <c:pt idx="105">
                  <c:v>464.43484025019467</c:v>
                </c:pt>
                <c:pt idx="106">
                  <c:v>465.8366164032073</c:v>
                </c:pt>
                <c:pt idx="107">
                  <c:v>467.24442677910571</c:v>
                </c:pt>
                <c:pt idx="108">
                  <c:v>468.65825192362144</c:v>
                </c:pt>
                <c:pt idx="109">
                  <c:v>470.07807236068294</c:v>
                </c:pt>
                <c:pt idx="110">
                  <c:v>471.50386859264853</c:v>
                </c:pt>
                <c:pt idx="111">
                  <c:v>472.93562110053989</c:v>
                </c:pt>
                <c:pt idx="112">
                  <c:v>474.37331034427552</c:v>
                </c:pt>
                <c:pt idx="113">
                  <c:v>475.81691676290478</c:v>
                </c:pt>
                <c:pt idx="114">
                  <c:v>477.26642077484183</c:v>
                </c:pt>
                <c:pt idx="115">
                  <c:v>478.72180277809997</c:v>
                </c:pt>
                <c:pt idx="116">
                  <c:v>480.18304315052603</c:v>
                </c:pt>
                <c:pt idx="117">
                  <c:v>481.65012225003528</c:v>
                </c:pt>
                <c:pt idx="118">
                  <c:v>483.12302041484594</c:v>
                </c:pt>
                <c:pt idx="119">
                  <c:v>484.60171796371424</c:v>
                </c:pt>
                <c:pt idx="120">
                  <c:v>486.08619519616963</c:v>
                </c:pt>
                <c:pt idx="121">
                  <c:v>487.57643239274972</c:v>
                </c:pt>
                <c:pt idx="122">
                  <c:v>489.07240981523569</c:v>
                </c:pt>
                <c:pt idx="123">
                  <c:v>490.57410770688756</c:v>
                </c:pt>
                <c:pt idx="124">
                  <c:v>492.08150629267959</c:v>
                </c:pt>
                <c:pt idx="125">
                  <c:v>493.59458577953563</c:v>
                </c:pt>
                <c:pt idx="126">
                  <c:v>495.1133263565647</c:v>
                </c:pt>
                <c:pt idx="127">
                  <c:v>496.63770819529628</c:v>
                </c:pt>
                <c:pt idx="128">
                  <c:v>498.16771144991588</c:v>
                </c:pt>
                <c:pt idx="129">
                  <c:v>499.70331625750026</c:v>
                </c:pt>
                <c:pt idx="130">
                  <c:v>501.24450273825306</c:v>
                </c:pt>
                <c:pt idx="131">
                  <c:v>502.79125099573986</c:v>
                </c:pt>
                <c:pt idx="132">
                  <c:v>504.34354111712361</c:v>
                </c:pt>
                <c:pt idx="133">
                  <c:v>505.90135317339957</c:v>
                </c:pt>
                <c:pt idx="134">
                  <c:v>507.46466721963066</c:v>
                </c:pt>
                <c:pt idx="135">
                  <c:v>509.03346329518212</c:v>
                </c:pt>
                <c:pt idx="136">
                  <c:v>510.60772142395649</c:v>
                </c:pt>
                <c:pt idx="137">
                  <c:v>512.18742161462819</c:v>
                </c:pt>
                <c:pt idx="138">
                  <c:v>513.77254386087805</c:v>
                </c:pt>
                <c:pt idx="139">
                  <c:v>515.36306814162765</c:v>
                </c:pt>
                <c:pt idx="140">
                  <c:v>516.95897442127364</c:v>
                </c:pt>
                <c:pt idx="141">
                  <c:v>518.56024264992141</c:v>
                </c:pt>
                <c:pt idx="142">
                  <c:v>520.16685276361898</c:v>
                </c:pt>
                <c:pt idx="143">
                  <c:v>521.77878468459051</c:v>
                </c:pt>
                <c:pt idx="144">
                  <c:v>523.39601832146968</c:v>
                </c:pt>
                <c:pt idx="145">
                  <c:v>525.01853356953268</c:v>
                </c:pt>
                <c:pt idx="146">
                  <c:v>526.64631031093074</c:v>
                </c:pt>
                <c:pt idx="147">
                  <c:v>528.27932841492316</c:v>
                </c:pt>
                <c:pt idx="148">
                  <c:v>529.91756773810891</c:v>
                </c:pt>
                <c:pt idx="149">
                  <c:v>531.56100812465911</c:v>
                </c:pt>
                <c:pt idx="150">
                  <c:v>533.20962940654817</c:v>
                </c:pt>
                <c:pt idx="151">
                  <c:v>534.86341177389454</c:v>
                </c:pt>
                <c:pt idx="152">
                  <c:v>536.52233614538511</c:v>
                </c:pt>
                <c:pt idx="153">
                  <c:v>538.18638379833487</c:v>
                </c:pt>
                <c:pt idx="154">
                  <c:v>539.8555359986517</c:v>
                </c:pt>
                <c:pt idx="155">
                  <c:v>541.52977400104533</c:v>
                </c:pt>
                <c:pt idx="156">
                  <c:v>543.20907904923661</c:v>
                </c:pt>
                <c:pt idx="157">
                  <c:v>544.89343237616629</c:v>
                </c:pt>
                <c:pt idx="158">
                  <c:v>546.58281520420326</c:v>
                </c:pt>
                <c:pt idx="159">
                  <c:v>548.27720874535294</c:v>
                </c:pt>
                <c:pt idx="160">
                  <c:v>549.97659420146499</c:v>
                </c:pt>
                <c:pt idx="161">
                  <c:v>551.68095276444058</c:v>
                </c:pt>
                <c:pt idx="162">
                  <c:v>553.39026561643982</c:v>
                </c:pt>
                <c:pt idx="163">
                  <c:v>555.10451393008816</c:v>
                </c:pt>
                <c:pt idx="164">
                  <c:v>556.82367886868315</c:v>
                </c:pt>
                <c:pt idx="165">
                  <c:v>558.54774158639998</c:v>
                </c:pt>
                <c:pt idx="166">
                  <c:v>560.27668322849763</c:v>
                </c:pt>
                <c:pt idx="167">
                  <c:v>562.01048493152348</c:v>
                </c:pt>
                <c:pt idx="168">
                  <c:v>563.74912782351873</c:v>
                </c:pt>
                <c:pt idx="169">
                  <c:v>565.4925930242224</c:v>
                </c:pt>
                <c:pt idx="170">
                  <c:v>567.24086164527546</c:v>
                </c:pt>
                <c:pt idx="171">
                  <c:v>568.99391479042413</c:v>
                </c:pt>
                <c:pt idx="172">
                  <c:v>570.75173355572349</c:v>
                </c:pt>
                <c:pt idx="173">
                  <c:v>572.51429902973962</c:v>
                </c:pt>
                <c:pt idx="174">
                  <c:v>574.28159229375217</c:v>
                </c:pt>
                <c:pt idx="175">
                  <c:v>576.05359442195584</c:v>
                </c:pt>
                <c:pt idx="176">
                  <c:v>577.8302864816618</c:v>
                </c:pt>
                <c:pt idx="177">
                  <c:v>579.61164953349851</c:v>
                </c:pt>
                <c:pt idx="178">
                  <c:v>581.39766463161175</c:v>
                </c:pt>
                <c:pt idx="179">
                  <c:v>583.18831282386475</c:v>
                </c:pt>
                <c:pt idx="180">
                  <c:v>584.98357515203747</c:v>
                </c:pt>
                <c:pt idx="181">
                  <c:v>586.78343265202511</c:v>
                </c:pt>
                <c:pt idx="182">
                  <c:v>588.58786635403658</c:v>
                </c:pt>
                <c:pt idx="183">
                  <c:v>590.39685728279221</c:v>
                </c:pt>
                <c:pt idx="184">
                  <c:v>592.21038645772103</c:v>
                </c:pt>
                <c:pt idx="185">
                  <c:v>594.02843489315728</c:v>
                </c:pt>
                <c:pt idx="186">
                  <c:v>595.8509835985368</c:v>
                </c:pt>
                <c:pt idx="187">
                  <c:v>597.67801357859219</c:v>
                </c:pt>
                <c:pt idx="188">
                  <c:v>599.50950583354836</c:v>
                </c:pt>
                <c:pt idx="189">
                  <c:v>601.3454413593164</c:v>
                </c:pt>
                <c:pt idx="190">
                  <c:v>603.18580114768781</c:v>
                </c:pt>
                <c:pt idx="191">
                  <c:v>605.03056618652772</c:v>
                </c:pt>
                <c:pt idx="192">
                  <c:v>606.87971745996742</c:v>
                </c:pt>
                <c:pt idx="193">
                  <c:v>608.73323594859687</c:v>
                </c:pt>
                <c:pt idx="194">
                  <c:v>610.59110262965555</c:v>
                </c:pt>
                <c:pt idx="195">
                  <c:v>612.45329847722405</c:v>
                </c:pt>
                <c:pt idx="196">
                  <c:v>614.3198044624138</c:v>
                </c:pt>
                <c:pt idx="197">
                  <c:v>616.19060155355692</c:v>
                </c:pt>
                <c:pt idx="198">
                  <c:v>618.0656707163954</c:v>
                </c:pt>
                <c:pt idx="199">
                  <c:v>619.94499291426939</c:v>
                </c:pt>
                <c:pt idx="200">
                  <c:v>621.82854910830486</c:v>
                </c:pt>
                <c:pt idx="201">
                  <c:v>623.71632025760073</c:v>
                </c:pt>
                <c:pt idx="202">
                  <c:v>625.60828731941547</c:v>
                </c:pt>
                <c:pt idx="203">
                  <c:v>627.50443124935293</c:v>
                </c:pt>
                <c:pt idx="204">
                  <c:v>629.40473300154724</c:v>
                </c:pt>
                <c:pt idx="205">
                  <c:v>631.30917352884751</c:v>
                </c:pt>
                <c:pt idx="206">
                  <c:v>633.21773378300156</c:v>
                </c:pt>
                <c:pt idx="207">
                  <c:v>635.13039471483921</c:v>
                </c:pt>
                <c:pt idx="208">
                  <c:v>637.04713727445449</c:v>
                </c:pt>
                <c:pt idx="209">
                  <c:v>638.96794241138764</c:v>
                </c:pt>
                <c:pt idx="210">
                  <c:v>640.89279107480593</c:v>
                </c:pt>
                <c:pt idx="211">
                  <c:v>642.82166421368413</c:v>
                </c:pt>
                <c:pt idx="212">
                  <c:v>644.75454277698452</c:v>
                </c:pt>
                <c:pt idx="213">
                  <c:v>646.69140771383525</c:v>
                </c:pt>
                <c:pt idx="214">
                  <c:v>648.63223997370903</c:v>
                </c:pt>
                <c:pt idx="215">
                  <c:v>650.57702050660066</c:v>
                </c:pt>
                <c:pt idx="216">
                  <c:v>652.52573026320351</c:v>
                </c:pt>
                <c:pt idx="217">
                  <c:v>654.47835019508602</c:v>
                </c:pt>
                <c:pt idx="218">
                  <c:v>656.43486125486675</c:v>
                </c:pt>
                <c:pt idx="219">
                  <c:v>658.39524439638933</c:v>
                </c:pt>
                <c:pt idx="220">
                  <c:v>660.35948057489588</c:v>
                </c:pt>
                <c:pt idx="221">
                  <c:v>662.32755074720069</c:v>
                </c:pt>
                <c:pt idx="222">
                  <c:v>664.29943587186222</c:v>
                </c:pt>
                <c:pt idx="223">
                  <c:v>666.27511690935489</c:v>
                </c:pt>
                <c:pt idx="224">
                  <c:v>668.25457482223999</c:v>
                </c:pt>
                <c:pt idx="225">
                  <c:v>670.23779057533568</c:v>
                </c:pt>
                <c:pt idx="226">
                  <c:v>672.22474513588668</c:v>
                </c:pt>
                <c:pt idx="227">
                  <c:v>674.21541947373248</c:v>
                </c:pt>
                <c:pt idx="228">
                  <c:v>676.20979456147552</c:v>
                </c:pt>
                <c:pt idx="229">
                  <c:v>678.20785137464793</c:v>
                </c:pt>
                <c:pt idx="230">
                  <c:v>680.209570891878</c:v>
                </c:pt>
                <c:pt idx="231">
                  <c:v>682.2149340950557</c:v>
                </c:pt>
                <c:pt idx="232">
                  <c:v>684.22392196949727</c:v>
                </c:pt>
                <c:pt idx="233">
                  <c:v>686.23651550410921</c:v>
                </c:pt>
                <c:pt idx="234">
                  <c:v>688.25269569155159</c:v>
                </c:pt>
                <c:pt idx="235">
                  <c:v>690.2724435284</c:v>
                </c:pt>
                <c:pt idx="236">
                  <c:v>692.29574001530739</c:v>
                </c:pt>
                <c:pt idx="237">
                  <c:v>694.32256615716483</c:v>
                </c:pt>
                <c:pt idx="238">
                  <c:v>696.35290296326139</c:v>
                </c:pt>
                <c:pt idx="239">
                  <c:v>698.38673144744314</c:v>
                </c:pt>
                <c:pt idx="240">
                  <c:v>700.42403262827156</c:v>
                </c:pt>
                <c:pt idx="241">
                  <c:v>702.46478752918131</c:v>
                </c:pt>
                <c:pt idx="242">
                  <c:v>704.50897717863654</c:v>
                </c:pt>
                <c:pt idx="243">
                  <c:v>706.55658261028691</c:v>
                </c:pt>
                <c:pt idx="244">
                  <c:v>708.60758486312284</c:v>
                </c:pt>
                <c:pt idx="245">
                  <c:v>710.66196498162947</c:v>
                </c:pt>
                <c:pt idx="246">
                  <c:v>712.71970401594024</c:v>
                </c:pt>
                <c:pt idx="247">
                  <c:v>714.78078302198946</c:v>
                </c:pt>
                <c:pt idx="248">
                  <c:v>716.84518306166422</c:v>
                </c:pt>
                <c:pt idx="249">
                  <c:v>718.91288520295484</c:v>
                </c:pt>
                <c:pt idx="250">
                  <c:v>720.98387052010548</c:v>
                </c:pt>
                <c:pt idx="251">
                  <c:v>723.05811851125156</c:v>
                </c:pt>
                <c:pt idx="252">
                  <c:v>725.13560551660328</c:v>
                </c:pt>
                <c:pt idx="253">
                  <c:v>727.21630630297773</c:v>
                </c:pt>
                <c:pt idx="254">
                  <c:v>729.30019564781855</c:v>
                </c:pt>
                <c:pt idx="255">
                  <c:v>731.38724833941319</c:v>
                </c:pt>
                <c:pt idx="256">
                  <c:v>733.47743917710807</c:v>
                </c:pt>
                <c:pt idx="257">
                  <c:v>735.57074297152258</c:v>
                </c:pt>
                <c:pt idx="258">
                  <c:v>737.66713454476189</c:v>
                </c:pt>
                <c:pt idx="259">
                  <c:v>739.76658873062786</c:v>
                </c:pt>
                <c:pt idx="260">
                  <c:v>741.86908037482874</c:v>
                </c:pt>
                <c:pt idx="261">
                  <c:v>743.9745843351875</c:v>
                </c:pt>
                <c:pt idx="262">
                  <c:v>746.08307548184814</c:v>
                </c:pt>
                <c:pt idx="263">
                  <c:v>748.19452869748136</c:v>
                </c:pt>
                <c:pt idx="264">
                  <c:v>750.30891887748817</c:v>
                </c:pt>
                <c:pt idx="265">
                  <c:v>752.42622093020202</c:v>
                </c:pt>
                <c:pt idx="266">
                  <c:v>754.54640977709005</c:v>
                </c:pt>
                <c:pt idx="267">
                  <c:v>756.669460352952</c:v>
                </c:pt>
                <c:pt idx="268">
                  <c:v>758.7953476061183</c:v>
                </c:pt>
                <c:pt idx="269">
                  <c:v>760.92404649864659</c:v>
                </c:pt>
                <c:pt idx="270">
                  <c:v>763.05553200651639</c:v>
                </c:pt>
                <c:pt idx="271">
                  <c:v>765.18977911982256</c:v>
                </c:pt>
                <c:pt idx="272">
                  <c:v>767.3267628429677</c:v>
                </c:pt>
                <c:pt idx="273">
                  <c:v>769.46645819485195</c:v>
                </c:pt>
                <c:pt idx="274">
                  <c:v>771.60884020906258</c:v>
                </c:pt>
                <c:pt idx="275">
                  <c:v>773.75388393406126</c:v>
                </c:pt>
                <c:pt idx="276">
                  <c:v>775.90156443337014</c:v>
                </c:pt>
                <c:pt idx="277">
                  <c:v>778.0518567857564</c:v>
                </c:pt>
                <c:pt idx="278">
                  <c:v>780.20473608541522</c:v>
                </c:pt>
                <c:pt idx="279">
                  <c:v>782.36017744215167</c:v>
                </c:pt>
                <c:pt idx="280">
                  <c:v>784.51815598156054</c:v>
                </c:pt>
                <c:pt idx="281">
                  <c:v>786.67864684520521</c:v>
                </c:pt>
                <c:pt idx="282">
                  <c:v>788.8416251907945</c:v>
                </c:pt>
                <c:pt idx="283">
                  <c:v>791.00706619235859</c:v>
                </c:pt>
                <c:pt idx="284">
                  <c:v>793.17494504042315</c:v>
                </c:pt>
                <c:pt idx="285">
                  <c:v>795.34523694218194</c:v>
                </c:pt>
                <c:pt idx="286">
                  <c:v>797.51791712166823</c:v>
                </c:pt>
                <c:pt idx="287">
                  <c:v>799.69296081992434</c:v>
                </c:pt>
                <c:pt idx="288">
                  <c:v>801.87034329517007</c:v>
                </c:pt>
                <c:pt idx="289">
                  <c:v>804.05003982296932</c:v>
                </c:pt>
                <c:pt idx="290">
                  <c:v>806.23202569639557</c:v>
                </c:pt>
                <c:pt idx="291">
                  <c:v>808.41627622619569</c:v>
                </c:pt>
                <c:pt idx="292">
                  <c:v>810.60276674095212</c:v>
                </c:pt>
                <c:pt idx="293">
                  <c:v>812.79147258724402</c:v>
                </c:pt>
                <c:pt idx="294">
                  <c:v>814.98236912980644</c:v>
                </c:pt>
                <c:pt idx="295">
                  <c:v>817.17543175168851</c:v>
                </c:pt>
                <c:pt idx="296">
                  <c:v>819.37063585440967</c:v>
                </c:pt>
                <c:pt idx="297">
                  <c:v>821.56795685811494</c:v>
                </c:pt>
                <c:pt idx="298">
                  <c:v>823.76735290163197</c:v>
                </c:pt>
                <c:pt idx="299">
                  <c:v>825.96874755403962</c:v>
                </c:pt>
                <c:pt idx="300">
                  <c:v>828.17204714474985</c:v>
                </c:pt>
                <c:pt idx="301">
                  <c:v>830.37715808279233</c:v>
                </c:pt>
                <c:pt idx="302">
                  <c:v>832.5839868583862</c:v>
                </c:pt>
                <c:pt idx="303">
                  <c:v>834.79244004449254</c:v>
                </c:pt>
                <c:pt idx="304">
                  <c:v>837.00242429834793</c:v>
                </c:pt>
                <c:pt idx="305">
                  <c:v>839.21384636297785</c:v>
                </c:pt>
                <c:pt idx="306">
                  <c:v>841.42661306869161</c:v>
                </c:pt>
                <c:pt idx="307">
                  <c:v>843.6406313345575</c:v>
                </c:pt>
                <c:pt idx="308">
                  <c:v>845.85580816985907</c:v>
                </c:pt>
                <c:pt idx="309">
                  <c:v>848.07205067553161</c:v>
                </c:pt>
                <c:pt idx="310">
                  <c:v>850.28926604557967</c:v>
                </c:pt>
                <c:pt idx="311">
                  <c:v>852.50736156847506</c:v>
                </c:pt>
                <c:pt idx="312">
                  <c:v>854.72624462853605</c:v>
                </c:pt>
                <c:pt idx="313">
                  <c:v>856.94582270728688</c:v>
                </c:pt>
                <c:pt idx="314">
                  <c:v>859.16600338479816</c:v>
                </c:pt>
                <c:pt idx="315">
                  <c:v>861.38669434100825</c:v>
                </c:pt>
                <c:pt idx="316">
                  <c:v>863.6078033570252</c:v>
                </c:pt>
                <c:pt idx="317">
                  <c:v>865.82923831640994</c:v>
                </c:pt>
                <c:pt idx="318">
                  <c:v>868.05090720644</c:v>
                </c:pt>
                <c:pt idx="319">
                  <c:v>870.27271811935429</c:v>
                </c:pt>
                <c:pt idx="320">
                  <c:v>872.49457925357876</c:v>
                </c:pt>
                <c:pt idx="321">
                  <c:v>874.716405782582</c:v>
                </c:pt>
                <c:pt idx="322">
                  <c:v>876.93812671586113</c:v>
                </c:pt>
                <c:pt idx="323">
                  <c:v>879.15967801562249</c:v>
                </c:pt>
                <c:pt idx="324">
                  <c:v>881.38099572098452</c:v>
                </c:pt>
                <c:pt idx="325">
                  <c:v>883.60201594849354</c:v>
                </c:pt>
                <c:pt idx="326">
                  <c:v>885.82267489263063</c:v>
                </c:pt>
                <c:pt idx="327">
                  <c:v>888.04290882630949</c:v>
                </c:pt>
                <c:pt idx="328">
                  <c:v>890.26265410136546</c:v>
                </c:pt>
                <c:pt idx="329">
                  <c:v>892.48184714903516</c:v>
                </c:pt>
                <c:pt idx="330">
                  <c:v>894.70042448042739</c:v>
                </c:pt>
                <c:pt idx="331">
                  <c:v>896.91832268698511</c:v>
                </c:pt>
                <c:pt idx="332">
                  <c:v>899.13547844093875</c:v>
                </c:pt>
                <c:pt idx="333">
                  <c:v>901.35182849575028</c:v>
                </c:pt>
                <c:pt idx="334">
                  <c:v>903.5673096865487</c:v>
                </c:pt>
                <c:pt idx="335">
                  <c:v>905.78185893055695</c:v>
                </c:pt>
                <c:pt idx="336">
                  <c:v>907.99541322750974</c:v>
                </c:pt>
                <c:pt idx="337">
                  <c:v>910.20790966006325</c:v>
                </c:pt>
                <c:pt idx="338">
                  <c:v>912.41928539419553</c:v>
                </c:pt>
                <c:pt idx="339">
                  <c:v>914.62947767959872</c:v>
                </c:pt>
                <c:pt idx="340">
                  <c:v>916.83842385006278</c:v>
                </c:pt>
                <c:pt idx="341">
                  <c:v>919.04606132385049</c:v>
                </c:pt>
                <c:pt idx="342">
                  <c:v>921.25232760406425</c:v>
                </c:pt>
                <c:pt idx="343">
                  <c:v>923.45716027900414</c:v>
                </c:pt>
                <c:pt idx="344">
                  <c:v>925.66049702251803</c:v>
                </c:pt>
                <c:pt idx="345">
                  <c:v>927.86227559434292</c:v>
                </c:pt>
                <c:pt idx="346">
                  <c:v>930.06243384043853</c:v>
                </c:pt>
                <c:pt idx="347">
                  <c:v>932.2609096933121</c:v>
                </c:pt>
                <c:pt idx="348">
                  <c:v>934.45764191158628</c:v>
                </c:pt>
                <c:pt idx="349">
                  <c:v>936.65257081845436</c:v>
                </c:pt>
                <c:pt idx="350">
                  <c:v>938.8456375605457</c:v>
                </c:pt>
                <c:pt idx="351">
                  <c:v>941.03678336786697</c:v>
                </c:pt>
                <c:pt idx="352">
                  <c:v>943.22594955404645</c:v>
                </c:pt>
                <c:pt idx="353">
                  <c:v>945.41307751657075</c:v>
                </c:pt>
                <c:pt idx="354">
                  <c:v>947.59810873701497</c:v>
                </c:pt>
                <c:pt idx="355">
                  <c:v>949.78098478126526</c:v>
                </c:pt>
                <c:pt idx="356">
                  <c:v>951.96164729973486</c:v>
                </c:pt>
                <c:pt idx="357">
                  <c:v>954.1400380275727</c:v>
                </c:pt>
                <c:pt idx="358">
                  <c:v>956.31609878486563</c:v>
                </c:pt>
                <c:pt idx="359">
                  <c:v>958.48977147683354</c:v>
                </c:pt>
                <c:pt idx="360">
                  <c:v>960.66101345675486</c:v>
                </c:pt>
                <c:pt idx="361">
                  <c:v>962.8298128639849</c:v>
                </c:pt>
                <c:pt idx="362">
                  <c:v>964.99617321349933</c:v>
                </c:pt>
                <c:pt idx="363">
                  <c:v>967.16009801026871</c:v>
                </c:pt>
                <c:pt idx="364">
                  <c:v>969.32159074929575</c:v>
                </c:pt>
                <c:pt idx="365">
                  <c:v>971.48065491565308</c:v>
                </c:pt>
                <c:pt idx="366">
                  <c:v>973.63729398451994</c:v>
                </c:pt>
                <c:pt idx="367">
                  <c:v>975.79151142121918</c:v>
                </c:pt>
                <c:pt idx="368">
                  <c:v>977.94331068125416</c:v>
                </c:pt>
                <c:pt idx="369">
                  <c:v>980.09269521034537</c:v>
                </c:pt>
                <c:pt idx="370">
                  <c:v>982.2396684444667</c:v>
                </c:pt>
                <c:pt idx="371">
                  <c:v>984.38423380988172</c:v>
                </c:pt>
                <c:pt idx="372">
                  <c:v>986.52639472317981</c:v>
                </c:pt>
                <c:pt idx="373">
                  <c:v>988.66615459131197</c:v>
                </c:pt>
                <c:pt idx="374">
                  <c:v>990.80351681162654</c:v>
                </c:pt>
                <c:pt idx="375">
                  <c:v>992.93848477190511</c:v>
                </c:pt>
                <c:pt idx="376">
                  <c:v>995.07106185039731</c:v>
                </c:pt>
                <c:pt idx="377">
                  <c:v>997.20125141585663</c:v>
                </c:pt>
                <c:pt idx="378">
                  <c:v>999.32905682757519</c:v>
                </c:pt>
                <c:pt idx="379">
                  <c:v>1001.4544814354186</c:v>
                </c:pt>
                <c:pt idx="380">
                  <c:v>1003.577528579861</c:v>
                </c:pt>
                <c:pt idx="381">
                  <c:v>1005.6982015920191</c:v>
                </c:pt>
                <c:pt idx="382">
                  <c:v>1007.8165037936873</c:v>
                </c:pt>
                <c:pt idx="383">
                  <c:v>1009.9324384973712</c:v>
                </c:pt>
                <c:pt idx="384">
                  <c:v>1012.0460090063224</c:v>
                </c:pt>
                <c:pt idx="385">
                  <c:v>1014.1572186145718</c:v>
                </c:pt>
                <c:pt idx="386">
                  <c:v>1016.266070606964</c:v>
                </c:pt>
                <c:pt idx="387">
                  <c:v>1018.3725682591905</c:v>
                </c:pt>
                <c:pt idx="388">
                  <c:v>1020.4767148378232</c:v>
                </c:pt>
                <c:pt idx="389">
                  <c:v>1022.5785136003478</c:v>
                </c:pt>
                <c:pt idx="390">
                  <c:v>1024.677967795197</c:v>
                </c:pt>
                <c:pt idx="391">
                  <c:v>1026.7750806617835</c:v>
                </c:pt>
                <c:pt idx="392">
                  <c:v>1028.8698554305327</c:v>
                </c:pt>
                <c:pt idx="393">
                  <c:v>1030.9622953229157</c:v>
                </c:pt>
                <c:pt idx="394">
                  <c:v>1033.0524035514813</c:v>
                </c:pt>
                <c:pt idx="395">
                  <c:v>1035.140183319889</c:v>
                </c:pt>
                <c:pt idx="396">
                  <c:v>1037.2256378229411</c:v>
                </c:pt>
                <c:pt idx="397">
                  <c:v>1039.3087702466144</c:v>
                </c:pt>
                <c:pt idx="398">
                  <c:v>1041.3895837680925</c:v>
                </c:pt>
                <c:pt idx="399">
                  <c:v>1043.4680815557977</c:v>
                </c:pt>
                <c:pt idx="400">
                  <c:v>1045.5442667694224</c:v>
                </c:pt>
                <c:pt idx="401">
                  <c:v>1066.1791714356195</c:v>
                </c:pt>
                <c:pt idx="402">
                  <c:v>1086.5848496390347</c:v>
                </c:pt>
                <c:pt idx="403">
                  <c:v>1106.7643760984763</c:v>
                </c:pt>
                <c:pt idx="404">
                  <c:v>1126.720742410796</c:v>
                </c:pt>
                <c:pt idx="405">
                  <c:v>1146.4568599708318</c:v>
                </c:pt>
                <c:pt idx="406">
                  <c:v>1165.97556276198</c:v>
                </c:pt>
                <c:pt idx="407">
                  <c:v>1185.2796100242431</c:v>
                </c:pt>
                <c:pt idx="408">
                  <c:v>1204.3716888061876</c:v>
                </c:pt>
                <c:pt idx="409">
                  <c:v>1223.2544164068479</c:v>
                </c:pt>
                <c:pt idx="410">
                  <c:v>1241.9303427132477</c:v>
                </c:pt>
                <c:pt idx="411">
                  <c:v>1260.4019524388755</c:v>
                </c:pt>
                <c:pt idx="412">
                  <c:v>1278.6716672681264</c:v>
                </c:pt>
                <c:pt idx="413">
                  <c:v>1296.7418479114342</c:v>
                </c:pt>
                <c:pt idx="414">
                  <c:v>1314.6147960755354</c:v>
                </c:pt>
                <c:pt idx="415">
                  <c:v>1332.2927563530568</c:v>
                </c:pt>
                <c:pt idx="416">
                  <c:v>1349.7779180353709</c:v>
                </c:pt>
                <c:pt idx="417">
                  <c:v>1367.0724168524437</c:v>
                </c:pt>
                <c:pt idx="418">
                  <c:v>1384.1783366431871</c:v>
                </c:pt>
                <c:pt idx="419">
                  <c:v>1401.097710959632</c:v>
                </c:pt>
                <c:pt idx="420">
                  <c:v>1417.832524608054</c:v>
                </c:pt>
                <c:pt idx="421">
                  <c:v>1434.3847151300124</c:v>
                </c:pt>
                <c:pt idx="422">
                  <c:v>1450.756174226098</c:v>
                </c:pt>
                <c:pt idx="423">
                  <c:v>1466.9487491250386</c:v>
                </c:pt>
                <c:pt idx="424">
                  <c:v>1482.9642439006648</c:v>
                </c:pt>
                <c:pt idx="425">
                  <c:v>1498.8044207391072</c:v>
                </c:pt>
                <c:pt idx="426">
                  <c:v>1514.4710011584707</c:v>
                </c:pt>
                <c:pt idx="427">
                  <c:v>1529.965667183111</c:v>
                </c:pt>
                <c:pt idx="428">
                  <c:v>1545.2900624745334</c:v>
                </c:pt>
                <c:pt idx="429">
                  <c:v>1560.4457934208228</c:v>
                </c:pt>
                <c:pt idx="430">
                  <c:v>1575.4344301864205</c:v>
                </c:pt>
                <c:pt idx="431">
                  <c:v>1590.2575077239703</c:v>
                </c:pt>
                <c:pt idx="432">
                  <c:v>1604.9165267498679</c:v>
                </c:pt>
                <c:pt idx="433">
                  <c:v>1619.4129546850659</c:v>
                </c:pt>
                <c:pt idx="434">
                  <c:v>1633.7482265626106</c:v>
                </c:pt>
                <c:pt idx="435">
                  <c:v>1647.923745903315</c:v>
                </c:pt>
                <c:pt idx="436">
                  <c:v>1661.9408855608979</c:v>
                </c:pt>
                <c:pt idx="437">
                  <c:v>1675.8009885378624</c:v>
                </c:pt>
                <c:pt idx="438">
                  <c:v>1689.505368773318</c:v>
                </c:pt>
                <c:pt idx="439">
                  <c:v>1703.0553119038984</c:v>
                </c:pt>
                <c:pt idx="440">
                  <c:v>1716.4520759988691</c:v>
                </c:pt>
                <c:pt idx="441">
                  <c:v>1729.6968922704668</c:v>
                </c:pt>
                <c:pt idx="442">
                  <c:v>1742.7909657604678</c:v>
                </c:pt>
                <c:pt idx="443">
                  <c:v>1755.73547600393</c:v>
                </c:pt>
                <c:pt idx="444">
                  <c:v>1768.5315776710152</c:v>
                </c:pt>
                <c:pt idx="445">
                  <c:v>1781.1804011877521</c:v>
                </c:pt>
                <c:pt idx="446">
                  <c:v>1793.6830533365653</c:v>
                </c:pt>
                <c:pt idx="447">
                  <c:v>1806.0406178373548</c:v>
                </c:pt>
                <c:pt idx="448">
                  <c:v>1818.2541559098761</c:v>
                </c:pt>
                <c:pt idx="449">
                  <c:v>1830.3247068181408</c:v>
                </c:pt>
                <c:pt idx="450">
                  <c:v>1842.2532883975196</c:v>
                </c:pt>
                <c:pt idx="451">
                  <c:v>1854.0408975652047</c:v>
                </c:pt>
                <c:pt idx="452">
                  <c:v>1865.6885108146596</c:v>
                </c:pt>
                <c:pt idx="453">
                  <c:v>1877.1970846946519</c:v>
                </c:pt>
                <c:pt idx="454">
                  <c:v>1888.5675562734466</c:v>
                </c:pt>
                <c:pt idx="455">
                  <c:v>1899.8008435887073</c:v>
                </c:pt>
                <c:pt idx="456">
                  <c:v>1910.8978460836313</c:v>
                </c:pt>
                <c:pt idx="457">
                  <c:v>1921.8594450298226</c:v>
                </c:pt>
                <c:pt idx="458">
                  <c:v>1932.6865039373863</c:v>
                </c:pt>
                <c:pt idx="459">
                  <c:v>1943.3798689527052</c:v>
                </c:pt>
                <c:pt idx="460">
                  <c:v>1953.9403692443454</c:v>
                </c:pt>
                <c:pt idx="461">
                  <c:v>1964.368817377514</c:v>
                </c:pt>
                <c:pt idx="462">
                  <c:v>1974.6660096774792</c:v>
                </c:pt>
                <c:pt idx="463">
                  <c:v>1984.8327265823441</c:v>
                </c:pt>
                <c:pt idx="464">
                  <c:v>1994.8697329855506</c:v>
                </c:pt>
                <c:pt idx="465">
                  <c:v>2004.7777785684773</c:v>
                </c:pt>
                <c:pt idx="466">
                  <c:v>2014.5575981234765</c:v>
                </c:pt>
                <c:pt idx="467">
                  <c:v>2024.2099118676865</c:v>
                </c:pt>
                <c:pt idx="468">
                  <c:v>2033.7354257479399</c:v>
                </c:pt>
                <c:pt idx="469">
                  <c:v>2043.1348317370778</c:v>
                </c:pt>
                <c:pt idx="470">
                  <c:v>2052.4088081219684</c:v>
                </c:pt>
                <c:pt idx="471">
                  <c:v>2061.5580197835152</c:v>
                </c:pt>
                <c:pt idx="472">
                  <c:v>2070.5831184689332</c:v>
                </c:pt>
                <c:pt idx="473">
                  <c:v>2079.4847430565583</c:v>
                </c:pt>
                <c:pt idx="474">
                  <c:v>2088.2635198134481</c:v>
                </c:pt>
                <c:pt idx="475">
                  <c:v>2096.9200626460201</c:v>
                </c:pt>
                <c:pt idx="476">
                  <c:v>2105.4549733439694</c:v>
                </c:pt>
                <c:pt idx="477">
                  <c:v>2113.8688418176939</c:v>
                </c:pt>
                <c:pt idx="478">
                  <c:v>2122.1622463294566</c:v>
                </c:pt>
                <c:pt idx="479">
                  <c:v>2130.3357537184916</c:v>
                </c:pt>
                <c:pt idx="480">
                  <c:v>2138.3899196202742</c:v>
                </c:pt>
                <c:pt idx="481">
                  <c:v>2146.3252886801479</c:v>
                </c:pt>
                <c:pt idx="482">
                  <c:v>2154.1423947615126</c:v>
                </c:pt>
                <c:pt idx="483">
                  <c:v>2161.8417611487589</c:v>
                </c:pt>
                <c:pt idx="484">
                  <c:v>2169.4239007451351</c:v>
                </c:pt>
                <c:pt idx="485">
                  <c:v>2176.8893162657291</c:v>
                </c:pt>
                <c:pt idx="486">
                  <c:v>2184.2385004257353</c:v>
                </c:pt>
                <c:pt idx="487">
                  <c:v>2191.471936124181</c:v>
                </c:pt>
                <c:pt idx="488">
                  <c:v>2198.5900966232721</c:v>
                </c:pt>
                <c:pt idx="489">
                  <c:v>2205.5934457235262</c:v>
                </c:pt>
                <c:pt idx="490">
                  <c:v>2212.4824379348443</c:v>
                </c:pt>
                <c:pt idx="491">
                  <c:v>2219.2575186436788</c:v>
                </c:pt>
                <c:pt idx="492">
                  <c:v>2225.9191242764464</c:v>
                </c:pt>
                <c:pt idx="493">
                  <c:v>2232.4676824593339</c:v>
                </c:pt>
                <c:pt idx="494">
                  <c:v>2238.903612174639</c:v>
                </c:pt>
                <c:pt idx="495">
                  <c:v>2245.2273239137917</c:v>
                </c:pt>
                <c:pt idx="496">
                  <c:v>2251.4392198271917</c:v>
                </c:pt>
                <c:pt idx="497">
                  <c:v>2257.5396938709987</c:v>
                </c:pt>
                <c:pt idx="498">
                  <c:v>2263.5291319510125</c:v>
                </c:pt>
                <c:pt idx="499">
                  <c:v>2269.4079120637743</c:v>
                </c:pt>
                <c:pt idx="500">
                  <c:v>2275.1764044350198</c:v>
                </c:pt>
                <c:pt idx="501">
                  <c:v>2280.834971655614</c:v>
                </c:pt>
                <c:pt idx="502">
                  <c:v>2286.3839688150965</c:v>
                </c:pt>
                <c:pt idx="503">
                  <c:v>2291.8237436329641</c:v>
                </c:pt>
                <c:pt idx="504">
                  <c:v>2297.1546365878148</c:v>
                </c:pt>
                <c:pt idx="505">
                  <c:v>2302.3769810444819</c:v>
                </c:pt>
                <c:pt idx="506">
                  <c:v>2307.4911033792787</c:v>
                </c:pt>
                <c:pt idx="507">
                  <c:v>2312.4973231034801</c:v>
                </c:pt>
                <c:pt idx="508">
                  <c:v>2317.3959529851645</c:v>
                </c:pt>
                <c:pt idx="509">
                  <c:v>2322.1872991695373</c:v>
                </c:pt>
                <c:pt idx="510">
                  <c:v>2326.8716612978583</c:v>
                </c:pt>
                <c:pt idx="511">
                  <c:v>2331.4493326250977</c:v>
                </c:pt>
                <c:pt idx="512">
                  <c:v>2335.920600136441</c:v>
                </c:pt>
                <c:pt idx="513">
                  <c:v>2340.2857446627645</c:v>
                </c:pt>
                <c:pt idx="514">
                  <c:v>2344.5450409952055</c:v>
                </c:pt>
                <c:pt idx="515">
                  <c:v>2348.6987579989454</c:v>
                </c:pt>
                <c:pt idx="516">
                  <c:v>2352.7471587263321</c:v>
                </c:pt>
                <c:pt idx="517">
                  <c:v>2356.6905005294566</c:v>
                </c:pt>
                <c:pt idx="518">
                  <c:v>2360.5290351723106</c:v>
                </c:pt>
                <c:pt idx="519">
                  <c:v>2364.2630089426439</c:v>
                </c:pt>
                <c:pt idx="520">
                  <c:v>2367.8926627636383</c:v>
                </c:pt>
                <c:pt idx="521">
                  <c:v>2371.4182323055225</c:v>
                </c:pt>
                <c:pt idx="522">
                  <c:v>2374.8399480972416</c:v>
                </c:pt>
                <c:pt idx="523">
                  <c:v>2378.1580356382997</c:v>
                </c:pt>
                <c:pt idx="524">
                  <c:v>2381.3727155108918</c:v>
                </c:pt>
                <c:pt idx="525">
                  <c:v>2384.484203492435</c:v>
                </c:pt>
                <c:pt idx="526">
                  <c:v>2387.4927106686127</c:v>
                </c:pt>
                <c:pt idx="527">
                  <c:v>2390.3984435470393</c:v>
                </c:pt>
                <c:pt idx="528">
                  <c:v>2393.2016041716465</c:v>
                </c:pt>
                <c:pt idx="529">
                  <c:v>2395.9023902378963</c:v>
                </c:pt>
                <c:pt idx="530">
                  <c:v>2398.5009952089144</c:v>
                </c:pt>
                <c:pt idx="531">
                  <c:v>2400.9976084326349</c:v>
                </c:pt>
                <c:pt idx="532">
                  <c:v>2403.3924152600416</c:v>
                </c:pt>
                <c:pt idx="533">
                  <c:v>2405.6855971645837</c:v>
                </c:pt>
                <c:pt idx="534">
                  <c:v>2407.8773318628405</c:v>
                </c:pt>
                <c:pt idx="535">
                  <c:v>2409.9677934364936</c:v>
                </c:pt>
                <c:pt idx="536">
                  <c:v>2411.9571524556641</c:v>
                </c:pt>
                <c:pt idx="537">
                  <c:v>2413.8455761036589</c:v>
                </c:pt>
                <c:pt idx="538">
                  <c:v>2415.6332283031616</c:v>
                </c:pt>
                <c:pt idx="539">
                  <c:v>2417.320269843889</c:v>
                </c:pt>
                <c:pt idx="540">
                  <c:v>2418.9068585117275</c:v>
                </c:pt>
                <c:pt idx="541">
                  <c:v>2420.393149219346</c:v>
                </c:pt>
                <c:pt idx="542">
                  <c:v>2421.7792941382741</c:v>
                </c:pt>
                <c:pt idx="543">
                  <c:v>2423.0654428324137</c:v>
                </c:pt>
                <c:pt idx="544">
                  <c:v>2424.2517423929471</c:v>
                </c:pt>
                <c:pt idx="545">
                  <c:v>2425.3383375745789</c:v>
                </c:pt>
                <c:pt idx="546">
                  <c:v>2426.3253709330461</c:v>
                </c:pt>
                <c:pt idx="547">
                  <c:v>2427.2129829638079</c:v>
                </c:pt>
                <c:pt idx="548">
                  <c:v>2428.0013122418131</c:v>
                </c:pt>
                <c:pt idx="549">
                  <c:v>2428.6904955622308</c:v>
                </c:pt>
                <c:pt idx="550">
                  <c:v>2429.2806680820149</c:v>
                </c:pt>
                <c:pt idx="551">
                  <c:v>2429.7719634621594</c:v>
                </c:pt>
                <c:pt idx="552">
                  <c:v>2430.1645140104852</c:v>
                </c:pt>
                <c:pt idx="553">
                  <c:v>2430.4584508247935</c:v>
                </c:pt>
                <c:pt idx="554">
                  <c:v>2430.6539039362042</c:v>
                </c:pt>
                <c:pt idx="555">
                  <c:v>2430.751002452489</c:v>
                </c:pt>
                <c:pt idx="556">
                  <c:v>2430.7498747012037</c:v>
                </c:pt>
                <c:pt idx="557">
                  <c:v>2430.6506483724138</c:v>
                </c:pt>
                <c:pt idx="558">
                  <c:v>2430.4534506608006</c:v>
                </c:pt>
                <c:pt idx="559">
                  <c:v>2430.1584084069368</c:v>
                </c:pt>
                <c:pt idx="560">
                  <c:v>2429.7656482375132</c:v>
                </c:pt>
                <c:pt idx="561">
                  <c:v>2429.2752967043002</c:v>
                </c:pt>
                <c:pt idx="562">
                  <c:v>2428.6874804216282</c:v>
                </c:pt>
                <c:pt idx="563">
                  <c:v>2428.0023262021746</c:v>
                </c:pt>
                <c:pt idx="564">
                  <c:v>2427.2199611908513</c:v>
                </c:pt>
                <c:pt idx="565">
                  <c:v>2426.3405129965881</c:v>
                </c:pt>
                <c:pt idx="566">
                  <c:v>2425.3641098218213</c:v>
                </c:pt>
                <c:pt idx="567">
                  <c:v>2424.2908805895022</c:v>
                </c:pt>
                <c:pt idx="568">
                  <c:v>2423.1209550674521</c:v>
                </c:pt>
                <c:pt idx="569">
                  <c:v>2421.8544639899005</c:v>
                </c:pt>
                <c:pt idx="570">
                  <c:v>2420.4915391760592</c:v>
                </c:pt>
                <c:pt idx="571">
                  <c:v>2419.03231364559</c:v>
                </c:pt>
                <c:pt idx="572">
                  <c:v>2417.4769217308508</c:v>
                </c:pt>
                <c:pt idx="573">
                  <c:v>2415.8254991858057</c:v>
                </c:pt>
                <c:pt idx="574">
                  <c:v>2414.0781832915054</c:v>
                </c:pt>
                <c:pt idx="575">
                  <c:v>2412.2351129580593</c:v>
                </c:pt>
                <c:pt idx="576">
                  <c:v>2410.2964288230337</c:v>
                </c:pt>
                <c:pt idx="577">
                  <c:v>2408.2622733462231</c:v>
                </c:pt>
                <c:pt idx="578">
                  <c:v>2406.1327909007578</c:v>
                </c:pt>
                <c:pt idx="579">
                  <c:v>2403.9081278605208</c:v>
                </c:pt>
                <c:pt idx="580">
                  <c:v>2401.5884326838673</c:v>
                </c:pt>
                <c:pt idx="581">
                  <c:v>2399.1738559936389</c:v>
                </c:pt>
                <c:pt idx="582">
                  <c:v>2396.6645506534906</c:v>
                </c:pt>
                <c:pt idx="583">
                  <c:v>2394.0606718405484</c:v>
                </c:pt>
                <c:pt idx="584">
                  <c:v>2391.3623771144298</c:v>
                </c:pt>
                <c:pt idx="585">
                  <c:v>2388.5698264826669</c:v>
                </c:pt>
                <c:pt idx="586">
                  <c:v>2385.683182462581</c:v>
                </c:pt>
                <c:pt idx="587">
                  <c:v>2382.7026101396618</c:v>
                </c:pt>
                <c:pt idx="588">
                  <c:v>2379.6282772225145</c:v>
                </c:pt>
                <c:pt idx="589">
                  <c:v>2376.4603540944408</c:v>
                </c:pt>
                <c:pt idx="590">
                  <c:v>2373.1990138617252</c:v>
                </c:pt>
                <c:pt idx="591">
                  <c:v>2369.8444323987023</c:v>
                </c:pt>
                <c:pt idx="592">
                  <c:v>2366.396788389683</c:v>
                </c:pt>
                <c:pt idx="593">
                  <c:v>2362.8562633678225</c:v>
                </c:pt>
                <c:pt idx="594">
                  <c:v>2359.2230417510123</c:v>
                </c:pt>
                <c:pt idx="595">
                  <c:v>2355.4973108748791</c:v>
                </c:pt>
                <c:pt idx="596">
                  <c:v>2351.6792610229809</c:v>
                </c:pt>
                <c:pt idx="597">
                  <c:v>2347.7690854542807</c:v>
                </c:pt>
                <c:pt idx="598">
                  <c:v>2343.7669804279872</c:v>
                </c:pt>
                <c:pt idx="599">
                  <c:v>2339.6731452258468</c:v>
                </c:pt>
                <c:pt idx="600">
                  <c:v>2335.4877821719733</c:v>
                </c:pt>
                <c:pt idx="601">
                  <c:v>2331.211096650296</c:v>
                </c:pt>
                <c:pt idx="602">
                  <c:v>2326.8432971197117</c:v>
                </c:pt>
                <c:pt idx="603">
                  <c:v>2322.3845951270214</c:v>
                </c:pt>
                <c:pt idx="604">
                  <c:v>2317.8352053177287</c:v>
                </c:pt>
                <c:pt idx="605">
                  <c:v>2313.1953454447807</c:v>
                </c:pt>
                <c:pt idx="606">
                  <c:v>2308.4652363753253</c:v>
                </c:pt>
                <c:pt idx="607">
                  <c:v>2303.6451020955583</c:v>
                </c:pt>
                <c:pt idx="608">
                  <c:v>2298.7351697137337</c:v>
                </c:pt>
                <c:pt idx="609">
                  <c:v>2293.7356694614064</c:v>
                </c:pt>
                <c:pt idx="610">
                  <c:v>2288.6468346929701</c:v>
                </c:pt>
                <c:pt idx="611">
                  <c:v>2283.4689018835638</c:v>
                </c:pt>
                <c:pt idx="612">
                  <c:v>2278.2021106254028</c:v>
                </c:pt>
                <c:pt idx="613">
                  <c:v>2272.8467036225975</c:v>
                </c:pt>
                <c:pt idx="614">
                  <c:v>2267.4029266845182</c:v>
                </c:pt>
                <c:pt idx="615">
                  <c:v>2261.8710287177651</c:v>
                </c:pt>
                <c:pt idx="616">
                  <c:v>2256.2512617167922</c:v>
                </c:pt>
                <c:pt idx="617">
                  <c:v>2250.5438807532428</c:v>
                </c:pt>
                <c:pt idx="618">
                  <c:v>2244.7491439640439</c:v>
                </c:pt>
                <c:pt idx="619">
                  <c:v>2238.8673125383102</c:v>
                </c:pt>
                <c:pt idx="620">
                  <c:v>2232.8986507031004</c:v>
                </c:pt>
                <c:pt idx="621">
                  <c:v>2226.8434257080767</c:v>
                </c:pt>
                <c:pt idx="622">
                  <c:v>2220.701907809103</c:v>
                </c:pt>
                <c:pt idx="623">
                  <c:v>2214.4743702508313</c:v>
                </c:pt>
                <c:pt idx="624">
                  <c:v>2208.1610892483077</c:v>
                </c:pt>
                <c:pt idx="625">
                  <c:v>2201.7623439676427</c:v>
                </c:pt>
                <c:pt idx="626">
                  <c:v>2195.2784165057783</c:v>
                </c:pt>
                <c:pt idx="627">
                  <c:v>2188.7095918693899</c:v>
                </c:pt>
                <c:pt idx="628">
                  <c:v>2182.0561579529563</c:v>
                </c:pt>
                <c:pt idx="629">
                  <c:v>2175.3184055160264</c:v>
                </c:pt>
                <c:pt idx="630">
                  <c:v>2168.4966281597217</c:v>
                </c:pt>
                <c:pt idx="631">
                  <c:v>2161.5911223024964</c:v>
                </c:pt>
                <c:pt idx="632">
                  <c:v>2154.6021871551898</c:v>
                </c:pt>
                <c:pt idx="633">
                  <c:v>2147.5301246953959</c:v>
                </c:pt>
                <c:pt idx="634">
                  <c:v>2140.3752396411792</c:v>
                </c:pt>
                <c:pt idx="635">
                  <c:v>2133.1378394241606</c:v>
                </c:pt>
                <c:pt idx="636">
                  <c:v>2125.818234161999</c:v>
                </c:pt>
                <c:pt idx="637">
                  <c:v>2118.4167366302931</c:v>
                </c:pt>
                <c:pt idx="638">
                  <c:v>2110.9336622339274</c:v>
                </c:pt>
                <c:pt idx="639">
                  <c:v>2103.3693289778807</c:v>
                </c:pt>
                <c:pt idx="640">
                  <c:v>2095.724057437526</c:v>
                </c:pt>
                <c:pt idx="641">
                  <c:v>2087.9981707284351</c:v>
                </c:pt>
                <c:pt idx="642">
                  <c:v>2080.1919944757137</c:v>
                </c:pt>
                <c:pt idx="643">
                  <c:v>2072.3058567828825</c:v>
                </c:pt>
                <c:pt idx="644">
                  <c:v>2064.3400882003275</c:v>
                </c:pt>
                <c:pt idx="645">
                  <c:v>2056.2950216933345</c:v>
                </c:pt>
                <c:pt idx="646">
                  <c:v>2048.1709926097265</c:v>
                </c:pt>
                <c:pt idx="647">
                  <c:v>2039.9683386471227</c:v>
                </c:pt>
                <c:pt idx="648">
                  <c:v>2031.6873998198346</c:v>
                </c:pt>
                <c:pt idx="649">
                  <c:v>2023.328518425415</c:v>
                </c:pt>
                <c:pt idx="650">
                  <c:v>2014.8920390108776</c:v>
                </c:pt>
                <c:pt idx="651">
                  <c:v>2006.3783083386011</c:v>
                </c:pt>
                <c:pt idx="652">
                  <c:v>1997.7876753519342</c:v>
                </c:pt>
                <c:pt idx="653">
                  <c:v>1989.120491140515</c:v>
                </c:pt>
                <c:pt idx="654">
                  <c:v>1980.3771089053187</c:v>
                </c:pt>
                <c:pt idx="655">
                  <c:v>1971.5578839234499</c:v>
                </c:pt>
                <c:pt idx="656">
                  <c:v>1962.6631735126909</c:v>
                </c:pt>
                <c:pt idx="657">
                  <c:v>1953.6933369958197</c:v>
                </c:pt>
                <c:pt idx="658">
                  <c:v>1944.648735664711</c:v>
                </c:pt>
                <c:pt idx="659">
                  <c:v>1935.529732744234</c:v>
                </c:pt>
                <c:pt idx="660">
                  <c:v>1926.3366933559564</c:v>
                </c:pt>
                <c:pt idx="661">
                  <c:v>1917.0699844816704</c:v>
                </c:pt>
                <c:pt idx="662">
                  <c:v>1907.7299749267497</c:v>
                </c:pt>
                <c:pt idx="663">
                  <c:v>1898.3170352833515</c:v>
                </c:pt>
                <c:pt idx="664">
                  <c:v>1888.8315378934717</c:v>
                </c:pt>
                <c:pt idx="665">
                  <c:v>1879.2738568118693</c:v>
                </c:pt>
                <c:pt idx="666">
                  <c:v>1869.6443677688655</c:v>
                </c:pt>
                <c:pt idx="667">
                  <c:v>1859.9434481330329</c:v>
                </c:pt>
                <c:pt idx="668">
                  <c:v>1850.1714768737825</c:v>
                </c:pt>
                <c:pt idx="669">
                  <c:v>1840.32883452386</c:v>
                </c:pt>
                <c:pt idx="670">
                  <c:v>1830.4159031417619</c:v>
                </c:pt>
                <c:pt idx="671">
                  <c:v>1820.4330662740804</c:v>
                </c:pt>
                <c:pt idx="672">
                  <c:v>1810.3807089177878</c:v>
                </c:pt>
                <c:pt idx="673">
                  <c:v>1800.2592174824692</c:v>
                </c:pt>
                <c:pt idx="674">
                  <c:v>1790.0689797525147</c:v>
                </c:pt>
                <c:pt idx="675">
                  <c:v>1779.8103848492779</c:v>
                </c:pt>
                <c:pt idx="676">
                  <c:v>1769.4838231932124</c:v>
                </c:pt>
                <c:pt idx="677">
                  <c:v>1759.0896864659944</c:v>
                </c:pt>
                <c:pt idx="678">
                  <c:v>1748.6283675726386</c:v>
                </c:pt>
                <c:pt idx="679">
                  <c:v>1738.1002606036195</c:v>
                </c:pt>
                <c:pt idx="680">
                  <c:v>1727.5057607970043</c:v>
                </c:pt>
                <c:pt idx="681">
                  <c:v>1716.8452645006053</c:v>
                </c:pt>
                <c:pt idx="682">
                  <c:v>1706.1191691341637</c:v>
                </c:pt>
                <c:pt idx="683">
                  <c:v>1695.3278731515684</c:v>
                </c:pt>
                <c:pt idx="684">
                  <c:v>1684.4717760031217</c:v>
                </c:pt>
                <c:pt idx="685">
                  <c:v>1673.5512780978568</c:v>
                </c:pt>
                <c:pt idx="686">
                  <c:v>1662.5667807659181</c:v>
                </c:pt>
                <c:pt idx="687">
                  <c:v>1651.5186862210085</c:v>
                </c:pt>
                <c:pt idx="688">
                  <c:v>1640.4073975229144</c:v>
                </c:pt>
                <c:pt idx="689">
                  <c:v>1629.2333185401142</c:v>
                </c:pt>
                <c:pt idx="690">
                  <c:v>1617.9968539124773</c:v>
                </c:pt>
                <c:pt idx="691">
                  <c:v>1606.6984090140622</c:v>
                </c:pt>
                <c:pt idx="692">
                  <c:v>1595.3383899160201</c:v>
                </c:pt>
                <c:pt idx="693">
                  <c:v>1583.91720334961</c:v>
                </c:pt>
                <c:pt idx="694">
                  <c:v>1572.4352566693342</c:v>
                </c:pt>
                <c:pt idx="695">
                  <c:v>1560.8929578161999</c:v>
                </c:pt>
                <c:pt idx="696">
                  <c:v>1549.2907152811124</c:v>
                </c:pt>
                <c:pt idx="697">
                  <c:v>1537.6289380684084</c:v>
                </c:pt>
                <c:pt idx="698">
                  <c:v>1525.9080356595352</c:v>
                </c:pt>
                <c:pt idx="699">
                  <c:v>1514.1284179768809</c:v>
                </c:pt>
                <c:pt idx="700">
                  <c:v>1502.2904953477639</c:v>
                </c:pt>
                <c:pt idx="701">
                  <c:v>1490.3946784685857</c:v>
                </c:pt>
                <c:pt idx="702">
                  <c:v>1478.4413783691543</c:v>
                </c:pt>
                <c:pt idx="703">
                  <c:v>1466.4310063771838</c:v>
                </c:pt>
                <c:pt idx="704">
                  <c:v>1454.3639740829756</c:v>
                </c:pt>
                <c:pt idx="705">
                  <c:v>1442.2406933042871</c:v>
                </c:pt>
                <c:pt idx="706">
                  <c:v>1430.061576051394</c:v>
                </c:pt>
                <c:pt idx="707">
                  <c:v>1417.8270344923494</c:v>
                </c:pt>
                <c:pt idx="708">
                  <c:v>1405.5374809184489</c:v>
                </c:pt>
                <c:pt idx="709">
                  <c:v>1393.1933277099029</c:v>
                </c:pt>
                <c:pt idx="710">
                  <c:v>1380.7949873017235</c:v>
                </c:pt>
                <c:pt idx="711">
                  <c:v>1368.342872149831</c:v>
                </c:pt>
                <c:pt idx="712">
                  <c:v>1355.8373946973834</c:v>
                </c:pt>
                <c:pt idx="713">
                  <c:v>1343.2789673413354</c:v>
                </c:pt>
                <c:pt idx="714">
                  <c:v>1330.6680023992301</c:v>
                </c:pt>
                <c:pt idx="715">
                  <c:v>1318.0049120762296</c:v>
                </c:pt>
                <c:pt idx="716">
                  <c:v>1305.2901084323869</c:v>
                </c:pt>
                <c:pt idx="717">
                  <c:v>1292.5240033501652</c:v>
                </c:pt>
                <c:pt idx="718">
                  <c:v>1279.7070085022085</c:v>
                </c:pt>
                <c:pt idx="719">
                  <c:v>1266.8395353193664</c:v>
                </c:pt>
                <c:pt idx="720">
                  <c:v>1253.921994958979</c:v>
                </c:pt>
                <c:pt idx="721">
                  <c:v>1240.9547982734243</c:v>
                </c:pt>
                <c:pt idx="722">
                  <c:v>1227.9383557789326</c:v>
                </c:pt>
                <c:pt idx="723">
                  <c:v>1214.8730776246721</c:v>
                </c:pt>
                <c:pt idx="724">
                  <c:v>1201.7593735621078</c:v>
                </c:pt>
                <c:pt idx="725">
                  <c:v>1188.5976529146392</c:v>
                </c:pt>
                <c:pt idx="726">
                  <c:v>1175.3883245475179</c:v>
                </c:pt>
                <c:pt idx="727">
                  <c:v>1162.1317968380506</c:v>
                </c:pt>
                <c:pt idx="728">
                  <c:v>1148.8284776460896</c:v>
                </c:pt>
                <c:pt idx="729">
                  <c:v>1135.4787742848137</c:v>
                </c:pt>
                <c:pt idx="730">
                  <c:v>1122.0830934918024</c:v>
                </c:pt>
                <c:pt idx="731">
                  <c:v>1108.6418414004083</c:v>
                </c:pt>
                <c:pt idx="732">
                  <c:v>1095.1554235114268</c:v>
                </c:pt>
                <c:pt idx="733">
                  <c:v>1081.6242446650685</c:v>
                </c:pt>
                <c:pt idx="734">
                  <c:v>1068.0487090132376</c:v>
                </c:pt>
                <c:pt idx="735">
                  <c:v>1054.4292199921149</c:v>
                </c:pt>
                <c:pt idx="736">
                  <c:v>1040.7661802950524</c:v>
                </c:pt>
                <c:pt idx="737">
                  <c:v>1027.0599918457779</c:v>
                </c:pt>
                <c:pt idx="738">
                  <c:v>1013.3110557719147</c:v>
                </c:pt>
                <c:pt idx="739">
                  <c:v>999.5197723788167</c:v>
                </c:pt>
                <c:pt idx="740">
                  <c:v>985.68654112372121</c:v>
                </c:pt>
                <c:pt idx="741">
                  <c:v>971.81176059022198</c:v>
                </c:pt>
                <c:pt idx="742">
                  <c:v>957.89582846306325</c:v>
                </c:pt>
                <c:pt idx="743">
                  <c:v>943.93914150325736</c:v>
                </c:pt>
                <c:pt idx="744">
                  <c:v>929.94209552352709</c:v>
                </c:pt>
                <c:pt idx="745">
                  <c:v>915.9050853640739</c:v>
                </c:pt>
                <c:pt idx="746">
                  <c:v>901.8285048686746</c:v>
                </c:pt>
                <c:pt idx="747">
                  <c:v>887.71274686110587</c:v>
                </c:pt>
                <c:pt idx="748">
                  <c:v>873.55820312189996</c:v>
                </c:pt>
                <c:pt idx="749">
                  <c:v>859.36526436543079</c:v>
                </c:pt>
                <c:pt idx="750">
                  <c:v>845.13432021733286</c:v>
                </c:pt>
                <c:pt idx="751">
                  <c:v>830.86575919225299</c:v>
                </c:pt>
                <c:pt idx="752">
                  <c:v>816.5599686719363</c:v>
                </c:pt>
                <c:pt idx="753">
                  <c:v>802.21733488364646</c:v>
                </c:pt>
                <c:pt idx="754">
                  <c:v>787.83824287892185</c:v>
                </c:pt>
                <c:pt idx="755">
                  <c:v>773.42307651266719</c:v>
                </c:pt>
                <c:pt idx="756">
                  <c:v>758.97221842258216</c:v>
                </c:pt>
                <c:pt idx="757">
                  <c:v>744.48605000892587</c:v>
                </c:pt>
                <c:pt idx="758">
                  <c:v>729.96495141461946</c:v>
                </c:pt>
                <c:pt idx="759">
                  <c:v>715.40930150568522</c:v>
                </c:pt>
                <c:pt idx="760">
                  <c:v>700.81947785202351</c:v>
                </c:pt>
                <c:pt idx="761">
                  <c:v>686.195856708527</c:v>
                </c:pt>
                <c:pt idx="762">
                  <c:v>671.53881299653256</c:v>
                </c:pt>
                <c:pt idx="763">
                  <c:v>656.84872028560994</c:v>
                </c:pt>
                <c:pt idx="764">
                  <c:v>642.12595077568847</c:v>
                </c:pt>
                <c:pt idx="765">
                  <c:v>627.37087527951974</c:v>
                </c:pt>
                <c:pt idx="766">
                  <c:v>612.5838632054772</c:v>
                </c:pt>
                <c:pt idx="767">
                  <c:v>597.76528254069194</c:v>
                </c:pt>
                <c:pt idx="768">
                  <c:v>582.91549983452376</c:v>
                </c:pt>
                <c:pt idx="769">
                  <c:v>568.03488018236737</c:v>
                </c:pt>
                <c:pt idx="770">
                  <c:v>553.12378720979302</c:v>
                </c:pt>
                <c:pt idx="771">
                  <c:v>538.18258305702045</c:v>
                </c:pt>
                <c:pt idx="772">
                  <c:v>523.21162836372605</c:v>
                </c:pt>
                <c:pt idx="773">
                  <c:v>508.21128225418164</c:v>
                </c:pt>
                <c:pt idx="774">
                  <c:v>493.18190232272445</c:v>
                </c:pt>
                <c:pt idx="775">
                  <c:v>478.12384461955719</c:v>
                </c:pt>
                <c:pt idx="776">
                  <c:v>463.03746363687685</c:v>
                </c:pt>
                <c:pt idx="777">
                  <c:v>447.92311229533146</c:v>
                </c:pt>
                <c:pt idx="778">
                  <c:v>432.78114193080347</c:v>
                </c:pt>
                <c:pt idx="779">
                  <c:v>417.61190228151844</c:v>
                </c:pt>
                <c:pt idx="780">
                  <c:v>402.41574147547783</c:v>
                </c:pt>
                <c:pt idx="781">
                  <c:v>387.19300601821436</c:v>
                </c:pt>
                <c:pt idx="782">
                  <c:v>371.9440407808687</c:v>
                </c:pt>
                <c:pt idx="783">
                  <c:v>356.66918898858574</c:v>
                </c:pt>
                <c:pt idx="784">
                  <c:v>341.36879220922918</c:v>
                </c:pt>
                <c:pt idx="785">
                  <c:v>326.04319034241234</c:v>
                </c:pt>
                <c:pt idx="786">
                  <c:v>310.69272160884435</c:v>
                </c:pt>
                <c:pt idx="787">
                  <c:v>295.31772253998906</c:v>
                </c:pt>
                <c:pt idx="788">
                  <c:v>279.91852796803539</c:v>
                </c:pt>
                <c:pt idx="789">
                  <c:v>264.49547101617759</c:v>
                </c:pt>
                <c:pt idx="790">
                  <c:v>249.04888308920266</c:v>
                </c:pt>
                <c:pt idx="791">
                  <c:v>233.57909386438402</c:v>
                </c:pt>
                <c:pt idx="792">
                  <c:v>218.08643128267863</c:v>
                </c:pt>
                <c:pt idx="793">
                  <c:v>202.57122154022613</c:v>
                </c:pt>
                <c:pt idx="794">
                  <c:v>187.0337890801475</c:v>
                </c:pt>
                <c:pt idx="795">
                  <c:v>171.47445658464156</c:v>
                </c:pt>
                <c:pt idx="796">
                  <c:v>155.89354496737678</c:v>
                </c:pt>
                <c:pt idx="797">
                  <c:v>140.29137336617651</c:v>
                </c:pt>
                <c:pt idx="798">
                  <c:v>124.66825913599519</c:v>
                </c:pt>
                <c:pt idx="799">
                  <c:v>109.02451784218343</c:v>
                </c:pt>
                <c:pt idx="800">
                  <c:v>93.360463254039644</c:v>
                </c:pt>
                <c:pt idx="801">
                  <c:v>77.676407338645774</c:v>
                </c:pt>
                <c:pt idx="802">
                  <c:v>61.972660254984866</c:v>
                </c:pt>
                <c:pt idx="803">
                  <c:v>46.249530348338062</c:v>
                </c:pt>
                <c:pt idx="804">
                  <c:v>30.507324144958581</c:v>
                </c:pt>
                <c:pt idx="805">
                  <c:v>14.74634634702015</c:v>
                </c:pt>
                <c:pt idx="806">
                  <c:v>-1.0331001721624862</c:v>
                </c:pt>
                <c:pt idx="807">
                  <c:v>-1.0488887865616701</c:v>
                </c:pt>
                <c:pt idx="808">
                  <c:v>-1.0646774189783252</c:v>
                </c:pt>
                <c:pt idx="809">
                  <c:v>-1.080466069412154</c:v>
                </c:pt>
                <c:pt idx="810">
                  <c:v>-1.0962547378628587</c:v>
                </c:pt>
                <c:pt idx="811">
                  <c:v>-1.1120434243301416</c:v>
                </c:pt>
                <c:pt idx="812">
                  <c:v>-1.127832128813705</c:v>
                </c:pt>
                <c:pt idx="813">
                  <c:v>-1.1436208513132513</c:v>
                </c:pt>
                <c:pt idx="814">
                  <c:v>-1.1594095918284828</c:v>
                </c:pt>
                <c:pt idx="815">
                  <c:v>-1.1751983503591017</c:v>
                </c:pt>
                <c:pt idx="816">
                  <c:v>-1.1909871269048102</c:v>
                </c:pt>
                <c:pt idx="817">
                  <c:v>-1.2067759214653107</c:v>
                </c:pt>
                <c:pt idx="818">
                  <c:v>-1.2225647340403054</c:v>
                </c:pt>
                <c:pt idx="819">
                  <c:v>-1.2383535646294968</c:v>
                </c:pt>
                <c:pt idx="820">
                  <c:v>-1.2541424132325871</c:v>
                </c:pt>
                <c:pt idx="821">
                  <c:v>-1.2699312798492788</c:v>
                </c:pt>
                <c:pt idx="822">
                  <c:v>-1.285720164479274</c:v>
                </c:pt>
                <c:pt idx="823">
                  <c:v>-1.3015090671222749</c:v>
                </c:pt>
                <c:pt idx="824">
                  <c:v>-1.317297987777984</c:v>
                </c:pt>
                <c:pt idx="825">
                  <c:v>-1.3330869264461036</c:v>
                </c:pt>
                <c:pt idx="826">
                  <c:v>-1.3488758831263361</c:v>
                </c:pt>
                <c:pt idx="827">
                  <c:v>-1.3646648578183838</c:v>
                </c:pt>
                <c:pt idx="828">
                  <c:v>-1.3804538505219488</c:v>
                </c:pt>
                <c:pt idx="829">
                  <c:v>-1.3962428612367337</c:v>
                </c:pt>
                <c:pt idx="830">
                  <c:v>-1.4120318899624407</c:v>
                </c:pt>
                <c:pt idx="831">
                  <c:v>-1.427820936698772</c:v>
                </c:pt>
                <c:pt idx="832">
                  <c:v>-1.4436100014454301</c:v>
                </c:pt>
                <c:pt idx="833">
                  <c:v>-1.4593990842021172</c:v>
                </c:pt>
                <c:pt idx="834">
                  <c:v>-1.4751881849685358</c:v>
                </c:pt>
                <c:pt idx="835">
                  <c:v>-1.4909773037443881</c:v>
                </c:pt>
                <c:pt idx="836">
                  <c:v>-1.5067664405293766</c:v>
                </c:pt>
                <c:pt idx="837">
                  <c:v>-1.5225555953232035</c:v>
                </c:pt>
                <c:pt idx="838">
                  <c:v>-1.5383447681255711</c:v>
                </c:pt>
                <c:pt idx="839">
                  <c:v>-1.5541339589361818</c:v>
                </c:pt>
                <c:pt idx="840">
                  <c:v>-1.5699231677547378</c:v>
                </c:pt>
                <c:pt idx="841">
                  <c:v>-1.5857123945809417</c:v>
                </c:pt>
                <c:pt idx="842">
                  <c:v>-1.6015016394144959</c:v>
                </c:pt>
                <c:pt idx="843">
                  <c:v>-1.6172909022551025</c:v>
                </c:pt>
                <c:pt idx="844">
                  <c:v>-1.6330801831024639</c:v>
                </c:pt>
                <c:pt idx="845">
                  <c:v>-1.6488694819562826</c:v>
                </c:pt>
                <c:pt idx="846">
                  <c:v>-1.6646587988162607</c:v>
                </c:pt>
                <c:pt idx="847">
                  <c:v>-1.6804481336821007</c:v>
                </c:pt>
                <c:pt idx="848">
                  <c:v>-1.696237486553505</c:v>
                </c:pt>
                <c:pt idx="849">
                  <c:v>-1.712026857430176</c:v>
                </c:pt>
                <c:pt idx="850">
                  <c:v>-1.7278162463118159</c:v>
                </c:pt>
                <c:pt idx="851">
                  <c:v>-1.7436056531981272</c:v>
                </c:pt>
                <c:pt idx="852">
                  <c:v>-1.7593950780888121</c:v>
                </c:pt>
                <c:pt idx="853">
                  <c:v>-1.7751845209835733</c:v>
                </c:pt>
                <c:pt idx="854">
                  <c:v>-1.7909739818821129</c:v>
                </c:pt>
                <c:pt idx="855">
                  <c:v>-1.8067634607841332</c:v>
                </c:pt>
                <c:pt idx="856">
                  <c:v>-1.8225529576893367</c:v>
                </c:pt>
                <c:pt idx="857">
                  <c:v>-1.8383424725974258</c:v>
                </c:pt>
                <c:pt idx="858">
                  <c:v>-1.8541320055081028</c:v>
                </c:pt>
                <c:pt idx="859">
                  <c:v>-1.8699215564210701</c:v>
                </c:pt>
                <c:pt idx="860">
                  <c:v>-1.8857111253360301</c:v>
                </c:pt>
                <c:pt idx="861">
                  <c:v>-1.9015007122526852</c:v>
                </c:pt>
                <c:pt idx="862">
                  <c:v>-1.9172903171707378</c:v>
                </c:pt>
                <c:pt idx="863">
                  <c:v>-1.9330799400898904</c:v>
                </c:pt>
                <c:pt idx="864">
                  <c:v>-1.9488695810098451</c:v>
                </c:pt>
                <c:pt idx="865">
                  <c:v>-1.9646592399303044</c:v>
                </c:pt>
                <c:pt idx="866">
                  <c:v>-1.9804489168509709</c:v>
                </c:pt>
                <c:pt idx="867">
                  <c:v>-1.9962386117715467</c:v>
                </c:pt>
                <c:pt idx="868">
                  <c:v>-2.0120283246917343</c:v>
                </c:pt>
                <c:pt idx="869">
                  <c:v>-2.027818055611236</c:v>
                </c:pt>
                <c:pt idx="870">
                  <c:v>-2.0436078045297545</c:v>
                </c:pt>
                <c:pt idx="871">
                  <c:v>-2.0593975714469921</c:v>
                </c:pt>
                <c:pt idx="872">
                  <c:v>-2.0751873563626511</c:v>
                </c:pt>
                <c:pt idx="873">
                  <c:v>-2.0909771592764339</c:v>
                </c:pt>
                <c:pt idx="874">
                  <c:v>-2.1067669801880426</c:v>
                </c:pt>
                <c:pt idx="875">
                  <c:v>-2.1225568190971802</c:v>
                </c:pt>
                <c:pt idx="876">
                  <c:v>-2.1383466760035486</c:v>
                </c:pt>
                <c:pt idx="877">
                  <c:v>-2.1541365509068506</c:v>
                </c:pt>
                <c:pt idx="878">
                  <c:v>-2.1699264438067885</c:v>
                </c:pt>
                <c:pt idx="879">
                  <c:v>-2.1857163547030645</c:v>
                </c:pt>
                <c:pt idx="880">
                  <c:v>-2.2015062835953811</c:v>
                </c:pt>
                <c:pt idx="881">
                  <c:v>-2.2172962304834409</c:v>
                </c:pt>
                <c:pt idx="882">
                  <c:v>-2.2330861953669463</c:v>
                </c:pt>
                <c:pt idx="883">
                  <c:v>-2.2488761782455997</c:v>
                </c:pt>
                <c:pt idx="884">
                  <c:v>-2.2646661791191036</c:v>
                </c:pt>
                <c:pt idx="885">
                  <c:v>-2.28045619798716</c:v>
                </c:pt>
                <c:pt idx="886">
                  <c:v>-2.2962462348494719</c:v>
                </c:pt>
                <c:pt idx="887">
                  <c:v>-2.3120362897057412</c:v>
                </c:pt>
                <c:pt idx="888">
                  <c:v>-2.3278263625556708</c:v>
                </c:pt>
                <c:pt idx="889">
                  <c:v>-2.3436164533989627</c:v>
                </c:pt>
                <c:pt idx="890">
                  <c:v>-2.35940656223532</c:v>
                </c:pt>
                <c:pt idx="891">
                  <c:v>-2.3751966890644445</c:v>
                </c:pt>
                <c:pt idx="892">
                  <c:v>-2.3909868338860387</c:v>
                </c:pt>
                <c:pt idx="893">
                  <c:v>-2.4067769966998052</c:v>
                </c:pt>
                <c:pt idx="894">
                  <c:v>-2.4225671775054463</c:v>
                </c:pt>
                <c:pt idx="895">
                  <c:v>-2.4383573763026649</c:v>
                </c:pt>
                <c:pt idx="896">
                  <c:v>-2.4541475930911631</c:v>
                </c:pt>
                <c:pt idx="897">
                  <c:v>-2.4699378278706434</c:v>
                </c:pt>
                <c:pt idx="898">
                  <c:v>-2.4857280806408082</c:v>
                </c:pt>
                <c:pt idx="899">
                  <c:v>-2.5015183514013599</c:v>
                </c:pt>
                <c:pt idx="900">
                  <c:v>-2.5173086401520011</c:v>
                </c:pt>
                <c:pt idx="901">
                  <c:v>-2.5330989468924341</c:v>
                </c:pt>
                <c:pt idx="902">
                  <c:v>-2.548889271622361</c:v>
                </c:pt>
                <c:pt idx="903">
                  <c:v>-2.5646796143414847</c:v>
                </c:pt>
                <c:pt idx="904">
                  <c:v>-2.5804699750495077</c:v>
                </c:pt>
                <c:pt idx="905">
                  <c:v>-2.5962603537461324</c:v>
                </c:pt>
                <c:pt idx="906">
                  <c:v>-2.6120507504310613</c:v>
                </c:pt>
                <c:pt idx="907">
                  <c:v>-2.6278411651039968</c:v>
                </c:pt>
                <c:pt idx="908">
                  <c:v>-2.6436315977646414</c:v>
                </c:pt>
                <c:pt idx="909">
                  <c:v>-2.6594220484126976</c:v>
                </c:pt>
                <c:pt idx="910">
                  <c:v>-2.6752125170478678</c:v>
                </c:pt>
                <c:pt idx="911">
                  <c:v>-2.6910030036698545</c:v>
                </c:pt>
                <c:pt idx="912">
                  <c:v>-2.7067935082783605</c:v>
                </c:pt>
                <c:pt idx="913">
                  <c:v>-2.722584030873088</c:v>
                </c:pt>
                <c:pt idx="914">
                  <c:v>-2.7383745714537393</c:v>
                </c:pt>
                <c:pt idx="915">
                  <c:v>-2.7541651300200169</c:v>
                </c:pt>
                <c:pt idx="916">
                  <c:v>-2.7699557065716234</c:v>
                </c:pt>
                <c:pt idx="917">
                  <c:v>-2.7857463011082615</c:v>
                </c:pt>
                <c:pt idx="918">
                  <c:v>-2.8015369136296333</c:v>
                </c:pt>
                <c:pt idx="919">
                  <c:v>-2.8173275441354417</c:v>
                </c:pt>
                <c:pt idx="920">
                  <c:v>-2.8331181926253888</c:v>
                </c:pt>
                <c:pt idx="921">
                  <c:v>-2.8489088590991773</c:v>
                </c:pt>
                <c:pt idx="922">
                  <c:v>-2.8646995435565095</c:v>
                </c:pt>
                <c:pt idx="923">
                  <c:v>-2.880490245997088</c:v>
                </c:pt>
                <c:pt idx="924">
                  <c:v>-2.8962809664206155</c:v>
                </c:pt>
                <c:pt idx="925">
                  <c:v>-2.9120717048267943</c:v>
                </c:pt>
                <c:pt idx="926">
                  <c:v>-2.927862461215327</c:v>
                </c:pt>
                <c:pt idx="927">
                  <c:v>-2.943653235585916</c:v>
                </c:pt>
                <c:pt idx="928">
                  <c:v>-2.9594440279382637</c:v>
                </c:pt>
                <c:pt idx="929">
                  <c:v>-2.9752348382720726</c:v>
                </c:pt>
                <c:pt idx="930">
                  <c:v>-2.9910256665870456</c:v>
                </c:pt>
                <c:pt idx="931">
                  <c:v>-3.0068165128828848</c:v>
                </c:pt>
                <c:pt idx="932">
                  <c:v>-3.022607377159293</c:v>
                </c:pt>
                <c:pt idx="933">
                  <c:v>-3.0383982594159726</c:v>
                </c:pt>
                <c:pt idx="934">
                  <c:v>-3.0541891596526263</c:v>
                </c:pt>
                <c:pt idx="935">
                  <c:v>-3.0699800778689563</c:v>
                </c:pt>
                <c:pt idx="936">
                  <c:v>-3.0857710140646653</c:v>
                </c:pt>
                <c:pt idx="937">
                  <c:v>-3.1015619682394555</c:v>
                </c:pt>
                <c:pt idx="938">
                  <c:v>-3.1173529403930296</c:v>
                </c:pt>
                <c:pt idx="939">
                  <c:v>-3.1331439305250903</c:v>
                </c:pt>
                <c:pt idx="940">
                  <c:v>-3.1489349386353402</c:v>
                </c:pt>
                <c:pt idx="941">
                  <c:v>-3.1647259647234818</c:v>
                </c:pt>
                <c:pt idx="942">
                  <c:v>-3.1805170087892174</c:v>
                </c:pt>
                <c:pt idx="943">
                  <c:v>-3.1963080708322495</c:v>
                </c:pt>
                <c:pt idx="944">
                  <c:v>-3.2120991508522807</c:v>
                </c:pt>
                <c:pt idx="945">
                  <c:v>-3.2278902488490138</c:v>
                </c:pt>
                <c:pt idx="946">
                  <c:v>-3.2436813648221507</c:v>
                </c:pt>
                <c:pt idx="947">
                  <c:v>-3.2594724987713946</c:v>
                </c:pt>
                <c:pt idx="948">
                  <c:v>-3.2752636506964476</c:v>
                </c:pt>
                <c:pt idx="949">
                  <c:v>-3.2910548205970125</c:v>
                </c:pt>
                <c:pt idx="950">
                  <c:v>-3.306846008472792</c:v>
                </c:pt>
                <c:pt idx="951">
                  <c:v>-3.3226372143234881</c:v>
                </c:pt>
                <c:pt idx="952">
                  <c:v>-3.3384284381488039</c:v>
                </c:pt>
                <c:pt idx="953">
                  <c:v>-3.3542196799484416</c:v>
                </c:pt>
                <c:pt idx="954">
                  <c:v>-3.3700109397221043</c:v>
                </c:pt>
                <c:pt idx="955">
                  <c:v>-3.3858022174694939</c:v>
                </c:pt>
                <c:pt idx="956">
                  <c:v>-3.4015935131903134</c:v>
                </c:pt>
                <c:pt idx="957">
                  <c:v>-3.4173848268842648</c:v>
                </c:pt>
                <c:pt idx="958">
                  <c:v>-3.4331761585510514</c:v>
                </c:pt>
                <c:pt idx="959">
                  <c:v>-3.4489675081903752</c:v>
                </c:pt>
                <c:pt idx="960">
                  <c:v>-3.4647588758019388</c:v>
                </c:pt>
                <c:pt idx="961">
                  <c:v>-3.4805502613854449</c:v>
                </c:pt>
                <c:pt idx="962">
                  <c:v>-3.4963416649405961</c:v>
                </c:pt>
                <c:pt idx="963">
                  <c:v>-3.5121330864670948</c:v>
                </c:pt>
                <c:pt idx="964">
                  <c:v>-3.5279245259646439</c:v>
                </c:pt>
                <c:pt idx="965">
                  <c:v>-3.5437159834329459</c:v>
                </c:pt>
                <c:pt idx="966">
                  <c:v>-3.5595074588717033</c:v>
                </c:pt>
                <c:pt idx="967">
                  <c:v>-3.5752989522806184</c:v>
                </c:pt>
                <c:pt idx="968">
                  <c:v>-3.5910904636593939</c:v>
                </c:pt>
                <c:pt idx="969">
                  <c:v>-3.6068819930077325</c:v>
                </c:pt>
                <c:pt idx="970">
                  <c:v>-3.6226735403253367</c:v>
                </c:pt>
                <c:pt idx="971">
                  <c:v>-3.6384651056119095</c:v>
                </c:pt>
                <c:pt idx="972">
                  <c:v>-3.6542566888671528</c:v>
                </c:pt>
                <c:pt idx="973">
                  <c:v>-3.6700482900907696</c:v>
                </c:pt>
                <c:pt idx="974">
                  <c:v>-3.6858399092824623</c:v>
                </c:pt>
                <c:pt idx="975">
                  <c:v>-3.7016315464419338</c:v>
                </c:pt>
                <c:pt idx="976">
                  <c:v>-3.7174232015688866</c:v>
                </c:pt>
                <c:pt idx="977">
                  <c:v>-3.7332148746630232</c:v>
                </c:pt>
                <c:pt idx="978">
                  <c:v>-3.7490065657240459</c:v>
                </c:pt>
                <c:pt idx="979">
                  <c:v>-3.7647982747516577</c:v>
                </c:pt>
                <c:pt idx="980">
                  <c:v>-3.7805900017455611</c:v>
                </c:pt>
                <c:pt idx="981">
                  <c:v>-3.7963817467054586</c:v>
                </c:pt>
                <c:pt idx="982">
                  <c:v>-3.8121735096310529</c:v>
                </c:pt>
                <c:pt idx="983">
                  <c:v>-3.8279652905220467</c:v>
                </c:pt>
                <c:pt idx="984">
                  <c:v>-3.8437570893781423</c:v>
                </c:pt>
                <c:pt idx="985">
                  <c:v>-3.8595489061990427</c:v>
                </c:pt>
                <c:pt idx="986">
                  <c:v>-3.8753407409844502</c:v>
                </c:pt>
                <c:pt idx="987">
                  <c:v>-3.8911325937340675</c:v>
                </c:pt>
                <c:pt idx="988">
                  <c:v>-3.9069244644475973</c:v>
                </c:pt>
                <c:pt idx="989">
                  <c:v>-3.9227163531247422</c:v>
                </c:pt>
                <c:pt idx="990">
                  <c:v>-3.9385082597652046</c:v>
                </c:pt>
                <c:pt idx="991">
                  <c:v>-3.9543001843686874</c:v>
                </c:pt>
                <c:pt idx="992">
                  <c:v>-3.970092126934893</c:v>
                </c:pt>
                <c:pt idx="993">
                  <c:v>-3.985884087463524</c:v>
                </c:pt>
                <c:pt idx="994">
                  <c:v>-4.0016760659542836</c:v>
                </c:pt>
                <c:pt idx="995">
                  <c:v>-4.0174680624068735</c:v>
                </c:pt>
                <c:pt idx="996">
                  <c:v>-4.033260076820997</c:v>
                </c:pt>
                <c:pt idx="997">
                  <c:v>-4.0490521091963565</c:v>
                </c:pt>
                <c:pt idx="998">
                  <c:v>-4.0648441595326545</c:v>
                </c:pt>
                <c:pt idx="999">
                  <c:v>-4.0806362278295945</c:v>
                </c:pt>
                <c:pt idx="1000">
                  <c:v>-4.0964283140868778</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21.7</c:v>
                </c:pt>
                <c:pt idx="1">
                  <c:v>93.756745816978935</c:v>
                </c:pt>
                <c:pt idx="2">
                  <c:v>165.81349163395788</c:v>
                </c:pt>
                <c:pt idx="3">
                  <c:v>164.03059339459975</c:v>
                </c:pt>
                <c:pt idx="4">
                  <c:v>165.81349163395788</c:v>
                </c:pt>
                <c:pt idx="5">
                  <c:v>159.20059339459971</c:v>
                </c:pt>
                <c:pt idx="6">
                  <c:v>165.81349163395788</c:v>
                </c:pt>
              </c:numCache>
            </c:numRef>
          </c:xVal>
          <c:yVal>
            <c:numRef>
              <c:f>Trajecto!$C$132:$C$138</c:f>
              <c:numCache>
                <c:formatCode>0</c:formatCode>
                <c:ptCount val="7"/>
                <c:pt idx="0">
                  <c:v>2418.9068585117275</c:v>
                </c:pt>
                <c:pt idx="1">
                  <c:v>1209.4534292558637</c:v>
                </c:pt>
                <c:pt idx="2">
                  <c:v>0</c:v>
                </c:pt>
                <c:pt idx="3">
                  <c:v>101.57526901238612</c:v>
                </c:pt>
                <c:pt idx="4">
                  <c:v>0</c:v>
                </c:pt>
                <c:pt idx="5">
                  <c:v>40.035974151872757</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Calculs!$AE$4:$AE$1004</c:f>
              <c:numCache>
                <c:formatCode>0</c:formatCode>
                <c:ptCount val="1001"/>
                <c:pt idx="0">
                  <c:v>353.98669985348454</c:v>
                </c:pt>
                <c:pt idx="1">
                  <c:v>354.68042765398297</c:v>
                </c:pt>
                <c:pt idx="2">
                  <c:v>355.37483407449815</c:v>
                </c:pt>
                <c:pt idx="3">
                  <c:v>356.07171640090093</c:v>
                </c:pt>
                <c:pt idx="4">
                  <c:v>356.77287192653313</c:v>
                </c:pt>
                <c:pt idx="5">
                  <c:v>357.48009845762942</c:v>
                </c:pt>
                <c:pt idx="6">
                  <c:v>358.19473949908695</c:v>
                </c:pt>
                <c:pt idx="7">
                  <c:v>358.91722874242708</c:v>
                </c:pt>
                <c:pt idx="8">
                  <c:v>359.64754472854491</c:v>
                </c:pt>
                <c:pt idx="9">
                  <c:v>360.38566595626929</c:v>
                </c:pt>
                <c:pt idx="10">
                  <c:v>361.13157088242275</c:v>
                </c:pt>
                <c:pt idx="11">
                  <c:v>361.88523792189034</c:v>
                </c:pt>
                <c:pt idx="12">
                  <c:v>362.64664544769738</c:v>
                </c:pt>
                <c:pt idx="13">
                  <c:v>363.41577179109527</c:v>
                </c:pt>
                <c:pt idx="14">
                  <c:v>364.19259524165545</c:v>
                </c:pt>
                <c:pt idx="15">
                  <c:v>364.97709404737105</c:v>
                </c:pt>
                <c:pt idx="16">
                  <c:v>365.76924641476603</c:v>
                </c:pt>
                <c:pt idx="17">
                  <c:v>366.56903050901121</c:v>
                </c:pt>
                <c:pt idx="18">
                  <c:v>367.37642445404731</c:v>
                </c:pt>
                <c:pt idx="19">
                  <c:v>368.19140633271456</c:v>
                </c:pt>
                <c:pt idx="20">
                  <c:v>369.01395418688867</c:v>
                </c:pt>
                <c:pt idx="21">
                  <c:v>369.84404601762287</c:v>
                </c:pt>
                <c:pt idx="22">
                  <c:v>370.68165978529595</c:v>
                </c:pt>
                <c:pt idx="23">
                  <c:v>371.52677340976578</c:v>
                </c:pt>
                <c:pt idx="24">
                  <c:v>372.37936477052853</c:v>
                </c:pt>
                <c:pt idx="25">
                  <c:v>373.23941170688306</c:v>
                </c:pt>
                <c:pt idx="26">
                  <c:v>374.10689201810044</c:v>
                </c:pt>
                <c:pt idx="27">
                  <c:v>374.98178346359845</c:v>
                </c:pt>
                <c:pt idx="28">
                  <c:v>375.86406376312073</c:v>
                </c:pt>
                <c:pt idx="29">
                  <c:v>376.75371059692054</c:v>
                </c:pt>
                <c:pt idx="30">
                  <c:v>377.65070160594911</c:v>
                </c:pt>
                <c:pt idx="31">
                  <c:v>378.55501439204801</c:v>
                </c:pt>
                <c:pt idx="32">
                  <c:v>379.46662651814586</c:v>
                </c:pt>
                <c:pt idx="33">
                  <c:v>380.38551550845904</c:v>
                </c:pt>
                <c:pt idx="34">
                  <c:v>381.31165884869614</c:v>
                </c:pt>
                <c:pt idx="35">
                  <c:v>382.24503398626632</c:v>
                </c:pt>
                <c:pt idx="36">
                  <c:v>383.18561833049102</c:v>
                </c:pt>
                <c:pt idx="37">
                  <c:v>384.13338925281948</c:v>
                </c:pt>
                <c:pt idx="38">
                  <c:v>385.08832408704751</c:v>
                </c:pt>
                <c:pt idx="39">
                  <c:v>386.05040012953936</c:v>
                </c:pt>
                <c:pt idx="40">
                  <c:v>387.01959463945303</c:v>
                </c:pt>
                <c:pt idx="41">
                  <c:v>387.99588483896861</c:v>
                </c:pt>
                <c:pt idx="42">
                  <c:v>388.97924791351932</c:v>
                </c:pt>
                <c:pt idx="43">
                  <c:v>389.9696610120256</c:v>
                </c:pt>
                <c:pt idx="44">
                  <c:v>390.96710124713206</c:v>
                </c:pt>
                <c:pt idx="45">
                  <c:v>391.97154569544699</c:v>
                </c:pt>
                <c:pt idx="46">
                  <c:v>392.98297139778441</c:v>
                </c:pt>
                <c:pt idx="47">
                  <c:v>394.00135535940876</c:v>
                </c:pt>
                <c:pt idx="48">
                  <c:v>395.02667455028194</c:v>
                </c:pt>
                <c:pt idx="49">
                  <c:v>396.05890590531271</c:v>
                </c:pt>
                <c:pt idx="50">
                  <c:v>397.09802632460833</c:v>
                </c:pt>
                <c:pt idx="51">
                  <c:v>398.14401505627592</c:v>
                </c:pt>
                <c:pt idx="52">
                  <c:v>399.19685608115731</c:v>
                </c:pt>
                <c:pt idx="53">
                  <c:v>400.25653573274707</c:v>
                </c:pt>
                <c:pt idx="54">
                  <c:v>401.32304031510853</c:v>
                </c:pt>
                <c:pt idx="55">
                  <c:v>402.39635610299064</c:v>
                </c:pt>
                <c:pt idx="56">
                  <c:v>403.47646934194694</c:v>
                </c:pt>
                <c:pt idx="57">
                  <c:v>404.56336624845574</c:v>
                </c:pt>
                <c:pt idx="58">
                  <c:v>405.65703301004237</c:v>
                </c:pt>
                <c:pt idx="59">
                  <c:v>406.75745578540273</c:v>
                </c:pt>
                <c:pt idx="60">
                  <c:v>407.86462070452836</c:v>
                </c:pt>
                <c:pt idx="61">
                  <c:v>408.97851386883332</c:v>
                </c:pt>
                <c:pt idx="62">
                  <c:v>410.09912135128229</c:v>
                </c:pt>
                <c:pt idx="63">
                  <c:v>411.2264291965202</c:v>
                </c:pt>
                <c:pt idx="64">
                  <c:v>412.36042342100325</c:v>
                </c:pt>
                <c:pt idx="65">
                  <c:v>413.50109001313137</c:v>
                </c:pt>
                <c:pt idx="66">
                  <c:v>414.64841493338201</c:v>
                </c:pt>
                <c:pt idx="67">
                  <c:v>415.80238411444526</c:v>
                </c:pt>
                <c:pt idx="68">
                  <c:v>416.96298346136024</c:v>
                </c:pt>
                <c:pt idx="69">
                  <c:v>418.13019885165272</c:v>
                </c:pt>
                <c:pt idx="70">
                  <c:v>419.30401613547406</c:v>
                </c:pt>
                <c:pt idx="71">
                  <c:v>420.4844211357414</c:v>
                </c:pt>
                <c:pt idx="72">
                  <c:v>421.67139964827885</c:v>
                </c:pt>
                <c:pt idx="73">
                  <c:v>422.86493744195997</c:v>
                </c:pt>
                <c:pt idx="74">
                  <c:v>424.06502025885129</c:v>
                </c:pt>
                <c:pt idx="75">
                  <c:v>425.27163381435713</c:v>
                </c:pt>
                <c:pt idx="76">
                  <c:v>426.48476379736519</c:v>
                </c:pt>
                <c:pt idx="77">
                  <c:v>427.70439587039345</c:v>
                </c:pt>
                <c:pt idx="78">
                  <c:v>428.93051566973799</c:v>
                </c:pt>
                <c:pt idx="79">
                  <c:v>430.16310880562185</c:v>
                </c:pt>
                <c:pt idx="80">
                  <c:v>431.40216086234489</c:v>
                </c:pt>
                <c:pt idx="81">
                  <c:v>432.64765739843443</c:v>
                </c:pt>
                <c:pt idx="82">
                  <c:v>433.89958394679707</c:v>
                </c:pt>
                <c:pt idx="83">
                  <c:v>435.15792601487141</c:v>
                </c:pt>
                <c:pt idx="84">
                  <c:v>436.42266908478138</c:v>
                </c:pt>
                <c:pt idx="85">
                  <c:v>437.69379861349086</c:v>
                </c:pt>
                <c:pt idx="86">
                  <c:v>438.97130003295877</c:v>
                </c:pt>
                <c:pt idx="87">
                  <c:v>440.25515875029521</c:v>
                </c:pt>
                <c:pt idx="88">
                  <c:v>441.54536014791842</c:v>
                </c:pt>
                <c:pt idx="89">
                  <c:v>442.84188958371237</c:v>
                </c:pt>
                <c:pt idx="90">
                  <c:v>444.1447323911853</c:v>
                </c:pt>
                <c:pt idx="91">
                  <c:v>445.45387387962887</c:v>
                </c:pt>
                <c:pt idx="92">
                  <c:v>446.76929933427823</c:v>
                </c:pt>
                <c:pt idx="93">
                  <c:v>448.09099401647251</c:v>
                </c:pt>
                <c:pt idx="94">
                  <c:v>449.41894316381638</c:v>
                </c:pt>
                <c:pt idx="95">
                  <c:v>450.7531319903419</c:v>
                </c:pt>
                <c:pt idx="96">
                  <c:v>452.09354568667135</c:v>
                </c:pt>
                <c:pt idx="97">
                  <c:v>453.44016942018061</c:v>
                </c:pt>
                <c:pt idx="98">
                  <c:v>454.79298833516299</c:v>
                </c:pt>
                <c:pt idx="99">
                  <c:v>456.151987552994</c:v>
                </c:pt>
                <c:pt idx="100">
                  <c:v>457.51715217229639</c:v>
                </c:pt>
                <c:pt idx="101">
                  <c:v>458.88846617623682</c:v>
                </c:pt>
                <c:pt idx="102">
                  <c:v>460.26591133922369</c:v>
                </c:pt>
                <c:pt idx="103">
                  <c:v>461.64946831948879</c:v>
                </c:pt>
                <c:pt idx="104">
                  <c:v>463.0391177523004</c:v>
                </c:pt>
                <c:pt idx="105">
                  <c:v>464.43484025019467</c:v>
                </c:pt>
                <c:pt idx="106">
                  <c:v>465.8366164032073</c:v>
                </c:pt>
                <c:pt idx="107">
                  <c:v>467.24442677910571</c:v>
                </c:pt>
                <c:pt idx="108">
                  <c:v>468.65825192362144</c:v>
                </c:pt>
                <c:pt idx="109">
                  <c:v>470.07807236068294</c:v>
                </c:pt>
                <c:pt idx="110">
                  <c:v>471.50386859264853</c:v>
                </c:pt>
                <c:pt idx="111">
                  <c:v>472.93562110053989</c:v>
                </c:pt>
                <c:pt idx="112">
                  <c:v>474.37331034427552</c:v>
                </c:pt>
                <c:pt idx="113">
                  <c:v>475.81691676290478</c:v>
                </c:pt>
                <c:pt idx="114">
                  <c:v>477.26642077484183</c:v>
                </c:pt>
                <c:pt idx="115">
                  <c:v>478.72180277809997</c:v>
                </c:pt>
                <c:pt idx="116">
                  <c:v>480.18304315052603</c:v>
                </c:pt>
                <c:pt idx="117">
                  <c:v>481.65012225003528</c:v>
                </c:pt>
                <c:pt idx="118">
                  <c:v>483.12302041484594</c:v>
                </c:pt>
                <c:pt idx="119">
                  <c:v>484.60171796371424</c:v>
                </c:pt>
                <c:pt idx="120">
                  <c:v>486.08619519616963</c:v>
                </c:pt>
                <c:pt idx="121">
                  <c:v>487.57643239274972</c:v>
                </c:pt>
                <c:pt idx="122">
                  <c:v>489.07240981523569</c:v>
                </c:pt>
                <c:pt idx="123">
                  <c:v>490.57410770688756</c:v>
                </c:pt>
                <c:pt idx="124">
                  <c:v>492.08150629267959</c:v>
                </c:pt>
                <c:pt idx="125">
                  <c:v>493.59458577953563</c:v>
                </c:pt>
                <c:pt idx="126">
                  <c:v>495.1133263565647</c:v>
                </c:pt>
                <c:pt idx="127">
                  <c:v>496.63770819529628</c:v>
                </c:pt>
                <c:pt idx="128">
                  <c:v>498.16771144991588</c:v>
                </c:pt>
                <c:pt idx="129">
                  <c:v>499.70331625750026</c:v>
                </c:pt>
                <c:pt idx="130">
                  <c:v>501.24450273825306</c:v>
                </c:pt>
                <c:pt idx="131">
                  <c:v>502.79125099573986</c:v>
                </c:pt>
                <c:pt idx="132">
                  <c:v>504.34354111712361</c:v>
                </c:pt>
                <c:pt idx="133">
                  <c:v>505.90135317339957</c:v>
                </c:pt>
                <c:pt idx="134">
                  <c:v>507.46466721963066</c:v>
                </c:pt>
                <c:pt idx="135">
                  <c:v>509.03346329518212</c:v>
                </c:pt>
                <c:pt idx="136">
                  <c:v>510.60772142395649</c:v>
                </c:pt>
                <c:pt idx="137">
                  <c:v>512.18742161462819</c:v>
                </c:pt>
                <c:pt idx="138">
                  <c:v>513.77254386087805</c:v>
                </c:pt>
                <c:pt idx="139">
                  <c:v>515.36306814162765</c:v>
                </c:pt>
                <c:pt idx="140">
                  <c:v>516.95897442127364</c:v>
                </c:pt>
                <c:pt idx="141">
                  <c:v>518.56024264992141</c:v>
                </c:pt>
                <c:pt idx="142">
                  <c:v>520.16685276361898</c:v>
                </c:pt>
                <c:pt idx="143">
                  <c:v>521.77878468459051</c:v>
                </c:pt>
                <c:pt idx="144">
                  <c:v>523.39601832146968</c:v>
                </c:pt>
                <c:pt idx="145">
                  <c:v>525.01853356953268</c:v>
                </c:pt>
                <c:pt idx="146">
                  <c:v>526.64631031093074</c:v>
                </c:pt>
                <c:pt idx="147">
                  <c:v>528.27932841492316</c:v>
                </c:pt>
                <c:pt idx="148">
                  <c:v>529.91756773810891</c:v>
                </c:pt>
                <c:pt idx="149">
                  <c:v>531.56100812465911</c:v>
                </c:pt>
                <c:pt idx="150">
                  <c:v>533.20962940654817</c:v>
                </c:pt>
                <c:pt idx="151">
                  <c:v>534.86341177389454</c:v>
                </c:pt>
                <c:pt idx="152">
                  <c:v>536.52233614538511</c:v>
                </c:pt>
                <c:pt idx="153">
                  <c:v>538.18638379833487</c:v>
                </c:pt>
                <c:pt idx="154">
                  <c:v>539.8555359986517</c:v>
                </c:pt>
                <c:pt idx="155">
                  <c:v>541.52977400104533</c:v>
                </c:pt>
                <c:pt idx="156">
                  <c:v>543.20907904923661</c:v>
                </c:pt>
                <c:pt idx="157">
                  <c:v>544.89343237616629</c:v>
                </c:pt>
                <c:pt idx="158">
                  <c:v>546.58281520420326</c:v>
                </c:pt>
                <c:pt idx="159">
                  <c:v>548.27720874535294</c:v>
                </c:pt>
                <c:pt idx="160">
                  <c:v>549.97659420146499</c:v>
                </c:pt>
                <c:pt idx="161">
                  <c:v>551.68095276444058</c:v>
                </c:pt>
                <c:pt idx="162">
                  <c:v>553.39026561643982</c:v>
                </c:pt>
                <c:pt idx="163">
                  <c:v>555.10451393008816</c:v>
                </c:pt>
                <c:pt idx="164">
                  <c:v>556.82367886868315</c:v>
                </c:pt>
                <c:pt idx="165">
                  <c:v>558.54774158639998</c:v>
                </c:pt>
                <c:pt idx="166">
                  <c:v>560.27668322849763</c:v>
                </c:pt>
                <c:pt idx="167">
                  <c:v>562.01048493152348</c:v>
                </c:pt>
                <c:pt idx="168">
                  <c:v>563.74912782351873</c:v>
                </c:pt>
                <c:pt idx="169">
                  <c:v>565.4925930242224</c:v>
                </c:pt>
                <c:pt idx="170">
                  <c:v>567.24086164527546</c:v>
                </c:pt>
                <c:pt idx="171">
                  <c:v>568.99391479042413</c:v>
                </c:pt>
                <c:pt idx="172">
                  <c:v>570.75173355572349</c:v>
                </c:pt>
                <c:pt idx="173">
                  <c:v>572.51429902973962</c:v>
                </c:pt>
                <c:pt idx="174">
                  <c:v>574.28159229375217</c:v>
                </c:pt>
                <c:pt idx="175">
                  <c:v>576.05359442195584</c:v>
                </c:pt>
                <c:pt idx="176">
                  <c:v>577.8302864816618</c:v>
                </c:pt>
                <c:pt idx="177">
                  <c:v>579.61164953349851</c:v>
                </c:pt>
                <c:pt idx="178">
                  <c:v>581.39766463161175</c:v>
                </c:pt>
                <c:pt idx="179">
                  <c:v>583.18831282386475</c:v>
                </c:pt>
                <c:pt idx="180">
                  <c:v>584.98357515203747</c:v>
                </c:pt>
                <c:pt idx="181">
                  <c:v>586.78343265202511</c:v>
                </c:pt>
                <c:pt idx="182">
                  <c:v>588.58786635403658</c:v>
                </c:pt>
                <c:pt idx="183">
                  <c:v>590.39685728279221</c:v>
                </c:pt>
                <c:pt idx="184">
                  <c:v>592.21038645772103</c:v>
                </c:pt>
                <c:pt idx="185">
                  <c:v>594.02843489315728</c:v>
                </c:pt>
                <c:pt idx="186">
                  <c:v>595.8509835985368</c:v>
                </c:pt>
                <c:pt idx="187">
                  <c:v>597.67801357859219</c:v>
                </c:pt>
                <c:pt idx="188">
                  <c:v>599.50950583354836</c:v>
                </c:pt>
                <c:pt idx="189">
                  <c:v>601.3454413593164</c:v>
                </c:pt>
                <c:pt idx="190">
                  <c:v>603.18580114768781</c:v>
                </c:pt>
                <c:pt idx="191">
                  <c:v>605.03056618652772</c:v>
                </c:pt>
                <c:pt idx="192">
                  <c:v>606.87971745996742</c:v>
                </c:pt>
                <c:pt idx="193">
                  <c:v>608.73323594859687</c:v>
                </c:pt>
                <c:pt idx="194">
                  <c:v>610.59110262965555</c:v>
                </c:pt>
                <c:pt idx="195">
                  <c:v>612.45329847722405</c:v>
                </c:pt>
                <c:pt idx="196">
                  <c:v>614.3198044624138</c:v>
                </c:pt>
                <c:pt idx="197">
                  <c:v>616.19060155355692</c:v>
                </c:pt>
                <c:pt idx="198">
                  <c:v>618.0656707163954</c:v>
                </c:pt>
                <c:pt idx="199">
                  <c:v>619.94499291426939</c:v>
                </c:pt>
                <c:pt idx="200">
                  <c:v>621.82854910830486</c:v>
                </c:pt>
                <c:pt idx="201">
                  <c:v>623.71632025760073</c:v>
                </c:pt>
                <c:pt idx="202">
                  <c:v>625.60828731941547</c:v>
                </c:pt>
                <c:pt idx="203">
                  <c:v>627.50443124935293</c:v>
                </c:pt>
                <c:pt idx="204">
                  <c:v>629.40473300154724</c:v>
                </c:pt>
                <c:pt idx="205">
                  <c:v>631.30917352884751</c:v>
                </c:pt>
                <c:pt idx="206">
                  <c:v>633.21773378300156</c:v>
                </c:pt>
                <c:pt idx="207">
                  <c:v>635.13039471483921</c:v>
                </c:pt>
                <c:pt idx="208">
                  <c:v>637.04713727445449</c:v>
                </c:pt>
                <c:pt idx="209">
                  <c:v>638.96794241138764</c:v>
                </c:pt>
                <c:pt idx="210">
                  <c:v>640.89279107480593</c:v>
                </c:pt>
                <c:pt idx="211">
                  <c:v>642.82166421368413</c:v>
                </c:pt>
                <c:pt idx="212">
                  <c:v>644.75454277698452</c:v>
                </c:pt>
                <c:pt idx="213">
                  <c:v>646.69140771383525</c:v>
                </c:pt>
                <c:pt idx="214">
                  <c:v>648.63223997370903</c:v>
                </c:pt>
                <c:pt idx="215">
                  <c:v>650.57702050660066</c:v>
                </c:pt>
                <c:pt idx="216">
                  <c:v>652.52573026320351</c:v>
                </c:pt>
                <c:pt idx="217">
                  <c:v>654.47835019508602</c:v>
                </c:pt>
                <c:pt idx="218">
                  <c:v>656.43486125486675</c:v>
                </c:pt>
                <c:pt idx="219">
                  <c:v>658.39524439638933</c:v>
                </c:pt>
                <c:pt idx="220">
                  <c:v>660.35948057489588</c:v>
                </c:pt>
                <c:pt idx="221">
                  <c:v>662.32755074720069</c:v>
                </c:pt>
                <c:pt idx="222">
                  <c:v>664.29943587186222</c:v>
                </c:pt>
                <c:pt idx="223">
                  <c:v>666.27511690935489</c:v>
                </c:pt>
                <c:pt idx="224">
                  <c:v>668.25457482223999</c:v>
                </c:pt>
                <c:pt idx="225">
                  <c:v>670.23779057533568</c:v>
                </c:pt>
                <c:pt idx="226">
                  <c:v>672.22474513588668</c:v>
                </c:pt>
                <c:pt idx="227">
                  <c:v>674.21541947373248</c:v>
                </c:pt>
                <c:pt idx="228">
                  <c:v>676.20979456147552</c:v>
                </c:pt>
                <c:pt idx="229">
                  <c:v>678.20785137464793</c:v>
                </c:pt>
                <c:pt idx="230">
                  <c:v>680.209570891878</c:v>
                </c:pt>
                <c:pt idx="231">
                  <c:v>682.2149340950557</c:v>
                </c:pt>
                <c:pt idx="232">
                  <c:v>684.22392196949727</c:v>
                </c:pt>
                <c:pt idx="233">
                  <c:v>686.23651550410921</c:v>
                </c:pt>
                <c:pt idx="234">
                  <c:v>688.25269569155159</c:v>
                </c:pt>
                <c:pt idx="235">
                  <c:v>690.2724435284</c:v>
                </c:pt>
                <c:pt idx="236">
                  <c:v>692.29574001530739</c:v>
                </c:pt>
                <c:pt idx="237">
                  <c:v>694.32256615716483</c:v>
                </c:pt>
                <c:pt idx="238">
                  <c:v>696.35290296326139</c:v>
                </c:pt>
                <c:pt idx="239">
                  <c:v>698.38673144744314</c:v>
                </c:pt>
                <c:pt idx="240">
                  <c:v>700.42403262827156</c:v>
                </c:pt>
                <c:pt idx="241">
                  <c:v>702.46478752918131</c:v>
                </c:pt>
                <c:pt idx="242">
                  <c:v>704.50897717863654</c:v>
                </c:pt>
                <c:pt idx="243">
                  <c:v>706.55658261028691</c:v>
                </c:pt>
                <c:pt idx="244">
                  <c:v>708.60758486312284</c:v>
                </c:pt>
                <c:pt idx="245">
                  <c:v>710.66196498162947</c:v>
                </c:pt>
                <c:pt idx="246">
                  <c:v>712.71970401594024</c:v>
                </c:pt>
                <c:pt idx="247">
                  <c:v>714.78078302198946</c:v>
                </c:pt>
                <c:pt idx="248">
                  <c:v>716.84518306166422</c:v>
                </c:pt>
                <c:pt idx="249">
                  <c:v>718.91288520295484</c:v>
                </c:pt>
                <c:pt idx="250">
                  <c:v>720.98387052010548</c:v>
                </c:pt>
                <c:pt idx="251">
                  <c:v>723.05811851125156</c:v>
                </c:pt>
                <c:pt idx="252">
                  <c:v>725.13560551660328</c:v>
                </c:pt>
                <c:pt idx="253">
                  <c:v>727.21630630297773</c:v>
                </c:pt>
                <c:pt idx="254">
                  <c:v>729.30019564781855</c:v>
                </c:pt>
                <c:pt idx="255">
                  <c:v>731.38724833941319</c:v>
                </c:pt>
                <c:pt idx="256">
                  <c:v>733.47743917710807</c:v>
                </c:pt>
                <c:pt idx="257">
                  <c:v>735.57074297152258</c:v>
                </c:pt>
                <c:pt idx="258">
                  <c:v>737.66713454476189</c:v>
                </c:pt>
                <c:pt idx="259">
                  <c:v>739.76658873062786</c:v>
                </c:pt>
                <c:pt idx="260">
                  <c:v>741.86908037482874</c:v>
                </c:pt>
                <c:pt idx="261">
                  <c:v>743.9745843351875</c:v>
                </c:pt>
                <c:pt idx="262">
                  <c:v>746.08307548184814</c:v>
                </c:pt>
                <c:pt idx="263">
                  <c:v>748.19452869748136</c:v>
                </c:pt>
                <c:pt idx="264">
                  <c:v>750.30891887748817</c:v>
                </c:pt>
                <c:pt idx="265">
                  <c:v>752.42622093020202</c:v>
                </c:pt>
                <c:pt idx="266">
                  <c:v>754.54640977709005</c:v>
                </c:pt>
                <c:pt idx="267">
                  <c:v>756.669460352952</c:v>
                </c:pt>
                <c:pt idx="268">
                  <c:v>758.7953476061183</c:v>
                </c:pt>
                <c:pt idx="269">
                  <c:v>760.92404649864659</c:v>
                </c:pt>
                <c:pt idx="270">
                  <c:v>763.05553200651639</c:v>
                </c:pt>
                <c:pt idx="271">
                  <c:v>765.18977911982256</c:v>
                </c:pt>
                <c:pt idx="272">
                  <c:v>767.3267628429677</c:v>
                </c:pt>
                <c:pt idx="273">
                  <c:v>769.46645819485195</c:v>
                </c:pt>
                <c:pt idx="274">
                  <c:v>771.60884020906258</c:v>
                </c:pt>
                <c:pt idx="275">
                  <c:v>773.75388393406126</c:v>
                </c:pt>
                <c:pt idx="276">
                  <c:v>775.90156443337014</c:v>
                </c:pt>
                <c:pt idx="277">
                  <c:v>778.0518567857564</c:v>
                </c:pt>
                <c:pt idx="278">
                  <c:v>780.20473608541522</c:v>
                </c:pt>
                <c:pt idx="279">
                  <c:v>782.36017744215167</c:v>
                </c:pt>
                <c:pt idx="280">
                  <c:v>784.51815598156054</c:v>
                </c:pt>
                <c:pt idx="281">
                  <c:v>786.67864684520521</c:v>
                </c:pt>
                <c:pt idx="282">
                  <c:v>788.8416251907945</c:v>
                </c:pt>
                <c:pt idx="283">
                  <c:v>791.00706619235859</c:v>
                </c:pt>
                <c:pt idx="284">
                  <c:v>793.17494504042315</c:v>
                </c:pt>
                <c:pt idx="285">
                  <c:v>795.34523694218194</c:v>
                </c:pt>
                <c:pt idx="286">
                  <c:v>797.51791712166823</c:v>
                </c:pt>
                <c:pt idx="287">
                  <c:v>799.69296081992434</c:v>
                </c:pt>
                <c:pt idx="288">
                  <c:v>801.87034329517007</c:v>
                </c:pt>
                <c:pt idx="289">
                  <c:v>804.05003982296932</c:v>
                </c:pt>
                <c:pt idx="290">
                  <c:v>806.23202569639557</c:v>
                </c:pt>
                <c:pt idx="291">
                  <c:v>808.41627622619569</c:v>
                </c:pt>
                <c:pt idx="292">
                  <c:v>810.60276674095212</c:v>
                </c:pt>
                <c:pt idx="293">
                  <c:v>812.79147258724402</c:v>
                </c:pt>
                <c:pt idx="294">
                  <c:v>814.98236912980644</c:v>
                </c:pt>
                <c:pt idx="295">
                  <c:v>817.17543175168851</c:v>
                </c:pt>
                <c:pt idx="296">
                  <c:v>819.37063585440967</c:v>
                </c:pt>
                <c:pt idx="297">
                  <c:v>821.56795685811494</c:v>
                </c:pt>
                <c:pt idx="298">
                  <c:v>823.76735290163197</c:v>
                </c:pt>
                <c:pt idx="299">
                  <c:v>825.96874755403962</c:v>
                </c:pt>
                <c:pt idx="300">
                  <c:v>828.17204714474985</c:v>
                </c:pt>
                <c:pt idx="301">
                  <c:v>830.37715808279233</c:v>
                </c:pt>
                <c:pt idx="302">
                  <c:v>832.5839868583862</c:v>
                </c:pt>
                <c:pt idx="303">
                  <c:v>834.79244004449254</c:v>
                </c:pt>
                <c:pt idx="304">
                  <c:v>837.00242429834793</c:v>
                </c:pt>
                <c:pt idx="305">
                  <c:v>839.21384636297785</c:v>
                </c:pt>
                <c:pt idx="306">
                  <c:v>841.42661306869161</c:v>
                </c:pt>
                <c:pt idx="307">
                  <c:v>843.6406313345575</c:v>
                </c:pt>
                <c:pt idx="308">
                  <c:v>845.85580816985907</c:v>
                </c:pt>
                <c:pt idx="309">
                  <c:v>848.07205067553161</c:v>
                </c:pt>
                <c:pt idx="310">
                  <c:v>850.28926604557967</c:v>
                </c:pt>
                <c:pt idx="311">
                  <c:v>852.50736156847506</c:v>
                </c:pt>
                <c:pt idx="312">
                  <c:v>854.72624462853605</c:v>
                </c:pt>
                <c:pt idx="313">
                  <c:v>856.94582270728688</c:v>
                </c:pt>
                <c:pt idx="314">
                  <c:v>859.16600338479816</c:v>
                </c:pt>
                <c:pt idx="315">
                  <c:v>861.38669434100825</c:v>
                </c:pt>
                <c:pt idx="316">
                  <c:v>863.6078033570252</c:v>
                </c:pt>
                <c:pt idx="317">
                  <c:v>865.82923831640994</c:v>
                </c:pt>
                <c:pt idx="318">
                  <c:v>868.05090720644</c:v>
                </c:pt>
                <c:pt idx="319">
                  <c:v>870.27271811935429</c:v>
                </c:pt>
                <c:pt idx="320">
                  <c:v>872.49457925357876</c:v>
                </c:pt>
                <c:pt idx="321">
                  <c:v>874.716405782582</c:v>
                </c:pt>
                <c:pt idx="322">
                  <c:v>876.93812671586113</c:v>
                </c:pt>
                <c:pt idx="323">
                  <c:v>879.15967801562249</c:v>
                </c:pt>
                <c:pt idx="324">
                  <c:v>881.38099572098452</c:v>
                </c:pt>
                <c:pt idx="325">
                  <c:v>883.60201594849354</c:v>
                </c:pt>
                <c:pt idx="326">
                  <c:v>885.82267489263063</c:v>
                </c:pt>
                <c:pt idx="327">
                  <c:v>888.04290882630949</c:v>
                </c:pt>
                <c:pt idx="328">
                  <c:v>890.26265410136546</c:v>
                </c:pt>
                <c:pt idx="329">
                  <c:v>892.48184714903516</c:v>
                </c:pt>
                <c:pt idx="330">
                  <c:v>894.70042448042739</c:v>
                </c:pt>
                <c:pt idx="331">
                  <c:v>896.91832268698511</c:v>
                </c:pt>
                <c:pt idx="332">
                  <c:v>899.13547844093875</c:v>
                </c:pt>
                <c:pt idx="333">
                  <c:v>901.35182849575028</c:v>
                </c:pt>
                <c:pt idx="334">
                  <c:v>903.5673096865487</c:v>
                </c:pt>
                <c:pt idx="335">
                  <c:v>905.78185893055695</c:v>
                </c:pt>
                <c:pt idx="336">
                  <c:v>907.99541322750974</c:v>
                </c:pt>
                <c:pt idx="337">
                  <c:v>910.20790966006325</c:v>
                </c:pt>
                <c:pt idx="338">
                  <c:v>912.41928539419553</c:v>
                </c:pt>
                <c:pt idx="339">
                  <c:v>914.62947767959872</c:v>
                </c:pt>
                <c:pt idx="340">
                  <c:v>916.83842385006278</c:v>
                </c:pt>
                <c:pt idx="341">
                  <c:v>919.04606132385049</c:v>
                </c:pt>
                <c:pt idx="342">
                  <c:v>921.25232760406425</c:v>
                </c:pt>
                <c:pt idx="343">
                  <c:v>923.45716027900414</c:v>
                </c:pt>
                <c:pt idx="344">
                  <c:v>925.66049702251803</c:v>
                </c:pt>
                <c:pt idx="345">
                  <c:v>927.86227559434292</c:v>
                </c:pt>
                <c:pt idx="346">
                  <c:v>930.06243384043853</c:v>
                </c:pt>
                <c:pt idx="347">
                  <c:v>932.2609096933121</c:v>
                </c:pt>
                <c:pt idx="348">
                  <c:v>934.45764191158628</c:v>
                </c:pt>
                <c:pt idx="349">
                  <c:v>936.65257081845436</c:v>
                </c:pt>
                <c:pt idx="350">
                  <c:v>938.8456375605457</c:v>
                </c:pt>
                <c:pt idx="351">
                  <c:v>941.03678336786697</c:v>
                </c:pt>
                <c:pt idx="352">
                  <c:v>943.22594955404645</c:v>
                </c:pt>
                <c:pt idx="353">
                  <c:v>945.41307751657075</c:v>
                </c:pt>
                <c:pt idx="354">
                  <c:v>947.59810873701497</c:v>
                </c:pt>
                <c:pt idx="355">
                  <c:v>949.78098478126526</c:v>
                </c:pt>
                <c:pt idx="356">
                  <c:v>951.96164729973486</c:v>
                </c:pt>
                <c:pt idx="357">
                  <c:v>954.1400380275727</c:v>
                </c:pt>
                <c:pt idx="358">
                  <c:v>956.31609878486563</c:v>
                </c:pt>
                <c:pt idx="359">
                  <c:v>958.48977147683354</c:v>
                </c:pt>
                <c:pt idx="360">
                  <c:v>960.66101345675486</c:v>
                </c:pt>
                <c:pt idx="361">
                  <c:v>962.8298128639849</c:v>
                </c:pt>
                <c:pt idx="362">
                  <c:v>964.99617321349933</c:v>
                </c:pt>
                <c:pt idx="363">
                  <c:v>967.16009801026871</c:v>
                </c:pt>
                <c:pt idx="364">
                  <c:v>969.32159074929575</c:v>
                </c:pt>
                <c:pt idx="365">
                  <c:v>971.48065491565308</c:v>
                </c:pt>
                <c:pt idx="366">
                  <c:v>973.63729398451994</c:v>
                </c:pt>
                <c:pt idx="367">
                  <c:v>975.79151142121918</c:v>
                </c:pt>
                <c:pt idx="368">
                  <c:v>977.94331068125416</c:v>
                </c:pt>
                <c:pt idx="369">
                  <c:v>980.09269521034537</c:v>
                </c:pt>
                <c:pt idx="370">
                  <c:v>982.2396684444667</c:v>
                </c:pt>
                <c:pt idx="371">
                  <c:v>984.38423380988172</c:v>
                </c:pt>
                <c:pt idx="372">
                  <c:v>986.52639472317981</c:v>
                </c:pt>
                <c:pt idx="373">
                  <c:v>988.66615459131197</c:v>
                </c:pt>
                <c:pt idx="374">
                  <c:v>990.80351681162654</c:v>
                </c:pt>
                <c:pt idx="375">
                  <c:v>992.93848477190511</c:v>
                </c:pt>
                <c:pt idx="376">
                  <c:v>995.07106185039731</c:v>
                </c:pt>
                <c:pt idx="377">
                  <c:v>997.20125141585663</c:v>
                </c:pt>
                <c:pt idx="378">
                  <c:v>999.32905682757519</c:v>
                </c:pt>
                <c:pt idx="379">
                  <c:v>1001.4544814354186</c:v>
                </c:pt>
                <c:pt idx="380">
                  <c:v>1003.577528579861</c:v>
                </c:pt>
                <c:pt idx="381">
                  <c:v>1005.6982015920191</c:v>
                </c:pt>
                <c:pt idx="382">
                  <c:v>1007.8165037936873</c:v>
                </c:pt>
                <c:pt idx="383">
                  <c:v>1009.9324384973712</c:v>
                </c:pt>
                <c:pt idx="384">
                  <c:v>1012.0460090063224</c:v>
                </c:pt>
                <c:pt idx="385">
                  <c:v>1014.1572186145718</c:v>
                </c:pt>
                <c:pt idx="386">
                  <c:v>1016.266070606964</c:v>
                </c:pt>
                <c:pt idx="387">
                  <c:v>1018.3725682591905</c:v>
                </c:pt>
                <c:pt idx="388">
                  <c:v>1020.4767148378232</c:v>
                </c:pt>
                <c:pt idx="389">
                  <c:v>1022.5785136003478</c:v>
                </c:pt>
                <c:pt idx="390">
                  <c:v>1024.677967795197</c:v>
                </c:pt>
                <c:pt idx="391">
                  <c:v>1026.7750806617835</c:v>
                </c:pt>
                <c:pt idx="392">
                  <c:v>1028.8698554305327</c:v>
                </c:pt>
                <c:pt idx="393">
                  <c:v>1030.9622953229157</c:v>
                </c:pt>
                <c:pt idx="394">
                  <c:v>1033.0524035514813</c:v>
                </c:pt>
                <c:pt idx="395">
                  <c:v>1035.140183319889</c:v>
                </c:pt>
                <c:pt idx="396">
                  <c:v>1037.2256378229411</c:v>
                </c:pt>
                <c:pt idx="397">
                  <c:v>1039.3087702466144</c:v>
                </c:pt>
                <c:pt idx="398">
                  <c:v>1041.3895837680925</c:v>
                </c:pt>
                <c:pt idx="399">
                  <c:v>1043.4680815557977</c:v>
                </c:pt>
                <c:pt idx="400">
                  <c:v>1045.5442667694224</c:v>
                </c:pt>
                <c:pt idx="401">
                  <c:v>1066.1791714356195</c:v>
                </c:pt>
                <c:pt idx="402">
                  <c:v>1086.5848496390347</c:v>
                </c:pt>
                <c:pt idx="403">
                  <c:v>1106.7643760984763</c:v>
                </c:pt>
                <c:pt idx="404">
                  <c:v>1126.720742410796</c:v>
                </c:pt>
                <c:pt idx="405">
                  <c:v>1146.4568599708318</c:v>
                </c:pt>
                <c:pt idx="406">
                  <c:v>1165.97556276198</c:v>
                </c:pt>
                <c:pt idx="407">
                  <c:v>1185.2796100242431</c:v>
                </c:pt>
                <c:pt idx="408">
                  <c:v>1204.3716888061876</c:v>
                </c:pt>
                <c:pt idx="409">
                  <c:v>1223.2544164068479</c:v>
                </c:pt>
                <c:pt idx="410">
                  <c:v>1241.9303427132477</c:v>
                </c:pt>
                <c:pt idx="411">
                  <c:v>1260.4019524388755</c:v>
                </c:pt>
                <c:pt idx="412">
                  <c:v>1278.6716672681264</c:v>
                </c:pt>
                <c:pt idx="413">
                  <c:v>1296.7418479114342</c:v>
                </c:pt>
                <c:pt idx="414">
                  <c:v>1314.6147960755354</c:v>
                </c:pt>
                <c:pt idx="415">
                  <c:v>1332.2927563530568</c:v>
                </c:pt>
                <c:pt idx="416">
                  <c:v>1349.7779180353709</c:v>
                </c:pt>
                <c:pt idx="417">
                  <c:v>1367.0724168524437</c:v>
                </c:pt>
                <c:pt idx="418">
                  <c:v>1384.1783366431871</c:v>
                </c:pt>
                <c:pt idx="419">
                  <c:v>1401.097710959632</c:v>
                </c:pt>
                <c:pt idx="420">
                  <c:v>1417.832524608054</c:v>
                </c:pt>
                <c:pt idx="421">
                  <c:v>1434.3847151300124</c:v>
                </c:pt>
                <c:pt idx="422">
                  <c:v>1450.756174226098</c:v>
                </c:pt>
                <c:pt idx="423">
                  <c:v>1466.9487491250386</c:v>
                </c:pt>
                <c:pt idx="424">
                  <c:v>1482.9642439006648</c:v>
                </c:pt>
                <c:pt idx="425">
                  <c:v>1498.8044207391072</c:v>
                </c:pt>
                <c:pt idx="426">
                  <c:v>1514.4710011584707</c:v>
                </c:pt>
                <c:pt idx="427">
                  <c:v>1529.965667183111</c:v>
                </c:pt>
                <c:pt idx="428">
                  <c:v>1545.2900624745334</c:v>
                </c:pt>
                <c:pt idx="429">
                  <c:v>1560.4457934208228</c:v>
                </c:pt>
                <c:pt idx="430">
                  <c:v>1575.4344301864205</c:v>
                </c:pt>
                <c:pt idx="431">
                  <c:v>1590.2575077239703</c:v>
                </c:pt>
                <c:pt idx="432">
                  <c:v>1604.9165267498679</c:v>
                </c:pt>
                <c:pt idx="433">
                  <c:v>1619.4129546850659</c:v>
                </c:pt>
                <c:pt idx="434">
                  <c:v>1633.7482265626106</c:v>
                </c:pt>
                <c:pt idx="435">
                  <c:v>1647.923745903315</c:v>
                </c:pt>
                <c:pt idx="436">
                  <c:v>1661.9408855608979</c:v>
                </c:pt>
                <c:pt idx="437">
                  <c:v>1675.8009885378624</c:v>
                </c:pt>
                <c:pt idx="438">
                  <c:v>1689.505368773318</c:v>
                </c:pt>
                <c:pt idx="439">
                  <c:v>1703.0553119038984</c:v>
                </c:pt>
                <c:pt idx="440">
                  <c:v>1716.4520759988691</c:v>
                </c:pt>
                <c:pt idx="441">
                  <c:v>1729.6968922704668</c:v>
                </c:pt>
                <c:pt idx="442">
                  <c:v>1742.7909657604678</c:v>
                </c:pt>
                <c:pt idx="443">
                  <c:v>1755.73547600393</c:v>
                </c:pt>
                <c:pt idx="444">
                  <c:v>1768.5315776710152</c:v>
                </c:pt>
                <c:pt idx="445">
                  <c:v>1781.1804011877521</c:v>
                </c:pt>
                <c:pt idx="446">
                  <c:v>1793.6830533365653</c:v>
                </c:pt>
                <c:pt idx="447">
                  <c:v>1806.0406178373548</c:v>
                </c:pt>
                <c:pt idx="448">
                  <c:v>1818.2541559098761</c:v>
                </c:pt>
                <c:pt idx="449">
                  <c:v>1830.3247068181408</c:v>
                </c:pt>
                <c:pt idx="450">
                  <c:v>1842.2532883975196</c:v>
                </c:pt>
                <c:pt idx="451">
                  <c:v>1854.0408975652047</c:v>
                </c:pt>
                <c:pt idx="452">
                  <c:v>1865.6885108146596</c:v>
                </c:pt>
                <c:pt idx="453">
                  <c:v>1877.1970846946519</c:v>
                </c:pt>
                <c:pt idx="454">
                  <c:v>1888.5675562734466</c:v>
                </c:pt>
                <c:pt idx="455">
                  <c:v>1899.8008435887073</c:v>
                </c:pt>
                <c:pt idx="456">
                  <c:v>1910.8978460836313</c:v>
                </c:pt>
                <c:pt idx="457">
                  <c:v>1921.8594450298226</c:v>
                </c:pt>
                <c:pt idx="458">
                  <c:v>1932.6865039373863</c:v>
                </c:pt>
                <c:pt idx="459">
                  <c:v>1943.3798689527052</c:v>
                </c:pt>
                <c:pt idx="460">
                  <c:v>1953.9403692443454</c:v>
                </c:pt>
                <c:pt idx="461">
                  <c:v>1964.368817377514</c:v>
                </c:pt>
                <c:pt idx="462">
                  <c:v>1974.6660096774792</c:v>
                </c:pt>
                <c:pt idx="463">
                  <c:v>1984.8327265823441</c:v>
                </c:pt>
                <c:pt idx="464">
                  <c:v>1994.8697329855506</c:v>
                </c:pt>
                <c:pt idx="465">
                  <c:v>2004.7777785684773</c:v>
                </c:pt>
                <c:pt idx="466">
                  <c:v>2014.5575981234765</c:v>
                </c:pt>
                <c:pt idx="467">
                  <c:v>2024.2099118676865</c:v>
                </c:pt>
                <c:pt idx="468">
                  <c:v>2033.7354257479399</c:v>
                </c:pt>
                <c:pt idx="469">
                  <c:v>2043.1348317370778</c:v>
                </c:pt>
                <c:pt idx="470">
                  <c:v>2052.4088081219684</c:v>
                </c:pt>
                <c:pt idx="471">
                  <c:v>2061.5580197835152</c:v>
                </c:pt>
                <c:pt idx="472">
                  <c:v>2070.5831184689332</c:v>
                </c:pt>
                <c:pt idx="473">
                  <c:v>2079.4847430565583</c:v>
                </c:pt>
                <c:pt idx="474">
                  <c:v>2088.2635198134481</c:v>
                </c:pt>
                <c:pt idx="475">
                  <c:v>2096.9200626460201</c:v>
                </c:pt>
                <c:pt idx="476">
                  <c:v>2105.4549733439694</c:v>
                </c:pt>
                <c:pt idx="477">
                  <c:v>2113.8688418176939</c:v>
                </c:pt>
                <c:pt idx="478">
                  <c:v>2122.1622463294566</c:v>
                </c:pt>
                <c:pt idx="479">
                  <c:v>2130.3357537184916</c:v>
                </c:pt>
                <c:pt idx="480">
                  <c:v>2138.3899196202742</c:v>
                </c:pt>
                <c:pt idx="481">
                  <c:v>2146.3252886801479</c:v>
                </c:pt>
                <c:pt idx="482">
                  <c:v>2154.1423947615126</c:v>
                </c:pt>
                <c:pt idx="483">
                  <c:v>2161.8417611487589</c:v>
                </c:pt>
                <c:pt idx="484">
                  <c:v>2169.4239007451351</c:v>
                </c:pt>
                <c:pt idx="485">
                  <c:v>2176.8893162657291</c:v>
                </c:pt>
                <c:pt idx="486">
                  <c:v>2184.2385004257353</c:v>
                </c:pt>
                <c:pt idx="487">
                  <c:v>2191.471936124181</c:v>
                </c:pt>
                <c:pt idx="488">
                  <c:v>2198.5900966232721</c:v>
                </c:pt>
                <c:pt idx="489">
                  <c:v>2205.5934457235262</c:v>
                </c:pt>
                <c:pt idx="490">
                  <c:v>2212.4824379348443</c:v>
                </c:pt>
                <c:pt idx="491">
                  <c:v>2219.2575186436788</c:v>
                </c:pt>
                <c:pt idx="492">
                  <c:v>2225.9191242764464</c:v>
                </c:pt>
                <c:pt idx="493">
                  <c:v>2232.4676824593339</c:v>
                </c:pt>
                <c:pt idx="494">
                  <c:v>2238.903612174639</c:v>
                </c:pt>
                <c:pt idx="495">
                  <c:v>2245.2273239137917</c:v>
                </c:pt>
                <c:pt idx="496">
                  <c:v>2251.4392198271917</c:v>
                </c:pt>
                <c:pt idx="497">
                  <c:v>2257.5396938709987</c:v>
                </c:pt>
                <c:pt idx="498">
                  <c:v>2263.5291319510125</c:v>
                </c:pt>
                <c:pt idx="499">
                  <c:v>2269.4079120637743</c:v>
                </c:pt>
                <c:pt idx="500">
                  <c:v>2275.1764044350198</c:v>
                </c:pt>
                <c:pt idx="501">
                  <c:v>2280.834971655614</c:v>
                </c:pt>
                <c:pt idx="502">
                  <c:v>2286.3839688150965</c:v>
                </c:pt>
                <c:pt idx="503">
                  <c:v>2291.8237436329641</c:v>
                </c:pt>
                <c:pt idx="504">
                  <c:v>2297.1546365878148</c:v>
                </c:pt>
                <c:pt idx="505">
                  <c:v>2302.3769810444819</c:v>
                </c:pt>
                <c:pt idx="506">
                  <c:v>2307.4911033792787</c:v>
                </c:pt>
                <c:pt idx="507">
                  <c:v>2312.4973231034801</c:v>
                </c:pt>
                <c:pt idx="508">
                  <c:v>2317.3959529851645</c:v>
                </c:pt>
                <c:pt idx="509">
                  <c:v>2322.1872991695373</c:v>
                </c:pt>
                <c:pt idx="510">
                  <c:v>2326.8716612978583</c:v>
                </c:pt>
                <c:pt idx="511">
                  <c:v>2331.4493326250977</c:v>
                </c:pt>
                <c:pt idx="512">
                  <c:v>2335.920600136441</c:v>
                </c:pt>
                <c:pt idx="513">
                  <c:v>2340.2857446627645</c:v>
                </c:pt>
                <c:pt idx="514">
                  <c:v>2344.5450409952055</c:v>
                </c:pt>
                <c:pt idx="515">
                  <c:v>2348.6987579989454</c:v>
                </c:pt>
                <c:pt idx="516">
                  <c:v>2352.7471587263321</c:v>
                </c:pt>
                <c:pt idx="517">
                  <c:v>2356.6905005294566</c:v>
                </c:pt>
                <c:pt idx="518">
                  <c:v>2360.5290351723106</c:v>
                </c:pt>
                <c:pt idx="519">
                  <c:v>2364.2630089426439</c:v>
                </c:pt>
                <c:pt idx="520">
                  <c:v>2367.8926627636383</c:v>
                </c:pt>
                <c:pt idx="521">
                  <c:v>2371.4182323055225</c:v>
                </c:pt>
                <c:pt idx="522">
                  <c:v>2374.8399480972416</c:v>
                </c:pt>
                <c:pt idx="523">
                  <c:v>2378.1580356382997</c:v>
                </c:pt>
                <c:pt idx="524">
                  <c:v>2381.3727155108918</c:v>
                </c:pt>
                <c:pt idx="525">
                  <c:v>2384.484203492435</c:v>
                </c:pt>
                <c:pt idx="526">
                  <c:v>2387.4927106686127</c:v>
                </c:pt>
                <c:pt idx="527">
                  <c:v>2390.3984435470393</c:v>
                </c:pt>
                <c:pt idx="528">
                  <c:v>2393.2016041716465</c:v>
                </c:pt>
                <c:pt idx="529">
                  <c:v>2395.9023902378963</c:v>
                </c:pt>
                <c:pt idx="530">
                  <c:v>2398.5009952089144</c:v>
                </c:pt>
                <c:pt idx="531">
                  <c:v>2400.9976084326349</c:v>
                </c:pt>
                <c:pt idx="532">
                  <c:v>2403.3924152600416</c:v>
                </c:pt>
                <c:pt idx="533">
                  <c:v>2405.6855971645837</c:v>
                </c:pt>
                <c:pt idx="534">
                  <c:v>2407.8773318628405</c:v>
                </c:pt>
                <c:pt idx="535">
                  <c:v>2409.9677934364936</c:v>
                </c:pt>
                <c:pt idx="536">
                  <c:v>2411.9571524556641</c:v>
                </c:pt>
                <c:pt idx="537">
                  <c:v>2413.8455761036589</c:v>
                </c:pt>
                <c:pt idx="538">
                  <c:v>2415.6332283031616</c:v>
                </c:pt>
                <c:pt idx="539">
                  <c:v>2417.320269843889</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5.4249999999999998</c:v>
                </c:pt>
              </c:numCache>
            </c:numRef>
          </c:xVal>
          <c:yVal>
            <c:numRef>
              <c:f>Trajecto!$C$158</c:f>
              <c:numCache>
                <c:formatCode>0</c:formatCode>
                <c:ptCount val="1"/>
                <c:pt idx="0">
                  <c:v>1209.4534292558637</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35.750000000000171</c:v>
                </c:pt>
              </c:numCache>
            </c:numRef>
          </c:xVal>
          <c:yVal>
            <c:numRef>
              <c:f>Trajecto!$C$159</c:f>
              <c:numCache>
                <c:formatCode>0</c:formatCode>
                <c:ptCount val="1"/>
                <c:pt idx="0">
                  <c:v>1215.3755012262445</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Calculs!$Q$4:$Q$1004</c:f>
              <c:numCache>
                <c:formatCode>0.00</c:formatCode>
                <c:ptCount val="1001"/>
                <c:pt idx="0">
                  <c:v>0</c:v>
                </c:pt>
                <c:pt idx="1">
                  <c:v>89.299999999998093</c:v>
                </c:pt>
                <c:pt idx="2">
                  <c:v>267.89999999999429</c:v>
                </c:pt>
                <c:pt idx="3">
                  <c:v>446.49999999999051</c:v>
                </c:pt>
                <c:pt idx="4">
                  <c:v>625.09999999998672</c:v>
                </c:pt>
                <c:pt idx="5">
                  <c:v>803.69999999998288</c:v>
                </c:pt>
                <c:pt idx="6">
                  <c:v>891.94444444444468</c:v>
                </c:pt>
                <c:pt idx="7">
                  <c:v>889.8333333333336</c:v>
                </c:pt>
                <c:pt idx="8">
                  <c:v>887.72222222222251</c:v>
                </c:pt>
                <c:pt idx="9">
                  <c:v>885.61111111111154</c:v>
                </c:pt>
                <c:pt idx="10">
                  <c:v>883.50000000000045</c:v>
                </c:pt>
                <c:pt idx="11">
                  <c:v>881.38888888888937</c:v>
                </c:pt>
                <c:pt idx="12">
                  <c:v>879.27777777777828</c:v>
                </c:pt>
                <c:pt idx="13">
                  <c:v>877.1666666666672</c:v>
                </c:pt>
                <c:pt idx="14">
                  <c:v>875.05555555555611</c:v>
                </c:pt>
                <c:pt idx="15">
                  <c:v>872.94444444444514</c:v>
                </c:pt>
                <c:pt idx="16">
                  <c:v>870.83333333333405</c:v>
                </c:pt>
                <c:pt idx="17">
                  <c:v>868.72222222222297</c:v>
                </c:pt>
                <c:pt idx="18">
                  <c:v>866.61111111111188</c:v>
                </c:pt>
                <c:pt idx="19">
                  <c:v>864.5000000000008</c:v>
                </c:pt>
                <c:pt idx="20">
                  <c:v>862.38888888888971</c:v>
                </c:pt>
                <c:pt idx="21">
                  <c:v>860.27777777777874</c:v>
                </c:pt>
                <c:pt idx="22">
                  <c:v>858.16666666666765</c:v>
                </c:pt>
                <c:pt idx="23">
                  <c:v>856.05555555555657</c:v>
                </c:pt>
                <c:pt idx="24">
                  <c:v>853.94444444444548</c:v>
                </c:pt>
                <c:pt idx="25">
                  <c:v>851.83333333333439</c:v>
                </c:pt>
                <c:pt idx="26">
                  <c:v>849.72222222222331</c:v>
                </c:pt>
                <c:pt idx="27">
                  <c:v>847.61111111111234</c:v>
                </c:pt>
                <c:pt idx="28">
                  <c:v>845.50000000000125</c:v>
                </c:pt>
                <c:pt idx="29">
                  <c:v>843.38888888889016</c:v>
                </c:pt>
                <c:pt idx="30">
                  <c:v>841.27777777777908</c:v>
                </c:pt>
                <c:pt idx="31">
                  <c:v>839.16666666666799</c:v>
                </c:pt>
                <c:pt idx="32">
                  <c:v>837.05555555555702</c:v>
                </c:pt>
                <c:pt idx="33">
                  <c:v>834.94444444444594</c:v>
                </c:pt>
                <c:pt idx="34">
                  <c:v>832.83333333333485</c:v>
                </c:pt>
                <c:pt idx="35">
                  <c:v>830.72222222222376</c:v>
                </c:pt>
                <c:pt idx="36">
                  <c:v>828.61111111111268</c:v>
                </c:pt>
                <c:pt idx="37">
                  <c:v>826.50000000000159</c:v>
                </c:pt>
                <c:pt idx="38">
                  <c:v>824.38888888889062</c:v>
                </c:pt>
                <c:pt idx="39">
                  <c:v>822.27777777777953</c:v>
                </c:pt>
                <c:pt idx="40">
                  <c:v>820.16666666666845</c:v>
                </c:pt>
                <c:pt idx="41">
                  <c:v>818.05555555555736</c:v>
                </c:pt>
                <c:pt idx="42">
                  <c:v>815.94444444444628</c:v>
                </c:pt>
                <c:pt idx="43">
                  <c:v>813.8333333333353</c:v>
                </c:pt>
                <c:pt idx="44">
                  <c:v>811.72222222222422</c:v>
                </c:pt>
                <c:pt idx="45">
                  <c:v>809.61111111111313</c:v>
                </c:pt>
                <c:pt idx="46">
                  <c:v>807.50000000000205</c:v>
                </c:pt>
                <c:pt idx="47">
                  <c:v>805.38888888889096</c:v>
                </c:pt>
                <c:pt idx="48">
                  <c:v>803.27777777777987</c:v>
                </c:pt>
                <c:pt idx="49">
                  <c:v>801.16666666666879</c:v>
                </c:pt>
                <c:pt idx="50">
                  <c:v>799.05555555555782</c:v>
                </c:pt>
                <c:pt idx="51">
                  <c:v>797.41000000000122</c:v>
                </c:pt>
                <c:pt idx="52">
                  <c:v>796.23000000000127</c:v>
                </c:pt>
                <c:pt idx="53">
                  <c:v>795.05000000000132</c:v>
                </c:pt>
                <c:pt idx="54">
                  <c:v>793.87000000000137</c:v>
                </c:pt>
                <c:pt idx="55">
                  <c:v>792.69000000000142</c:v>
                </c:pt>
                <c:pt idx="56">
                  <c:v>791.51000000000136</c:v>
                </c:pt>
                <c:pt idx="57">
                  <c:v>790.33000000000141</c:v>
                </c:pt>
                <c:pt idx="58">
                  <c:v>789.15000000000146</c:v>
                </c:pt>
                <c:pt idx="59">
                  <c:v>787.97000000000151</c:v>
                </c:pt>
                <c:pt idx="60">
                  <c:v>786.79000000000144</c:v>
                </c:pt>
                <c:pt idx="61">
                  <c:v>785.61000000000149</c:v>
                </c:pt>
                <c:pt idx="62">
                  <c:v>784.43000000000154</c:v>
                </c:pt>
                <c:pt idx="63">
                  <c:v>783.25000000000159</c:v>
                </c:pt>
                <c:pt idx="64">
                  <c:v>782.07000000000164</c:v>
                </c:pt>
                <c:pt idx="65">
                  <c:v>780.89000000000158</c:v>
                </c:pt>
                <c:pt idx="66">
                  <c:v>779.71000000000163</c:v>
                </c:pt>
                <c:pt idx="67">
                  <c:v>778.53000000000168</c:v>
                </c:pt>
                <c:pt idx="68">
                  <c:v>777.35000000000173</c:v>
                </c:pt>
                <c:pt idx="69">
                  <c:v>776.17000000000166</c:v>
                </c:pt>
                <c:pt idx="70">
                  <c:v>774.99000000000171</c:v>
                </c:pt>
                <c:pt idx="71">
                  <c:v>773.81000000000176</c:v>
                </c:pt>
                <c:pt idx="72">
                  <c:v>772.63000000000181</c:v>
                </c:pt>
                <c:pt idx="73">
                  <c:v>771.45000000000186</c:v>
                </c:pt>
                <c:pt idx="74">
                  <c:v>770.2700000000018</c:v>
                </c:pt>
                <c:pt idx="75">
                  <c:v>769.09000000000185</c:v>
                </c:pt>
                <c:pt idx="76">
                  <c:v>767.9100000000019</c:v>
                </c:pt>
                <c:pt idx="77">
                  <c:v>766.73000000000195</c:v>
                </c:pt>
                <c:pt idx="78">
                  <c:v>765.550000000002</c:v>
                </c:pt>
                <c:pt idx="79">
                  <c:v>764.37000000000194</c:v>
                </c:pt>
                <c:pt idx="80">
                  <c:v>763.19000000000199</c:v>
                </c:pt>
                <c:pt idx="81">
                  <c:v>762.01000000000204</c:v>
                </c:pt>
                <c:pt idx="82">
                  <c:v>760.83000000000209</c:v>
                </c:pt>
                <c:pt idx="83">
                  <c:v>759.65000000000202</c:v>
                </c:pt>
                <c:pt idx="84">
                  <c:v>758.47000000000207</c:v>
                </c:pt>
                <c:pt idx="85">
                  <c:v>757.29000000000212</c:v>
                </c:pt>
                <c:pt idx="86">
                  <c:v>756.11000000000217</c:v>
                </c:pt>
                <c:pt idx="87">
                  <c:v>754.93000000000222</c:v>
                </c:pt>
                <c:pt idx="88">
                  <c:v>753.75000000000216</c:v>
                </c:pt>
                <c:pt idx="89">
                  <c:v>752.57000000000221</c:v>
                </c:pt>
                <c:pt idx="90">
                  <c:v>751.39000000000226</c:v>
                </c:pt>
                <c:pt idx="91">
                  <c:v>750.21000000000231</c:v>
                </c:pt>
                <c:pt idx="92">
                  <c:v>749.03000000000225</c:v>
                </c:pt>
                <c:pt idx="93">
                  <c:v>747.8500000000023</c:v>
                </c:pt>
                <c:pt idx="94">
                  <c:v>746.67000000000235</c:v>
                </c:pt>
                <c:pt idx="95">
                  <c:v>745.4900000000024</c:v>
                </c:pt>
                <c:pt idx="96">
                  <c:v>744.31000000000245</c:v>
                </c:pt>
                <c:pt idx="97">
                  <c:v>743.13000000000238</c:v>
                </c:pt>
                <c:pt idx="98">
                  <c:v>741.95000000000243</c:v>
                </c:pt>
                <c:pt idx="99">
                  <c:v>740.77000000000248</c:v>
                </c:pt>
                <c:pt idx="100">
                  <c:v>739.59000000000253</c:v>
                </c:pt>
                <c:pt idx="101">
                  <c:v>738.20000000000346</c:v>
                </c:pt>
                <c:pt idx="102">
                  <c:v>736.60000000000343</c:v>
                </c:pt>
                <c:pt idx="103">
                  <c:v>735.00000000000352</c:v>
                </c:pt>
                <c:pt idx="104">
                  <c:v>733.4000000000035</c:v>
                </c:pt>
                <c:pt idx="105">
                  <c:v>731.80000000000359</c:v>
                </c:pt>
                <c:pt idx="106">
                  <c:v>730.20000000000357</c:v>
                </c:pt>
                <c:pt idx="107">
                  <c:v>728.60000000000366</c:v>
                </c:pt>
                <c:pt idx="108">
                  <c:v>727.00000000000364</c:v>
                </c:pt>
                <c:pt idx="109">
                  <c:v>725.40000000000373</c:v>
                </c:pt>
                <c:pt idx="110">
                  <c:v>723.80000000000371</c:v>
                </c:pt>
                <c:pt idx="111">
                  <c:v>722.2000000000038</c:v>
                </c:pt>
                <c:pt idx="112">
                  <c:v>720.60000000000377</c:v>
                </c:pt>
                <c:pt idx="113">
                  <c:v>719.00000000000387</c:v>
                </c:pt>
                <c:pt idx="114">
                  <c:v>717.40000000000384</c:v>
                </c:pt>
                <c:pt idx="115">
                  <c:v>715.80000000000393</c:v>
                </c:pt>
                <c:pt idx="116">
                  <c:v>714.20000000000391</c:v>
                </c:pt>
                <c:pt idx="117">
                  <c:v>712.600000000004</c:v>
                </c:pt>
                <c:pt idx="118">
                  <c:v>711.00000000000398</c:v>
                </c:pt>
                <c:pt idx="119">
                  <c:v>709.40000000000407</c:v>
                </c:pt>
                <c:pt idx="120">
                  <c:v>707.80000000000405</c:v>
                </c:pt>
                <c:pt idx="121">
                  <c:v>706.20000000000414</c:v>
                </c:pt>
                <c:pt idx="122">
                  <c:v>704.60000000000412</c:v>
                </c:pt>
                <c:pt idx="123">
                  <c:v>703.00000000000421</c:v>
                </c:pt>
                <c:pt idx="124">
                  <c:v>701.40000000000418</c:v>
                </c:pt>
                <c:pt idx="125">
                  <c:v>699.80000000000427</c:v>
                </c:pt>
                <c:pt idx="126">
                  <c:v>698.20000000000425</c:v>
                </c:pt>
                <c:pt idx="127">
                  <c:v>696.60000000000434</c:v>
                </c:pt>
                <c:pt idx="128">
                  <c:v>695.00000000000432</c:v>
                </c:pt>
                <c:pt idx="129">
                  <c:v>693.40000000000441</c:v>
                </c:pt>
                <c:pt idx="130">
                  <c:v>691.80000000000439</c:v>
                </c:pt>
                <c:pt idx="131">
                  <c:v>690.20000000000448</c:v>
                </c:pt>
                <c:pt idx="132">
                  <c:v>688.60000000000446</c:v>
                </c:pt>
                <c:pt idx="133">
                  <c:v>687.00000000000455</c:v>
                </c:pt>
                <c:pt idx="134">
                  <c:v>685.40000000000452</c:v>
                </c:pt>
                <c:pt idx="135">
                  <c:v>683.80000000000462</c:v>
                </c:pt>
                <c:pt idx="136">
                  <c:v>682.20000000000459</c:v>
                </c:pt>
                <c:pt idx="137">
                  <c:v>680.60000000000468</c:v>
                </c:pt>
                <c:pt idx="138">
                  <c:v>679.00000000000466</c:v>
                </c:pt>
                <c:pt idx="139">
                  <c:v>677.40000000000475</c:v>
                </c:pt>
                <c:pt idx="140">
                  <c:v>675.80000000000473</c:v>
                </c:pt>
                <c:pt idx="141">
                  <c:v>674.20000000000482</c:v>
                </c:pt>
                <c:pt idx="142">
                  <c:v>672.6000000000048</c:v>
                </c:pt>
                <c:pt idx="143">
                  <c:v>671.00000000000489</c:v>
                </c:pt>
                <c:pt idx="144">
                  <c:v>669.40000000000487</c:v>
                </c:pt>
                <c:pt idx="145">
                  <c:v>667.80000000000496</c:v>
                </c:pt>
                <c:pt idx="146">
                  <c:v>666.20000000000493</c:v>
                </c:pt>
                <c:pt idx="147">
                  <c:v>664.60000000000502</c:v>
                </c:pt>
                <c:pt idx="148">
                  <c:v>663.000000000005</c:v>
                </c:pt>
                <c:pt idx="149">
                  <c:v>661.40000000000509</c:v>
                </c:pt>
                <c:pt idx="150">
                  <c:v>659.80000000000507</c:v>
                </c:pt>
                <c:pt idx="151">
                  <c:v>658.27000000000464</c:v>
                </c:pt>
                <c:pt idx="152">
                  <c:v>656.81000000000472</c:v>
                </c:pt>
                <c:pt idx="153">
                  <c:v>655.3500000000048</c:v>
                </c:pt>
                <c:pt idx="154">
                  <c:v>653.89000000000476</c:v>
                </c:pt>
                <c:pt idx="155">
                  <c:v>652.43000000000484</c:v>
                </c:pt>
                <c:pt idx="156">
                  <c:v>650.9700000000048</c:v>
                </c:pt>
                <c:pt idx="157">
                  <c:v>649.51000000000488</c:v>
                </c:pt>
                <c:pt idx="158">
                  <c:v>648.05000000000496</c:v>
                </c:pt>
                <c:pt idx="159">
                  <c:v>646.59000000000492</c:v>
                </c:pt>
                <c:pt idx="160">
                  <c:v>645.130000000005</c:v>
                </c:pt>
                <c:pt idx="161">
                  <c:v>643.67000000000496</c:v>
                </c:pt>
                <c:pt idx="162">
                  <c:v>642.21000000000504</c:v>
                </c:pt>
                <c:pt idx="163">
                  <c:v>640.750000000005</c:v>
                </c:pt>
                <c:pt idx="164">
                  <c:v>639.29000000000508</c:v>
                </c:pt>
                <c:pt idx="165">
                  <c:v>637.83000000000516</c:v>
                </c:pt>
                <c:pt idx="166">
                  <c:v>636.37000000000512</c:v>
                </c:pt>
                <c:pt idx="167">
                  <c:v>634.9100000000052</c:v>
                </c:pt>
                <c:pt idx="168">
                  <c:v>633.45000000000516</c:v>
                </c:pt>
                <c:pt idx="169">
                  <c:v>631.99000000000524</c:v>
                </c:pt>
                <c:pt idx="170">
                  <c:v>630.53000000000532</c:v>
                </c:pt>
                <c:pt idx="171">
                  <c:v>629.07000000000528</c:v>
                </c:pt>
                <c:pt idx="172">
                  <c:v>627.61000000000536</c:v>
                </c:pt>
                <c:pt idx="173">
                  <c:v>626.15000000000532</c:v>
                </c:pt>
                <c:pt idx="174">
                  <c:v>624.6900000000054</c:v>
                </c:pt>
                <c:pt idx="175">
                  <c:v>623.23000000000548</c:v>
                </c:pt>
                <c:pt idx="176">
                  <c:v>621.77000000000544</c:v>
                </c:pt>
                <c:pt idx="177">
                  <c:v>620.31000000000552</c:v>
                </c:pt>
                <c:pt idx="178">
                  <c:v>618.85000000000548</c:v>
                </c:pt>
                <c:pt idx="179">
                  <c:v>617.39000000000556</c:v>
                </c:pt>
                <c:pt idx="180">
                  <c:v>615.93000000000563</c:v>
                </c:pt>
                <c:pt idx="181">
                  <c:v>614.4700000000056</c:v>
                </c:pt>
                <c:pt idx="182">
                  <c:v>613.01000000000568</c:v>
                </c:pt>
                <c:pt idx="183">
                  <c:v>611.55000000000564</c:v>
                </c:pt>
                <c:pt idx="184">
                  <c:v>610.09000000000572</c:v>
                </c:pt>
                <c:pt idx="185">
                  <c:v>608.63000000000579</c:v>
                </c:pt>
                <c:pt idx="186">
                  <c:v>607.17000000000576</c:v>
                </c:pt>
                <c:pt idx="187">
                  <c:v>605.71000000000583</c:v>
                </c:pt>
                <c:pt idx="188">
                  <c:v>604.2500000000058</c:v>
                </c:pt>
                <c:pt idx="189">
                  <c:v>602.79000000000588</c:v>
                </c:pt>
                <c:pt idx="190">
                  <c:v>601.33000000000584</c:v>
                </c:pt>
                <c:pt idx="191">
                  <c:v>599.87000000000592</c:v>
                </c:pt>
                <c:pt idx="192">
                  <c:v>598.41000000000599</c:v>
                </c:pt>
                <c:pt idx="193">
                  <c:v>596.95000000000596</c:v>
                </c:pt>
                <c:pt idx="194">
                  <c:v>595.49000000000603</c:v>
                </c:pt>
                <c:pt idx="195">
                  <c:v>594.03000000000611</c:v>
                </c:pt>
                <c:pt idx="196">
                  <c:v>592.57000000000608</c:v>
                </c:pt>
                <c:pt idx="197">
                  <c:v>591.11000000000615</c:v>
                </c:pt>
                <c:pt idx="198">
                  <c:v>589.65000000000612</c:v>
                </c:pt>
                <c:pt idx="199">
                  <c:v>588.19000000000619</c:v>
                </c:pt>
                <c:pt idx="200">
                  <c:v>586.73000000000616</c:v>
                </c:pt>
                <c:pt idx="201">
                  <c:v>585.27000000000623</c:v>
                </c:pt>
                <c:pt idx="202">
                  <c:v>583.81000000000631</c:v>
                </c:pt>
                <c:pt idx="203">
                  <c:v>582.35000000000628</c:v>
                </c:pt>
                <c:pt idx="204">
                  <c:v>580.89000000000635</c:v>
                </c:pt>
                <c:pt idx="205">
                  <c:v>579.43000000000632</c:v>
                </c:pt>
                <c:pt idx="206">
                  <c:v>577.97000000000639</c:v>
                </c:pt>
                <c:pt idx="207">
                  <c:v>576.51000000000647</c:v>
                </c:pt>
                <c:pt idx="208">
                  <c:v>575.05000000000643</c:v>
                </c:pt>
                <c:pt idx="209">
                  <c:v>573.59000000000651</c:v>
                </c:pt>
                <c:pt idx="210">
                  <c:v>572.13000000000648</c:v>
                </c:pt>
                <c:pt idx="211">
                  <c:v>570.67000000000655</c:v>
                </c:pt>
                <c:pt idx="212">
                  <c:v>569.21000000000663</c:v>
                </c:pt>
                <c:pt idx="213">
                  <c:v>567.75000000000659</c:v>
                </c:pt>
                <c:pt idx="214">
                  <c:v>566.29000000000667</c:v>
                </c:pt>
                <c:pt idx="215">
                  <c:v>564.83000000000663</c:v>
                </c:pt>
                <c:pt idx="216">
                  <c:v>563.37000000000671</c:v>
                </c:pt>
                <c:pt idx="217">
                  <c:v>561.91000000000679</c:v>
                </c:pt>
                <c:pt idx="218">
                  <c:v>560.45000000000675</c:v>
                </c:pt>
                <c:pt idx="219">
                  <c:v>558.99000000000683</c:v>
                </c:pt>
                <c:pt idx="220">
                  <c:v>557.53000000000679</c:v>
                </c:pt>
                <c:pt idx="221">
                  <c:v>556.07000000000687</c:v>
                </c:pt>
                <c:pt idx="222">
                  <c:v>554.61000000000695</c:v>
                </c:pt>
                <c:pt idx="223">
                  <c:v>553.15000000000691</c:v>
                </c:pt>
                <c:pt idx="224">
                  <c:v>551.69000000000699</c:v>
                </c:pt>
                <c:pt idx="225">
                  <c:v>550.23000000000695</c:v>
                </c:pt>
                <c:pt idx="226">
                  <c:v>548.77000000000703</c:v>
                </c:pt>
                <c:pt idx="227">
                  <c:v>547.31000000000699</c:v>
                </c:pt>
                <c:pt idx="228">
                  <c:v>545.85000000000707</c:v>
                </c:pt>
                <c:pt idx="229">
                  <c:v>544.39000000000715</c:v>
                </c:pt>
                <c:pt idx="230">
                  <c:v>542.93000000000711</c:v>
                </c:pt>
                <c:pt idx="231">
                  <c:v>541.47000000000719</c:v>
                </c:pt>
                <c:pt idx="232">
                  <c:v>540.01000000000715</c:v>
                </c:pt>
                <c:pt idx="233">
                  <c:v>538.55000000000723</c:v>
                </c:pt>
                <c:pt idx="234">
                  <c:v>537.09000000000731</c:v>
                </c:pt>
                <c:pt idx="235">
                  <c:v>535.63000000000727</c:v>
                </c:pt>
                <c:pt idx="236">
                  <c:v>534.17000000000735</c:v>
                </c:pt>
                <c:pt idx="237">
                  <c:v>532.71000000000731</c:v>
                </c:pt>
                <c:pt idx="238">
                  <c:v>531.25000000000739</c:v>
                </c:pt>
                <c:pt idx="239">
                  <c:v>529.79000000000747</c:v>
                </c:pt>
                <c:pt idx="240">
                  <c:v>528.33000000000743</c:v>
                </c:pt>
                <c:pt idx="241">
                  <c:v>526.87000000000751</c:v>
                </c:pt>
                <c:pt idx="242">
                  <c:v>525.41000000000747</c:v>
                </c:pt>
                <c:pt idx="243">
                  <c:v>523.95000000000755</c:v>
                </c:pt>
                <c:pt idx="244">
                  <c:v>522.49000000000763</c:v>
                </c:pt>
                <c:pt idx="245">
                  <c:v>521.03000000000759</c:v>
                </c:pt>
                <c:pt idx="246">
                  <c:v>519.57000000000767</c:v>
                </c:pt>
                <c:pt idx="247">
                  <c:v>518.11000000000763</c:v>
                </c:pt>
                <c:pt idx="248">
                  <c:v>516.65000000000771</c:v>
                </c:pt>
                <c:pt idx="249">
                  <c:v>515.19000000000779</c:v>
                </c:pt>
                <c:pt idx="250">
                  <c:v>513.73000000000775</c:v>
                </c:pt>
                <c:pt idx="251">
                  <c:v>511.97872340426625</c:v>
                </c:pt>
                <c:pt idx="252">
                  <c:v>509.93617021277691</c:v>
                </c:pt>
                <c:pt idx="253">
                  <c:v>507.89361702128758</c:v>
                </c:pt>
                <c:pt idx="254">
                  <c:v>505.85106382979825</c:v>
                </c:pt>
                <c:pt idx="255">
                  <c:v>503.80851063830897</c:v>
                </c:pt>
                <c:pt idx="256">
                  <c:v>501.76595744681964</c:v>
                </c:pt>
                <c:pt idx="257">
                  <c:v>499.72340425533031</c:v>
                </c:pt>
                <c:pt idx="258">
                  <c:v>497.68085106384103</c:v>
                </c:pt>
                <c:pt idx="259">
                  <c:v>495.6382978723517</c:v>
                </c:pt>
                <c:pt idx="260">
                  <c:v>493.59574468086237</c:v>
                </c:pt>
                <c:pt idx="261">
                  <c:v>491.55319148937303</c:v>
                </c:pt>
                <c:pt idx="262">
                  <c:v>489.51063829788376</c:v>
                </c:pt>
                <c:pt idx="263">
                  <c:v>487.46808510639443</c:v>
                </c:pt>
                <c:pt idx="264">
                  <c:v>485.42553191490509</c:v>
                </c:pt>
                <c:pt idx="265">
                  <c:v>483.38297872341576</c:v>
                </c:pt>
                <c:pt idx="266">
                  <c:v>481.34042553192648</c:v>
                </c:pt>
                <c:pt idx="267">
                  <c:v>479.29787234043715</c:v>
                </c:pt>
                <c:pt idx="268">
                  <c:v>477.25531914894782</c:v>
                </c:pt>
                <c:pt idx="269">
                  <c:v>475.21276595745849</c:v>
                </c:pt>
                <c:pt idx="270">
                  <c:v>473.17021276596921</c:v>
                </c:pt>
                <c:pt idx="271">
                  <c:v>471.12765957447988</c:v>
                </c:pt>
                <c:pt idx="272">
                  <c:v>469.08510638299055</c:v>
                </c:pt>
                <c:pt idx="273">
                  <c:v>467.04255319150127</c:v>
                </c:pt>
                <c:pt idx="274">
                  <c:v>465.00000000001194</c:v>
                </c:pt>
                <c:pt idx="275">
                  <c:v>462.9574468085226</c:v>
                </c:pt>
                <c:pt idx="276">
                  <c:v>460.91489361703327</c:v>
                </c:pt>
                <c:pt idx="277">
                  <c:v>458.872340425544</c:v>
                </c:pt>
                <c:pt idx="278">
                  <c:v>456.82978723405466</c:v>
                </c:pt>
                <c:pt idx="279">
                  <c:v>454.78723404256533</c:v>
                </c:pt>
                <c:pt idx="280">
                  <c:v>452.74468085107605</c:v>
                </c:pt>
                <c:pt idx="281">
                  <c:v>450.70212765958672</c:v>
                </c:pt>
                <c:pt idx="282">
                  <c:v>448.65957446809739</c:v>
                </c:pt>
                <c:pt idx="283">
                  <c:v>446.61702127660806</c:v>
                </c:pt>
                <c:pt idx="284">
                  <c:v>444.57446808511872</c:v>
                </c:pt>
                <c:pt idx="285">
                  <c:v>442.53191489362945</c:v>
                </c:pt>
                <c:pt idx="286">
                  <c:v>440.48936170214012</c:v>
                </c:pt>
                <c:pt idx="287">
                  <c:v>438.44680851065084</c:v>
                </c:pt>
                <c:pt idx="288">
                  <c:v>436.40425531916151</c:v>
                </c:pt>
                <c:pt idx="289">
                  <c:v>434.36170212767217</c:v>
                </c:pt>
                <c:pt idx="290">
                  <c:v>432.31914893618284</c:v>
                </c:pt>
                <c:pt idx="291">
                  <c:v>430.27659574469351</c:v>
                </c:pt>
                <c:pt idx="292">
                  <c:v>428.23404255320423</c:v>
                </c:pt>
                <c:pt idx="293">
                  <c:v>426.1914893617149</c:v>
                </c:pt>
                <c:pt idx="294">
                  <c:v>424.14893617022557</c:v>
                </c:pt>
                <c:pt idx="295">
                  <c:v>422.10638297873629</c:v>
                </c:pt>
                <c:pt idx="296">
                  <c:v>420.06382978724696</c:v>
                </c:pt>
                <c:pt idx="297">
                  <c:v>418.02127659575763</c:v>
                </c:pt>
                <c:pt idx="298">
                  <c:v>412.82608695657484</c:v>
                </c:pt>
                <c:pt idx="299">
                  <c:v>404.47826086961851</c:v>
                </c:pt>
                <c:pt idx="300">
                  <c:v>396.13043478266218</c:v>
                </c:pt>
                <c:pt idx="301">
                  <c:v>387.78260869570579</c:v>
                </c:pt>
                <c:pt idx="302">
                  <c:v>379.43478260874946</c:v>
                </c:pt>
                <c:pt idx="303">
                  <c:v>371.08695652179313</c:v>
                </c:pt>
                <c:pt idx="304">
                  <c:v>362.7391304348368</c:v>
                </c:pt>
                <c:pt idx="305">
                  <c:v>354.39130434788041</c:v>
                </c:pt>
                <c:pt idx="306">
                  <c:v>346.04347826092408</c:v>
                </c:pt>
                <c:pt idx="307">
                  <c:v>337.69565217396774</c:v>
                </c:pt>
                <c:pt idx="308">
                  <c:v>329.34782608701141</c:v>
                </c:pt>
                <c:pt idx="309">
                  <c:v>321.00000000005502</c:v>
                </c:pt>
                <c:pt idx="310">
                  <c:v>312.65217391309869</c:v>
                </c:pt>
                <c:pt idx="311">
                  <c:v>304.30434782614236</c:v>
                </c:pt>
                <c:pt idx="312">
                  <c:v>295.95652173918603</c:v>
                </c:pt>
                <c:pt idx="313">
                  <c:v>287.6086956522297</c:v>
                </c:pt>
                <c:pt idx="314">
                  <c:v>279.26086956527331</c:v>
                </c:pt>
                <c:pt idx="315">
                  <c:v>270.91304347831698</c:v>
                </c:pt>
                <c:pt idx="316">
                  <c:v>262.56521739136065</c:v>
                </c:pt>
                <c:pt idx="317">
                  <c:v>254.21739130440429</c:v>
                </c:pt>
                <c:pt idx="318">
                  <c:v>245.86956521744796</c:v>
                </c:pt>
                <c:pt idx="319">
                  <c:v>237.5217391304916</c:v>
                </c:pt>
                <c:pt idx="320">
                  <c:v>229.17391304353526</c:v>
                </c:pt>
                <c:pt idx="321">
                  <c:v>222.07407407411415</c:v>
                </c:pt>
                <c:pt idx="322">
                  <c:v>216.22222222226242</c:v>
                </c:pt>
                <c:pt idx="323">
                  <c:v>210.37037037041071</c:v>
                </c:pt>
                <c:pt idx="324">
                  <c:v>204.51851851855898</c:v>
                </c:pt>
                <c:pt idx="325">
                  <c:v>198.66666666670724</c:v>
                </c:pt>
                <c:pt idx="326">
                  <c:v>192.81481481485554</c:v>
                </c:pt>
                <c:pt idx="327">
                  <c:v>186.9629629630038</c:v>
                </c:pt>
                <c:pt idx="328">
                  <c:v>181.11111111115207</c:v>
                </c:pt>
                <c:pt idx="329">
                  <c:v>175.25925925930034</c:v>
                </c:pt>
                <c:pt idx="330">
                  <c:v>169.40740740744863</c:v>
                </c:pt>
                <c:pt idx="331">
                  <c:v>163.5555555555969</c:v>
                </c:pt>
                <c:pt idx="332">
                  <c:v>157.70370370374516</c:v>
                </c:pt>
                <c:pt idx="333">
                  <c:v>151.85185185189346</c:v>
                </c:pt>
                <c:pt idx="334">
                  <c:v>146.00000000004172</c:v>
                </c:pt>
                <c:pt idx="335">
                  <c:v>140.14814814818999</c:v>
                </c:pt>
                <c:pt idx="336">
                  <c:v>134.29629629633826</c:v>
                </c:pt>
                <c:pt idx="337">
                  <c:v>128.44444444448652</c:v>
                </c:pt>
                <c:pt idx="338">
                  <c:v>122.59259259263482</c:v>
                </c:pt>
                <c:pt idx="339">
                  <c:v>116.74074074078308</c:v>
                </c:pt>
                <c:pt idx="340">
                  <c:v>110.88888888893136</c:v>
                </c:pt>
                <c:pt idx="341">
                  <c:v>105.03703703707963</c:v>
                </c:pt>
                <c:pt idx="342">
                  <c:v>99.185185185227908</c:v>
                </c:pt>
                <c:pt idx="343">
                  <c:v>93.333333333376174</c:v>
                </c:pt>
                <c:pt idx="344">
                  <c:v>87.48148148152444</c:v>
                </c:pt>
                <c:pt idx="345">
                  <c:v>81.629629629672735</c:v>
                </c:pt>
                <c:pt idx="346">
                  <c:v>75.777777777821001</c:v>
                </c:pt>
                <c:pt idx="347">
                  <c:v>69.925925925969267</c:v>
                </c:pt>
                <c:pt idx="348">
                  <c:v>64.208333333374796</c:v>
                </c:pt>
                <c:pt idx="349">
                  <c:v>58.625000000041567</c:v>
                </c:pt>
                <c:pt idx="350">
                  <c:v>53.041666666708338</c:v>
                </c:pt>
                <c:pt idx="351">
                  <c:v>47.458333333375109</c:v>
                </c:pt>
                <c:pt idx="352">
                  <c:v>41.875000000041879</c:v>
                </c:pt>
                <c:pt idx="353">
                  <c:v>36.29166666670865</c:v>
                </c:pt>
                <c:pt idx="354">
                  <c:v>30.708333333375414</c:v>
                </c:pt>
                <c:pt idx="355">
                  <c:v>25.125000000042185</c:v>
                </c:pt>
                <c:pt idx="356">
                  <c:v>19.541666666708956</c:v>
                </c:pt>
                <c:pt idx="357">
                  <c:v>13.958333333375727</c:v>
                </c:pt>
                <c:pt idx="358">
                  <c:v>8.3750000000424976</c:v>
                </c:pt>
                <c:pt idx="359">
                  <c:v>2.7916666667092755</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Calculs!$T$4:$T$1004</c:f>
              <c:numCache>
                <c:formatCode>0.00</c:formatCode>
                <c:ptCount val="1001"/>
                <c:pt idx="0">
                  <c:v>93.047849999999997</c:v>
                </c:pt>
                <c:pt idx="1">
                  <c:v>93.04345359853184</c:v>
                </c:pt>
                <c:pt idx="2">
                  <c:v>93.030264394127386</c:v>
                </c:pt>
                <c:pt idx="3">
                  <c:v>93.008282386786632</c:v>
                </c:pt>
                <c:pt idx="4">
                  <c:v>92.977507576509552</c:v>
                </c:pt>
                <c:pt idx="5">
                  <c:v>92.937939963296188</c:v>
                </c:pt>
                <c:pt idx="6">
                  <c:v>92.894027915535091</c:v>
                </c:pt>
                <c:pt idx="7">
                  <c:v>92.850219801614855</c:v>
                </c:pt>
                <c:pt idx="8">
                  <c:v>92.806515621535468</c:v>
                </c:pt>
                <c:pt idx="9">
                  <c:v>92.762915375296942</c:v>
                </c:pt>
                <c:pt idx="10">
                  <c:v>92.719419062899277</c:v>
                </c:pt>
                <c:pt idx="11">
                  <c:v>92.67602668434246</c:v>
                </c:pt>
                <c:pt idx="12">
                  <c:v>92.632738239626491</c:v>
                </c:pt>
                <c:pt idx="13">
                  <c:v>92.589553728751369</c:v>
                </c:pt>
                <c:pt idx="14">
                  <c:v>92.546473151717123</c:v>
                </c:pt>
                <c:pt idx="15">
                  <c:v>92.503496508523725</c:v>
                </c:pt>
                <c:pt idx="16">
                  <c:v>92.460623799171188</c:v>
                </c:pt>
                <c:pt idx="17">
                  <c:v>92.417855023659484</c:v>
                </c:pt>
                <c:pt idx="18">
                  <c:v>92.375190181988643</c:v>
                </c:pt>
                <c:pt idx="19">
                  <c:v>92.332629274158663</c:v>
                </c:pt>
                <c:pt idx="20">
                  <c:v>92.290172300169544</c:v>
                </c:pt>
                <c:pt idx="21">
                  <c:v>92.247819260021274</c:v>
                </c:pt>
                <c:pt idx="22">
                  <c:v>92.20557015371385</c:v>
                </c:pt>
                <c:pt idx="23">
                  <c:v>92.163424981247275</c:v>
                </c:pt>
                <c:pt idx="24">
                  <c:v>92.121383742621575</c:v>
                </c:pt>
                <c:pt idx="25">
                  <c:v>92.079446437836722</c:v>
                </c:pt>
                <c:pt idx="26">
                  <c:v>92.037613066892717</c:v>
                </c:pt>
                <c:pt idx="27">
                  <c:v>91.995883629789574</c:v>
                </c:pt>
                <c:pt idx="28">
                  <c:v>91.954258126527293</c:v>
                </c:pt>
                <c:pt idx="29">
                  <c:v>91.912736557105859</c:v>
                </c:pt>
                <c:pt idx="30">
                  <c:v>91.871318921525273</c:v>
                </c:pt>
                <c:pt idx="31">
                  <c:v>91.830005219785548</c:v>
                </c:pt>
                <c:pt idx="32">
                  <c:v>91.788795451886671</c:v>
                </c:pt>
                <c:pt idx="33">
                  <c:v>91.747689617828669</c:v>
                </c:pt>
                <c:pt idx="34">
                  <c:v>91.706687717611501</c:v>
                </c:pt>
                <c:pt idx="35">
                  <c:v>91.665789751235195</c:v>
                </c:pt>
                <c:pt idx="36">
                  <c:v>91.624995718699736</c:v>
                </c:pt>
                <c:pt idx="37">
                  <c:v>91.584305620005139</c:v>
                </c:pt>
                <c:pt idx="38">
                  <c:v>91.543719455151404</c:v>
                </c:pt>
                <c:pt idx="39">
                  <c:v>91.503237224138516</c:v>
                </c:pt>
                <c:pt idx="40">
                  <c:v>91.462858926966476</c:v>
                </c:pt>
                <c:pt idx="41">
                  <c:v>91.422584563635297</c:v>
                </c:pt>
                <c:pt idx="42">
                  <c:v>91.382414134144966</c:v>
                </c:pt>
                <c:pt idx="43">
                  <c:v>91.342347638495497</c:v>
                </c:pt>
                <c:pt idx="44">
                  <c:v>91.302385076686889</c:v>
                </c:pt>
                <c:pt idx="45">
                  <c:v>91.262526448719129</c:v>
                </c:pt>
                <c:pt idx="46">
                  <c:v>91.222771754592216</c:v>
                </c:pt>
                <c:pt idx="47">
                  <c:v>91.183120994306151</c:v>
                </c:pt>
                <c:pt idx="48">
                  <c:v>91.143574167860962</c:v>
                </c:pt>
                <c:pt idx="49">
                  <c:v>91.10413127525662</c:v>
                </c:pt>
                <c:pt idx="50">
                  <c:v>91.064792316493126</c:v>
                </c:pt>
                <c:pt idx="51">
                  <c:v>91.025534371423475</c:v>
                </c:pt>
                <c:pt idx="52">
                  <c:v>90.98633451990068</c:v>
                </c:pt>
                <c:pt idx="53">
                  <c:v>90.947192761924711</c:v>
                </c:pt>
                <c:pt idx="54">
                  <c:v>90.908109097495583</c:v>
                </c:pt>
                <c:pt idx="55">
                  <c:v>90.869083526613281</c:v>
                </c:pt>
                <c:pt idx="56">
                  <c:v>90.830116049277805</c:v>
                </c:pt>
                <c:pt idx="57">
                  <c:v>90.791206665489185</c:v>
                </c:pt>
                <c:pt idx="58">
                  <c:v>90.75235537524739</c:v>
                </c:pt>
                <c:pt idx="59">
                  <c:v>90.713562178552422</c:v>
                </c:pt>
                <c:pt idx="60">
                  <c:v>90.674827075404295</c:v>
                </c:pt>
                <c:pt idx="61">
                  <c:v>90.636150065803022</c:v>
                </c:pt>
                <c:pt idx="62">
                  <c:v>90.597531149748576</c:v>
                </c:pt>
                <c:pt idx="63">
                  <c:v>90.558970327240957</c:v>
                </c:pt>
                <c:pt idx="64">
                  <c:v>90.520467598280177</c:v>
                </c:pt>
                <c:pt idx="65">
                  <c:v>90.482022962866225</c:v>
                </c:pt>
                <c:pt idx="66">
                  <c:v>90.443636420999127</c:v>
                </c:pt>
                <c:pt idx="67">
                  <c:v>90.405307972678855</c:v>
                </c:pt>
                <c:pt idx="68">
                  <c:v>90.36703761790541</c:v>
                </c:pt>
                <c:pt idx="69">
                  <c:v>90.328825356678806</c:v>
                </c:pt>
                <c:pt idx="70">
                  <c:v>90.290671188999056</c:v>
                </c:pt>
                <c:pt idx="71">
                  <c:v>90.252575114866133</c:v>
                </c:pt>
                <c:pt idx="72">
                  <c:v>90.214537134280036</c:v>
                </c:pt>
                <c:pt idx="73">
                  <c:v>90.176557247240765</c:v>
                </c:pt>
                <c:pt idx="74">
                  <c:v>90.138635453748336</c:v>
                </c:pt>
                <c:pt idx="75">
                  <c:v>90.100771753802761</c:v>
                </c:pt>
                <c:pt idx="76">
                  <c:v>90.062966147404012</c:v>
                </c:pt>
                <c:pt idx="77">
                  <c:v>90.02521863455209</c:v>
                </c:pt>
                <c:pt idx="78">
                  <c:v>89.987529215247008</c:v>
                </c:pt>
                <c:pt idx="79">
                  <c:v>89.949897889488753</c:v>
                </c:pt>
                <c:pt idx="80">
                  <c:v>89.912324657277352</c:v>
                </c:pt>
                <c:pt idx="81">
                  <c:v>89.874809518612778</c:v>
                </c:pt>
                <c:pt idx="82">
                  <c:v>89.837352473495031</c:v>
                </c:pt>
                <c:pt idx="83">
                  <c:v>89.799953521924124</c:v>
                </c:pt>
                <c:pt idx="84">
                  <c:v>89.762612663900057</c:v>
                </c:pt>
                <c:pt idx="85">
                  <c:v>89.725329899422832</c:v>
                </c:pt>
                <c:pt idx="86">
                  <c:v>89.688105228492432</c:v>
                </c:pt>
                <c:pt idx="87">
                  <c:v>89.650938651108874</c:v>
                </c:pt>
                <c:pt idx="88">
                  <c:v>89.613830167272141</c:v>
                </c:pt>
                <c:pt idx="89">
                  <c:v>89.576779776982249</c:v>
                </c:pt>
                <c:pt idx="90">
                  <c:v>89.539787480239198</c:v>
                </c:pt>
                <c:pt idx="91">
                  <c:v>89.502853277042988</c:v>
                </c:pt>
                <c:pt idx="92">
                  <c:v>89.465977167393589</c:v>
                </c:pt>
                <c:pt idx="93">
                  <c:v>89.42915915129106</c:v>
                </c:pt>
                <c:pt idx="94">
                  <c:v>89.392399228735343</c:v>
                </c:pt>
                <c:pt idx="95">
                  <c:v>89.355697399726466</c:v>
                </c:pt>
                <c:pt idx="96">
                  <c:v>89.31905366426443</c:v>
                </c:pt>
                <c:pt idx="97">
                  <c:v>89.282468022349221</c:v>
                </c:pt>
                <c:pt idx="98">
                  <c:v>89.245940473980852</c:v>
                </c:pt>
                <c:pt idx="99">
                  <c:v>89.209471019159324</c:v>
                </c:pt>
                <c:pt idx="100">
                  <c:v>89.173059657884622</c:v>
                </c:pt>
                <c:pt idx="101">
                  <c:v>89.13671672883882</c:v>
                </c:pt>
                <c:pt idx="102">
                  <c:v>89.100452570703979</c:v>
                </c:pt>
                <c:pt idx="103">
                  <c:v>89.064267183480098</c:v>
                </c:pt>
                <c:pt idx="104">
                  <c:v>89.028160567167191</c:v>
                </c:pt>
                <c:pt idx="105">
                  <c:v>88.99213272176523</c:v>
                </c:pt>
                <c:pt idx="106">
                  <c:v>88.956183647274244</c:v>
                </c:pt>
                <c:pt idx="107">
                  <c:v>88.920313343694218</c:v>
                </c:pt>
                <c:pt idx="108">
                  <c:v>88.884521811025181</c:v>
                </c:pt>
                <c:pt idx="109">
                  <c:v>88.848809049267089</c:v>
                </c:pt>
                <c:pt idx="110">
                  <c:v>88.813175058419972</c:v>
                </c:pt>
                <c:pt idx="111">
                  <c:v>88.777619838483815</c:v>
                </c:pt>
                <c:pt idx="112">
                  <c:v>88.742143389458619</c:v>
                </c:pt>
                <c:pt idx="113">
                  <c:v>88.706745711344396</c:v>
                </c:pt>
                <c:pt idx="114">
                  <c:v>88.67142680414112</c:v>
                </c:pt>
                <c:pt idx="115">
                  <c:v>88.636186667848818</c:v>
                </c:pt>
                <c:pt idx="116">
                  <c:v>88.601025302467477</c:v>
                </c:pt>
                <c:pt idx="117">
                  <c:v>88.565942707997095</c:v>
                </c:pt>
                <c:pt idx="118">
                  <c:v>88.530938884437674</c:v>
                </c:pt>
                <c:pt idx="119">
                  <c:v>88.496013831789227</c:v>
                </c:pt>
                <c:pt idx="120">
                  <c:v>88.461167550051726</c:v>
                </c:pt>
                <c:pt idx="121">
                  <c:v>88.4264000392252</c:v>
                </c:pt>
                <c:pt idx="122">
                  <c:v>88.391711299309634</c:v>
                </c:pt>
                <c:pt idx="123">
                  <c:v>88.357101330305028</c:v>
                </c:pt>
                <c:pt idx="124">
                  <c:v>88.322570132211396</c:v>
                </c:pt>
                <c:pt idx="125">
                  <c:v>88.288117705028711</c:v>
                </c:pt>
                <c:pt idx="126">
                  <c:v>88.253744048757</c:v>
                </c:pt>
                <c:pt idx="127">
                  <c:v>88.219449163396249</c:v>
                </c:pt>
                <c:pt idx="128">
                  <c:v>88.185233048946458</c:v>
                </c:pt>
                <c:pt idx="129">
                  <c:v>88.151095705407627</c:v>
                </c:pt>
                <c:pt idx="130">
                  <c:v>88.117037132779757</c:v>
                </c:pt>
                <c:pt idx="131">
                  <c:v>88.083057331062875</c:v>
                </c:pt>
                <c:pt idx="132">
                  <c:v>88.049156300256954</c:v>
                </c:pt>
                <c:pt idx="133">
                  <c:v>88.015334040361992</c:v>
                </c:pt>
                <c:pt idx="134">
                  <c:v>87.981590551378005</c:v>
                </c:pt>
                <c:pt idx="135">
                  <c:v>87.947925833304964</c:v>
                </c:pt>
                <c:pt idx="136">
                  <c:v>87.914339886142898</c:v>
                </c:pt>
                <c:pt idx="137">
                  <c:v>87.880832709891791</c:v>
                </c:pt>
                <c:pt idx="138">
                  <c:v>87.847404304551645</c:v>
                </c:pt>
                <c:pt idx="139">
                  <c:v>87.814054670122459</c:v>
                </c:pt>
                <c:pt idx="140">
                  <c:v>87.780783806604248</c:v>
                </c:pt>
                <c:pt idx="141">
                  <c:v>87.747591713996997</c:v>
                </c:pt>
                <c:pt idx="142">
                  <c:v>87.714478392300691</c:v>
                </c:pt>
                <c:pt idx="143">
                  <c:v>87.68144384151536</c:v>
                </c:pt>
                <c:pt idx="144">
                  <c:v>87.648488061641004</c:v>
                </c:pt>
                <c:pt idx="145">
                  <c:v>87.615611052677593</c:v>
                </c:pt>
                <c:pt idx="146">
                  <c:v>87.582812814625157</c:v>
                </c:pt>
                <c:pt idx="147">
                  <c:v>87.550093347483667</c:v>
                </c:pt>
                <c:pt idx="148">
                  <c:v>87.517452651253151</c:v>
                </c:pt>
                <c:pt idx="149">
                  <c:v>87.484890725933596</c:v>
                </c:pt>
                <c:pt idx="150">
                  <c:v>87.452407571525015</c:v>
                </c:pt>
                <c:pt idx="151">
                  <c:v>87.419999741800027</c:v>
                </c:pt>
                <c:pt idx="152">
                  <c:v>87.387663790531292</c:v>
                </c:pt>
                <c:pt idx="153">
                  <c:v>87.355399717718839</c:v>
                </c:pt>
                <c:pt idx="154">
                  <c:v>87.323207523362626</c:v>
                </c:pt>
                <c:pt idx="155">
                  <c:v>87.291087207462667</c:v>
                </c:pt>
                <c:pt idx="156">
                  <c:v>87.259038770018961</c:v>
                </c:pt>
                <c:pt idx="157">
                  <c:v>87.227062211031509</c:v>
                </c:pt>
                <c:pt idx="158">
                  <c:v>87.19515753050031</c:v>
                </c:pt>
                <c:pt idx="159">
                  <c:v>87.163324728425366</c:v>
                </c:pt>
                <c:pt idx="160">
                  <c:v>87.131563804806675</c:v>
                </c:pt>
                <c:pt idx="161">
                  <c:v>87.099874759644223</c:v>
                </c:pt>
                <c:pt idx="162">
                  <c:v>87.068257592938053</c:v>
                </c:pt>
                <c:pt idx="163">
                  <c:v>87.036712304688137</c:v>
                </c:pt>
                <c:pt idx="164">
                  <c:v>87.005238894894475</c:v>
                </c:pt>
                <c:pt idx="165">
                  <c:v>86.973837363557053</c:v>
                </c:pt>
                <c:pt idx="166">
                  <c:v>86.942507710675898</c:v>
                </c:pt>
                <c:pt idx="167">
                  <c:v>86.911249936250982</c:v>
                </c:pt>
                <c:pt idx="168">
                  <c:v>86.880064040282321</c:v>
                </c:pt>
                <c:pt idx="169">
                  <c:v>86.848950022769927</c:v>
                </c:pt>
                <c:pt idx="170">
                  <c:v>86.817907883713772</c:v>
                </c:pt>
                <c:pt idx="171">
                  <c:v>86.786937623113872</c:v>
                </c:pt>
                <c:pt idx="172">
                  <c:v>86.756039240970239</c:v>
                </c:pt>
                <c:pt idx="173">
                  <c:v>86.72521273728286</c:v>
                </c:pt>
                <c:pt idx="174">
                  <c:v>86.694458112051734</c:v>
                </c:pt>
                <c:pt idx="175">
                  <c:v>86.663775365276862</c:v>
                </c:pt>
                <c:pt idx="176">
                  <c:v>86.633164496958244</c:v>
                </c:pt>
                <c:pt idx="177">
                  <c:v>86.60262550709588</c:v>
                </c:pt>
                <c:pt idx="178">
                  <c:v>86.572158395689755</c:v>
                </c:pt>
                <c:pt idx="179">
                  <c:v>86.541763162739898</c:v>
                </c:pt>
                <c:pt idx="180">
                  <c:v>86.511439808246294</c:v>
                </c:pt>
                <c:pt idx="181">
                  <c:v>86.48118833220893</c:v>
                </c:pt>
                <c:pt idx="182">
                  <c:v>86.451008734627848</c:v>
                </c:pt>
                <c:pt idx="183">
                  <c:v>86.420901015503006</c:v>
                </c:pt>
                <c:pt idx="184">
                  <c:v>86.390865174834417</c:v>
                </c:pt>
                <c:pt idx="185">
                  <c:v>86.360901212622096</c:v>
                </c:pt>
                <c:pt idx="186">
                  <c:v>86.331009128866015</c:v>
                </c:pt>
                <c:pt idx="187">
                  <c:v>86.301188923566187</c:v>
                </c:pt>
                <c:pt idx="188">
                  <c:v>86.271440596722613</c:v>
                </c:pt>
                <c:pt idx="189">
                  <c:v>86.241764148335292</c:v>
                </c:pt>
                <c:pt idx="190">
                  <c:v>86.212159578404226</c:v>
                </c:pt>
                <c:pt idx="191">
                  <c:v>86.182626886929413</c:v>
                </c:pt>
                <c:pt idx="192">
                  <c:v>86.153166073910867</c:v>
                </c:pt>
                <c:pt idx="193">
                  <c:v>86.123777139348562</c:v>
                </c:pt>
                <c:pt idx="194">
                  <c:v>86.094460083242524</c:v>
                </c:pt>
                <c:pt idx="195">
                  <c:v>86.06521490559274</c:v>
                </c:pt>
                <c:pt idx="196">
                  <c:v>86.036041606399195</c:v>
                </c:pt>
                <c:pt idx="197">
                  <c:v>86.006940185661918</c:v>
                </c:pt>
                <c:pt idx="198">
                  <c:v>85.977910643380881</c:v>
                </c:pt>
                <c:pt idx="199">
                  <c:v>85.948952979556111</c:v>
                </c:pt>
                <c:pt idx="200">
                  <c:v>85.920067194187581</c:v>
                </c:pt>
                <c:pt idx="201">
                  <c:v>85.891253287275305</c:v>
                </c:pt>
                <c:pt idx="202">
                  <c:v>85.862511258819296</c:v>
                </c:pt>
                <c:pt idx="203">
                  <c:v>85.833841108819556</c:v>
                </c:pt>
                <c:pt idx="204">
                  <c:v>85.805242837276055</c:v>
                </c:pt>
                <c:pt idx="205">
                  <c:v>85.776716444188807</c:v>
                </c:pt>
                <c:pt idx="206">
                  <c:v>85.748261929557813</c:v>
                </c:pt>
                <c:pt idx="207">
                  <c:v>85.719879293383073</c:v>
                </c:pt>
                <c:pt idx="208">
                  <c:v>85.691568535664572</c:v>
                </c:pt>
                <c:pt idx="209">
                  <c:v>85.66332965640234</c:v>
                </c:pt>
                <c:pt idx="210">
                  <c:v>85.635162655596361</c:v>
                </c:pt>
                <c:pt idx="211">
                  <c:v>85.607067533246635</c:v>
                </c:pt>
                <c:pt idx="212">
                  <c:v>85.579044289353178</c:v>
                </c:pt>
                <c:pt idx="213">
                  <c:v>85.551092923915974</c:v>
                </c:pt>
                <c:pt idx="214">
                  <c:v>85.523213436935009</c:v>
                </c:pt>
                <c:pt idx="215">
                  <c:v>85.495405828410298</c:v>
                </c:pt>
                <c:pt idx="216">
                  <c:v>85.467670098341856</c:v>
                </c:pt>
                <c:pt idx="217">
                  <c:v>85.440006246729652</c:v>
                </c:pt>
                <c:pt idx="218">
                  <c:v>85.412414273573702</c:v>
                </c:pt>
                <c:pt idx="219">
                  <c:v>85.384894178874006</c:v>
                </c:pt>
                <c:pt idx="220">
                  <c:v>85.357445962630564</c:v>
                </c:pt>
                <c:pt idx="221">
                  <c:v>85.330069624843389</c:v>
                </c:pt>
                <c:pt idx="222">
                  <c:v>85.302765165512469</c:v>
                </c:pt>
                <c:pt idx="223">
                  <c:v>85.275532584637801</c:v>
                </c:pt>
                <c:pt idx="224">
                  <c:v>85.248371882219388</c:v>
                </c:pt>
                <c:pt idx="225">
                  <c:v>85.221283058257228</c:v>
                </c:pt>
                <c:pt idx="226">
                  <c:v>85.194266112751308</c:v>
                </c:pt>
                <c:pt idx="227">
                  <c:v>85.167321045701655</c:v>
                </c:pt>
                <c:pt idx="228">
                  <c:v>85.140447857108242</c:v>
                </c:pt>
                <c:pt idx="229">
                  <c:v>85.113646546971097</c:v>
                </c:pt>
                <c:pt idx="230">
                  <c:v>85.086917115290191</c:v>
                </c:pt>
                <c:pt idx="231">
                  <c:v>85.060259562065568</c:v>
                </c:pt>
                <c:pt idx="232">
                  <c:v>85.033673887297184</c:v>
                </c:pt>
                <c:pt idx="233">
                  <c:v>85.007160090985053</c:v>
                </c:pt>
                <c:pt idx="234">
                  <c:v>84.980718173129191</c:v>
                </c:pt>
                <c:pt idx="235">
                  <c:v>84.954348133729567</c:v>
                </c:pt>
                <c:pt idx="236">
                  <c:v>84.928049972786198</c:v>
                </c:pt>
                <c:pt idx="237">
                  <c:v>84.901823690299082</c:v>
                </c:pt>
                <c:pt idx="238">
                  <c:v>84.875669286268206</c:v>
                </c:pt>
                <c:pt idx="239">
                  <c:v>84.849586760693597</c:v>
                </c:pt>
                <c:pt idx="240">
                  <c:v>84.823576113575243</c:v>
                </c:pt>
                <c:pt idx="241">
                  <c:v>84.797637344913156</c:v>
                </c:pt>
                <c:pt idx="242">
                  <c:v>84.771770454707323</c:v>
                </c:pt>
                <c:pt idx="243">
                  <c:v>84.745975442957729</c:v>
                </c:pt>
                <c:pt idx="244">
                  <c:v>84.720252309664403</c:v>
                </c:pt>
                <c:pt idx="245">
                  <c:v>84.694601054827316</c:v>
                </c:pt>
                <c:pt idx="246">
                  <c:v>84.669021678446498</c:v>
                </c:pt>
                <c:pt idx="247">
                  <c:v>84.643514180521919</c:v>
                </c:pt>
                <c:pt idx="248">
                  <c:v>84.618078561053593</c:v>
                </c:pt>
                <c:pt idx="249">
                  <c:v>84.592714820041522</c:v>
                </c:pt>
                <c:pt idx="250">
                  <c:v>84.567422957485704</c:v>
                </c:pt>
                <c:pt idx="251">
                  <c:v>84.542217313462899</c:v>
                </c:pt>
                <c:pt idx="252">
                  <c:v>84.517112228049825</c:v>
                </c:pt>
                <c:pt idx="253">
                  <c:v>84.492107701246496</c:v>
                </c:pt>
                <c:pt idx="254">
                  <c:v>84.467203733052912</c:v>
                </c:pt>
                <c:pt idx="255">
                  <c:v>84.442400323469059</c:v>
                </c:pt>
                <c:pt idx="256">
                  <c:v>84.41769747249495</c:v>
                </c:pt>
                <c:pt idx="257">
                  <c:v>84.393095180130587</c:v>
                </c:pt>
                <c:pt idx="258">
                  <c:v>84.368593446375968</c:v>
                </c:pt>
                <c:pt idx="259">
                  <c:v>84.34419227123108</c:v>
                </c:pt>
                <c:pt idx="260">
                  <c:v>84.319891654695951</c:v>
                </c:pt>
                <c:pt idx="261">
                  <c:v>84.295691596770538</c:v>
                </c:pt>
                <c:pt idx="262">
                  <c:v>84.271592097454885</c:v>
                </c:pt>
                <c:pt idx="263">
                  <c:v>84.247593156748962</c:v>
                </c:pt>
                <c:pt idx="264">
                  <c:v>84.223694774652799</c:v>
                </c:pt>
                <c:pt idx="265">
                  <c:v>84.199896951166352</c:v>
                </c:pt>
                <c:pt idx="266">
                  <c:v>84.176199686289664</c:v>
                </c:pt>
                <c:pt idx="267">
                  <c:v>84.152602980022706</c:v>
                </c:pt>
                <c:pt idx="268">
                  <c:v>84.12910683236548</c:v>
                </c:pt>
                <c:pt idx="269">
                  <c:v>84.105711243317998</c:v>
                </c:pt>
                <c:pt idx="270">
                  <c:v>84.082416212880247</c:v>
                </c:pt>
                <c:pt idx="271">
                  <c:v>84.059221741052241</c:v>
                </c:pt>
                <c:pt idx="272">
                  <c:v>84.03612782783398</c:v>
                </c:pt>
                <c:pt idx="273">
                  <c:v>84.013134473225463</c:v>
                </c:pt>
                <c:pt idx="274">
                  <c:v>83.990241677226678</c:v>
                </c:pt>
                <c:pt idx="275">
                  <c:v>83.967449439837637</c:v>
                </c:pt>
                <c:pt idx="276">
                  <c:v>83.944757761058341</c:v>
                </c:pt>
                <c:pt idx="277">
                  <c:v>83.922166640888776</c:v>
                </c:pt>
                <c:pt idx="278">
                  <c:v>83.899676079328955</c:v>
                </c:pt>
                <c:pt idx="279">
                  <c:v>83.87728607637888</c:v>
                </c:pt>
                <c:pt idx="280">
                  <c:v>83.854996632038549</c:v>
                </c:pt>
                <c:pt idx="281">
                  <c:v>83.832807746307964</c:v>
                </c:pt>
                <c:pt idx="282">
                  <c:v>83.810719419187109</c:v>
                </c:pt>
                <c:pt idx="283">
                  <c:v>83.788731650675999</c:v>
                </c:pt>
                <c:pt idx="284">
                  <c:v>83.766844440774619</c:v>
                </c:pt>
                <c:pt idx="285">
                  <c:v>83.745057789482999</c:v>
                </c:pt>
                <c:pt idx="286">
                  <c:v>83.723371696801109</c:v>
                </c:pt>
                <c:pt idx="287">
                  <c:v>83.701786162728965</c:v>
                </c:pt>
                <c:pt idx="288">
                  <c:v>83.680301187266565</c:v>
                </c:pt>
                <c:pt idx="289">
                  <c:v>83.658916770413896</c:v>
                </c:pt>
                <c:pt idx="290">
                  <c:v>83.637632912170972</c:v>
                </c:pt>
                <c:pt idx="291">
                  <c:v>83.616449612537792</c:v>
                </c:pt>
                <c:pt idx="292">
                  <c:v>83.595366871514358</c:v>
                </c:pt>
                <c:pt idx="293">
                  <c:v>83.574384689100654</c:v>
                </c:pt>
                <c:pt idx="294">
                  <c:v>83.553503065296695</c:v>
                </c:pt>
                <c:pt idx="295">
                  <c:v>83.532722000102481</c:v>
                </c:pt>
                <c:pt idx="296">
                  <c:v>83.512041493517998</c:v>
                </c:pt>
                <c:pt idx="297">
                  <c:v>83.491461545543274</c:v>
                </c:pt>
                <c:pt idx="298">
                  <c:v>83.471137366206349</c:v>
                </c:pt>
                <c:pt idx="299">
                  <c:v>83.451224165535322</c:v>
                </c:pt>
                <c:pt idx="300">
                  <c:v>83.431721943530192</c:v>
                </c:pt>
                <c:pt idx="301">
                  <c:v>83.412630700190959</c:v>
                </c:pt>
                <c:pt idx="302">
                  <c:v>83.393950435517624</c:v>
                </c:pt>
                <c:pt idx="303">
                  <c:v>83.375681149510186</c:v>
                </c:pt>
                <c:pt idx="304">
                  <c:v>83.35782284216863</c:v>
                </c:pt>
                <c:pt idx="305">
                  <c:v>83.340375513492987</c:v>
                </c:pt>
                <c:pt idx="306">
                  <c:v>83.32333916348324</c:v>
                </c:pt>
                <c:pt idx="307">
                  <c:v>83.306713792139391</c:v>
                </c:pt>
                <c:pt idx="308">
                  <c:v>83.290499399461424</c:v>
                </c:pt>
                <c:pt idx="309">
                  <c:v>83.27469598544937</c:v>
                </c:pt>
                <c:pt idx="310">
                  <c:v>83.259303550103212</c:v>
                </c:pt>
                <c:pt idx="311">
                  <c:v>83.244322093422952</c:v>
                </c:pt>
                <c:pt idx="312">
                  <c:v>83.229751615408574</c:v>
                </c:pt>
                <c:pt idx="313">
                  <c:v>83.215592116060094</c:v>
                </c:pt>
                <c:pt idx="314">
                  <c:v>83.201843595377525</c:v>
                </c:pt>
                <c:pt idx="315">
                  <c:v>83.188506053360854</c:v>
                </c:pt>
                <c:pt idx="316">
                  <c:v>83.175579490010065</c:v>
                </c:pt>
                <c:pt idx="317">
                  <c:v>83.163063905325174</c:v>
                </c:pt>
                <c:pt idx="318">
                  <c:v>83.15095929930618</c:v>
                </c:pt>
                <c:pt idx="319">
                  <c:v>83.139265671953098</c:v>
                </c:pt>
                <c:pt idx="320">
                  <c:v>83.127983023265898</c:v>
                </c:pt>
                <c:pt idx="321">
                  <c:v>83.117049912568262</c:v>
                </c:pt>
                <c:pt idx="322">
                  <c:v>83.106404899183886</c:v>
                </c:pt>
                <c:pt idx="323">
                  <c:v>83.09604798311274</c:v>
                </c:pt>
                <c:pt idx="324">
                  <c:v>83.085979164354853</c:v>
                </c:pt>
                <c:pt idx="325">
                  <c:v>83.076198442910211</c:v>
                </c:pt>
                <c:pt idx="326">
                  <c:v>83.066705818778814</c:v>
                </c:pt>
                <c:pt idx="327">
                  <c:v>83.057501291960648</c:v>
                </c:pt>
                <c:pt idx="328">
                  <c:v>83.048584862455741</c:v>
                </c:pt>
                <c:pt idx="329">
                  <c:v>83.039956530264092</c:v>
                </c:pt>
                <c:pt idx="330">
                  <c:v>83.031616295385689</c:v>
                </c:pt>
                <c:pt idx="331">
                  <c:v>83.023564157820545</c:v>
                </c:pt>
                <c:pt idx="332">
                  <c:v>83.015800117568631</c:v>
                </c:pt>
                <c:pt idx="333">
                  <c:v>83.008324174629962</c:v>
                </c:pt>
                <c:pt idx="334">
                  <c:v>83.001136329004552</c:v>
                </c:pt>
                <c:pt idx="335">
                  <c:v>82.994236580692373</c:v>
                </c:pt>
                <c:pt idx="336">
                  <c:v>82.987624929693439</c:v>
                </c:pt>
                <c:pt idx="337">
                  <c:v>82.981301376007764</c:v>
                </c:pt>
                <c:pt idx="338">
                  <c:v>82.975265919635319</c:v>
                </c:pt>
                <c:pt idx="339">
                  <c:v>82.969518560576134</c:v>
                </c:pt>
                <c:pt idx="340">
                  <c:v>82.964059298830193</c:v>
                </c:pt>
                <c:pt idx="341">
                  <c:v>82.958888134397483</c:v>
                </c:pt>
                <c:pt idx="342">
                  <c:v>82.954005067278032</c:v>
                </c:pt>
                <c:pt idx="343">
                  <c:v>82.949410097471826</c:v>
                </c:pt>
                <c:pt idx="344">
                  <c:v>82.945103224978865</c:v>
                </c:pt>
                <c:pt idx="345">
                  <c:v>82.941084449799149</c:v>
                </c:pt>
                <c:pt idx="346">
                  <c:v>82.937353771932678</c:v>
                </c:pt>
                <c:pt idx="347">
                  <c:v>82.933911191379451</c:v>
                </c:pt>
                <c:pt idx="348">
                  <c:v>82.930750098311862</c:v>
                </c:pt>
                <c:pt idx="349">
                  <c:v>82.927863882902344</c:v>
                </c:pt>
                <c:pt idx="350">
                  <c:v>82.925252545150855</c:v>
                </c:pt>
                <c:pt idx="351">
                  <c:v>82.922916085057437</c:v>
                </c:pt>
                <c:pt idx="352">
                  <c:v>82.920854502622063</c:v>
                </c:pt>
                <c:pt idx="353">
                  <c:v>82.919067797844733</c:v>
                </c:pt>
                <c:pt idx="354">
                  <c:v>82.917555970725473</c:v>
                </c:pt>
                <c:pt idx="355">
                  <c:v>82.916319021264243</c:v>
                </c:pt>
                <c:pt idx="356">
                  <c:v>82.915356949461071</c:v>
                </c:pt>
                <c:pt idx="357">
                  <c:v>82.914669755315941</c:v>
                </c:pt>
                <c:pt idx="358">
                  <c:v>82.914257438828869</c:v>
                </c:pt>
                <c:pt idx="359">
                  <c:v>82.914119999999841</c:v>
                </c:pt>
                <c:pt idx="360">
                  <c:v>82.914119999999841</c:v>
                </c:pt>
                <c:pt idx="361">
                  <c:v>82.914119999999841</c:v>
                </c:pt>
                <c:pt idx="362">
                  <c:v>82.914119999999841</c:v>
                </c:pt>
                <c:pt idx="363">
                  <c:v>82.914119999999841</c:v>
                </c:pt>
                <c:pt idx="364">
                  <c:v>82.914119999999841</c:v>
                </c:pt>
                <c:pt idx="365">
                  <c:v>82.914119999999841</c:v>
                </c:pt>
                <c:pt idx="366">
                  <c:v>82.914119999999841</c:v>
                </c:pt>
                <c:pt idx="367">
                  <c:v>82.914119999999841</c:v>
                </c:pt>
                <c:pt idx="368">
                  <c:v>82.914119999999841</c:v>
                </c:pt>
                <c:pt idx="369">
                  <c:v>82.914119999999841</c:v>
                </c:pt>
                <c:pt idx="370">
                  <c:v>82.914119999999841</c:v>
                </c:pt>
                <c:pt idx="371">
                  <c:v>82.914119999999841</c:v>
                </c:pt>
                <c:pt idx="372">
                  <c:v>82.914119999999841</c:v>
                </c:pt>
                <c:pt idx="373">
                  <c:v>82.914119999999841</c:v>
                </c:pt>
                <c:pt idx="374">
                  <c:v>82.914119999999841</c:v>
                </c:pt>
                <c:pt idx="375">
                  <c:v>82.914119999999841</c:v>
                </c:pt>
                <c:pt idx="376">
                  <c:v>82.914119999999841</c:v>
                </c:pt>
                <c:pt idx="377">
                  <c:v>82.914119999999841</c:v>
                </c:pt>
                <c:pt idx="378">
                  <c:v>82.914119999999841</c:v>
                </c:pt>
                <c:pt idx="379">
                  <c:v>82.914119999999841</c:v>
                </c:pt>
                <c:pt idx="380">
                  <c:v>82.914119999999841</c:v>
                </c:pt>
                <c:pt idx="381">
                  <c:v>82.914119999999841</c:v>
                </c:pt>
                <c:pt idx="382">
                  <c:v>82.914119999999841</c:v>
                </c:pt>
                <c:pt idx="383">
                  <c:v>82.914119999999841</c:v>
                </c:pt>
                <c:pt idx="384">
                  <c:v>82.914119999999841</c:v>
                </c:pt>
                <c:pt idx="385">
                  <c:v>82.914119999999841</c:v>
                </c:pt>
                <c:pt idx="386">
                  <c:v>82.914119999999841</c:v>
                </c:pt>
                <c:pt idx="387">
                  <c:v>82.914119999999841</c:v>
                </c:pt>
                <c:pt idx="388">
                  <c:v>82.914119999999841</c:v>
                </c:pt>
                <c:pt idx="389">
                  <c:v>82.914119999999841</c:v>
                </c:pt>
                <c:pt idx="390">
                  <c:v>82.914119999999841</c:v>
                </c:pt>
                <c:pt idx="391">
                  <c:v>82.914119999999841</c:v>
                </c:pt>
                <c:pt idx="392">
                  <c:v>82.914119999999841</c:v>
                </c:pt>
                <c:pt idx="393">
                  <c:v>82.914119999999841</c:v>
                </c:pt>
                <c:pt idx="394">
                  <c:v>82.914119999999841</c:v>
                </c:pt>
                <c:pt idx="395">
                  <c:v>82.914119999999841</c:v>
                </c:pt>
                <c:pt idx="396">
                  <c:v>82.914119999999841</c:v>
                </c:pt>
                <c:pt idx="397">
                  <c:v>82.914119999999841</c:v>
                </c:pt>
                <c:pt idx="398">
                  <c:v>82.914119999999841</c:v>
                </c:pt>
                <c:pt idx="399">
                  <c:v>82.914119999999841</c:v>
                </c:pt>
                <c:pt idx="400">
                  <c:v>82.914119999999841</c:v>
                </c:pt>
                <c:pt idx="401">
                  <c:v>82.914119999999841</c:v>
                </c:pt>
                <c:pt idx="402">
                  <c:v>82.914119999999841</c:v>
                </c:pt>
                <c:pt idx="403">
                  <c:v>82.914119999999841</c:v>
                </c:pt>
                <c:pt idx="404">
                  <c:v>82.914119999999841</c:v>
                </c:pt>
                <c:pt idx="405">
                  <c:v>82.914119999999841</c:v>
                </c:pt>
                <c:pt idx="406">
                  <c:v>82.914119999999841</c:v>
                </c:pt>
                <c:pt idx="407">
                  <c:v>82.914119999999841</c:v>
                </c:pt>
                <c:pt idx="408">
                  <c:v>82.914119999999841</c:v>
                </c:pt>
                <c:pt idx="409">
                  <c:v>82.914119999999841</c:v>
                </c:pt>
                <c:pt idx="410">
                  <c:v>82.914119999999841</c:v>
                </c:pt>
                <c:pt idx="411">
                  <c:v>82.914119999999841</c:v>
                </c:pt>
                <c:pt idx="412">
                  <c:v>82.914119999999841</c:v>
                </c:pt>
                <c:pt idx="413">
                  <c:v>82.914119999999841</c:v>
                </c:pt>
                <c:pt idx="414">
                  <c:v>82.914119999999841</c:v>
                </c:pt>
                <c:pt idx="415">
                  <c:v>82.914119999999841</c:v>
                </c:pt>
                <c:pt idx="416">
                  <c:v>82.914119999999841</c:v>
                </c:pt>
                <c:pt idx="417">
                  <c:v>82.914119999999841</c:v>
                </c:pt>
                <c:pt idx="418">
                  <c:v>82.914119999999841</c:v>
                </c:pt>
                <c:pt idx="419">
                  <c:v>82.914119999999841</c:v>
                </c:pt>
                <c:pt idx="420">
                  <c:v>82.914119999999841</c:v>
                </c:pt>
                <c:pt idx="421">
                  <c:v>82.914119999999841</c:v>
                </c:pt>
                <c:pt idx="422">
                  <c:v>82.914119999999841</c:v>
                </c:pt>
                <c:pt idx="423">
                  <c:v>82.914119999999841</c:v>
                </c:pt>
                <c:pt idx="424">
                  <c:v>82.914119999999841</c:v>
                </c:pt>
                <c:pt idx="425">
                  <c:v>82.914119999999841</c:v>
                </c:pt>
                <c:pt idx="426">
                  <c:v>82.914119999999841</c:v>
                </c:pt>
                <c:pt idx="427">
                  <c:v>82.914119999999841</c:v>
                </c:pt>
                <c:pt idx="428">
                  <c:v>82.914119999999841</c:v>
                </c:pt>
                <c:pt idx="429">
                  <c:v>82.914119999999841</c:v>
                </c:pt>
                <c:pt idx="430">
                  <c:v>82.914119999999841</c:v>
                </c:pt>
                <c:pt idx="431">
                  <c:v>82.914119999999841</c:v>
                </c:pt>
                <c:pt idx="432">
                  <c:v>82.914119999999841</c:v>
                </c:pt>
                <c:pt idx="433">
                  <c:v>82.914119999999841</c:v>
                </c:pt>
                <c:pt idx="434">
                  <c:v>82.914119999999841</c:v>
                </c:pt>
                <c:pt idx="435">
                  <c:v>82.914119999999841</c:v>
                </c:pt>
                <c:pt idx="436">
                  <c:v>82.914119999999841</c:v>
                </c:pt>
                <c:pt idx="437">
                  <c:v>82.914119999999841</c:v>
                </c:pt>
                <c:pt idx="438">
                  <c:v>82.914119999999841</c:v>
                </c:pt>
                <c:pt idx="439">
                  <c:v>82.914119999999841</c:v>
                </c:pt>
                <c:pt idx="440">
                  <c:v>82.914119999999841</c:v>
                </c:pt>
                <c:pt idx="441">
                  <c:v>82.914119999999841</c:v>
                </c:pt>
                <c:pt idx="442">
                  <c:v>82.914119999999841</c:v>
                </c:pt>
                <c:pt idx="443">
                  <c:v>82.914119999999841</c:v>
                </c:pt>
                <c:pt idx="444">
                  <c:v>82.914119999999841</c:v>
                </c:pt>
                <c:pt idx="445">
                  <c:v>82.914119999999841</c:v>
                </c:pt>
                <c:pt idx="446">
                  <c:v>82.914119999999841</c:v>
                </c:pt>
                <c:pt idx="447">
                  <c:v>82.914119999999841</c:v>
                </c:pt>
                <c:pt idx="448">
                  <c:v>82.914119999999841</c:v>
                </c:pt>
                <c:pt idx="449">
                  <c:v>82.914119999999841</c:v>
                </c:pt>
                <c:pt idx="450">
                  <c:v>82.914119999999841</c:v>
                </c:pt>
                <c:pt idx="451">
                  <c:v>82.914119999999841</c:v>
                </c:pt>
                <c:pt idx="452">
                  <c:v>82.914119999999841</c:v>
                </c:pt>
                <c:pt idx="453">
                  <c:v>82.914119999999841</c:v>
                </c:pt>
                <c:pt idx="454">
                  <c:v>82.914119999999841</c:v>
                </c:pt>
                <c:pt idx="455">
                  <c:v>82.914119999999841</c:v>
                </c:pt>
                <c:pt idx="456">
                  <c:v>82.914119999999841</c:v>
                </c:pt>
                <c:pt idx="457">
                  <c:v>82.914119999999841</c:v>
                </c:pt>
                <c:pt idx="458">
                  <c:v>82.914119999999841</c:v>
                </c:pt>
                <c:pt idx="459">
                  <c:v>82.914119999999841</c:v>
                </c:pt>
                <c:pt idx="460">
                  <c:v>82.914119999999841</c:v>
                </c:pt>
                <c:pt idx="461">
                  <c:v>82.914119999999841</c:v>
                </c:pt>
                <c:pt idx="462">
                  <c:v>82.914119999999841</c:v>
                </c:pt>
                <c:pt idx="463">
                  <c:v>82.914119999999841</c:v>
                </c:pt>
                <c:pt idx="464">
                  <c:v>82.914119999999841</c:v>
                </c:pt>
                <c:pt idx="465">
                  <c:v>82.914119999999841</c:v>
                </c:pt>
                <c:pt idx="466">
                  <c:v>82.914119999999841</c:v>
                </c:pt>
                <c:pt idx="467">
                  <c:v>82.914119999999841</c:v>
                </c:pt>
                <c:pt idx="468">
                  <c:v>82.914119999999841</c:v>
                </c:pt>
                <c:pt idx="469">
                  <c:v>82.914119999999841</c:v>
                </c:pt>
                <c:pt idx="470">
                  <c:v>82.914119999999841</c:v>
                </c:pt>
                <c:pt idx="471">
                  <c:v>82.914119999999841</c:v>
                </c:pt>
                <c:pt idx="472">
                  <c:v>82.914119999999841</c:v>
                </c:pt>
                <c:pt idx="473">
                  <c:v>82.914119999999841</c:v>
                </c:pt>
                <c:pt idx="474">
                  <c:v>82.914119999999841</c:v>
                </c:pt>
                <c:pt idx="475">
                  <c:v>82.914119999999841</c:v>
                </c:pt>
                <c:pt idx="476">
                  <c:v>82.914119999999841</c:v>
                </c:pt>
                <c:pt idx="477">
                  <c:v>82.914119999999841</c:v>
                </c:pt>
                <c:pt idx="478">
                  <c:v>82.914119999999841</c:v>
                </c:pt>
                <c:pt idx="479">
                  <c:v>82.914119999999841</c:v>
                </c:pt>
                <c:pt idx="480">
                  <c:v>82.914119999999841</c:v>
                </c:pt>
                <c:pt idx="481">
                  <c:v>82.914119999999841</c:v>
                </c:pt>
                <c:pt idx="482">
                  <c:v>82.914119999999841</c:v>
                </c:pt>
                <c:pt idx="483">
                  <c:v>82.914119999999841</c:v>
                </c:pt>
                <c:pt idx="484">
                  <c:v>82.914119999999841</c:v>
                </c:pt>
                <c:pt idx="485">
                  <c:v>82.914119999999841</c:v>
                </c:pt>
                <c:pt idx="486">
                  <c:v>82.914119999999841</c:v>
                </c:pt>
                <c:pt idx="487">
                  <c:v>82.914119999999841</c:v>
                </c:pt>
                <c:pt idx="488">
                  <c:v>82.914119999999841</c:v>
                </c:pt>
                <c:pt idx="489">
                  <c:v>82.914119999999841</c:v>
                </c:pt>
                <c:pt idx="490">
                  <c:v>82.914119999999841</c:v>
                </c:pt>
                <c:pt idx="491">
                  <c:v>82.914119999999841</c:v>
                </c:pt>
                <c:pt idx="492">
                  <c:v>82.914119999999841</c:v>
                </c:pt>
                <c:pt idx="493">
                  <c:v>82.914119999999841</c:v>
                </c:pt>
                <c:pt idx="494">
                  <c:v>82.914119999999841</c:v>
                </c:pt>
                <c:pt idx="495">
                  <c:v>82.914119999999841</c:v>
                </c:pt>
                <c:pt idx="496">
                  <c:v>82.914119999999841</c:v>
                </c:pt>
                <c:pt idx="497">
                  <c:v>82.914119999999841</c:v>
                </c:pt>
                <c:pt idx="498">
                  <c:v>82.914119999999841</c:v>
                </c:pt>
                <c:pt idx="499">
                  <c:v>82.914119999999841</c:v>
                </c:pt>
                <c:pt idx="500">
                  <c:v>82.914119999999841</c:v>
                </c:pt>
                <c:pt idx="501">
                  <c:v>82.914119999999841</c:v>
                </c:pt>
                <c:pt idx="502">
                  <c:v>82.914119999999841</c:v>
                </c:pt>
                <c:pt idx="503">
                  <c:v>82.914119999999841</c:v>
                </c:pt>
                <c:pt idx="504">
                  <c:v>82.914119999999841</c:v>
                </c:pt>
                <c:pt idx="505">
                  <c:v>82.914119999999841</c:v>
                </c:pt>
                <c:pt idx="506">
                  <c:v>82.914119999999841</c:v>
                </c:pt>
                <c:pt idx="507">
                  <c:v>82.914119999999841</c:v>
                </c:pt>
                <c:pt idx="508">
                  <c:v>82.914119999999841</c:v>
                </c:pt>
                <c:pt idx="509">
                  <c:v>82.914119999999841</c:v>
                </c:pt>
                <c:pt idx="510">
                  <c:v>82.914119999999841</c:v>
                </c:pt>
                <c:pt idx="511">
                  <c:v>82.914119999999841</c:v>
                </c:pt>
                <c:pt idx="512">
                  <c:v>82.914119999999841</c:v>
                </c:pt>
                <c:pt idx="513">
                  <c:v>82.914119999999841</c:v>
                </c:pt>
                <c:pt idx="514">
                  <c:v>82.914119999999841</c:v>
                </c:pt>
                <c:pt idx="515">
                  <c:v>82.914119999999841</c:v>
                </c:pt>
                <c:pt idx="516">
                  <c:v>82.914119999999841</c:v>
                </c:pt>
                <c:pt idx="517">
                  <c:v>82.914119999999841</c:v>
                </c:pt>
                <c:pt idx="518">
                  <c:v>82.914119999999841</c:v>
                </c:pt>
                <c:pt idx="519">
                  <c:v>82.914119999999841</c:v>
                </c:pt>
                <c:pt idx="520">
                  <c:v>82.914119999999841</c:v>
                </c:pt>
                <c:pt idx="521">
                  <c:v>82.914119999999841</c:v>
                </c:pt>
                <c:pt idx="522">
                  <c:v>82.914119999999841</c:v>
                </c:pt>
                <c:pt idx="523">
                  <c:v>82.914119999999841</c:v>
                </c:pt>
                <c:pt idx="524">
                  <c:v>82.914119999999841</c:v>
                </c:pt>
                <c:pt idx="525">
                  <c:v>82.914119999999841</c:v>
                </c:pt>
                <c:pt idx="526">
                  <c:v>82.914119999999841</c:v>
                </c:pt>
                <c:pt idx="527">
                  <c:v>82.914119999999841</c:v>
                </c:pt>
                <c:pt idx="528">
                  <c:v>82.914119999999841</c:v>
                </c:pt>
                <c:pt idx="529">
                  <c:v>82.914119999999841</c:v>
                </c:pt>
                <c:pt idx="530">
                  <c:v>82.914119999999841</c:v>
                </c:pt>
                <c:pt idx="531">
                  <c:v>82.914119999999841</c:v>
                </c:pt>
                <c:pt idx="532">
                  <c:v>82.914119999999841</c:v>
                </c:pt>
                <c:pt idx="533">
                  <c:v>82.914119999999841</c:v>
                </c:pt>
                <c:pt idx="534">
                  <c:v>82.914119999999841</c:v>
                </c:pt>
                <c:pt idx="535">
                  <c:v>82.914119999999841</c:v>
                </c:pt>
                <c:pt idx="536">
                  <c:v>82.914119999999841</c:v>
                </c:pt>
                <c:pt idx="537">
                  <c:v>82.914119999999841</c:v>
                </c:pt>
                <c:pt idx="538">
                  <c:v>82.914119999999841</c:v>
                </c:pt>
                <c:pt idx="539">
                  <c:v>82.914119999999841</c:v>
                </c:pt>
                <c:pt idx="540">
                  <c:v>82.914119999999841</c:v>
                </c:pt>
                <c:pt idx="541">
                  <c:v>82.914119999999841</c:v>
                </c:pt>
                <c:pt idx="542">
                  <c:v>82.914119999999841</c:v>
                </c:pt>
                <c:pt idx="543">
                  <c:v>82.914119999999841</c:v>
                </c:pt>
                <c:pt idx="544">
                  <c:v>82.914119999999841</c:v>
                </c:pt>
                <c:pt idx="545">
                  <c:v>82.914119999999841</c:v>
                </c:pt>
                <c:pt idx="546">
                  <c:v>82.914119999999841</c:v>
                </c:pt>
                <c:pt idx="547">
                  <c:v>82.914119999999841</c:v>
                </c:pt>
                <c:pt idx="548">
                  <c:v>82.914119999999841</c:v>
                </c:pt>
                <c:pt idx="549">
                  <c:v>82.914119999999841</c:v>
                </c:pt>
                <c:pt idx="550">
                  <c:v>82.914119999999841</c:v>
                </c:pt>
                <c:pt idx="551">
                  <c:v>82.914119999999841</c:v>
                </c:pt>
                <c:pt idx="552">
                  <c:v>82.914119999999841</c:v>
                </c:pt>
                <c:pt idx="553">
                  <c:v>82.914119999999841</c:v>
                </c:pt>
                <c:pt idx="554">
                  <c:v>82.914119999999841</c:v>
                </c:pt>
                <c:pt idx="555">
                  <c:v>82.914119999999841</c:v>
                </c:pt>
                <c:pt idx="556">
                  <c:v>82.914119999999841</c:v>
                </c:pt>
                <c:pt idx="557">
                  <c:v>82.914119999999841</c:v>
                </c:pt>
                <c:pt idx="558">
                  <c:v>82.914119999999841</c:v>
                </c:pt>
                <c:pt idx="559">
                  <c:v>82.914119999999841</c:v>
                </c:pt>
                <c:pt idx="560">
                  <c:v>82.914119999999841</c:v>
                </c:pt>
                <c:pt idx="561">
                  <c:v>82.914119999999841</c:v>
                </c:pt>
                <c:pt idx="562">
                  <c:v>82.914119999999841</c:v>
                </c:pt>
                <c:pt idx="563">
                  <c:v>82.914119999999841</c:v>
                </c:pt>
                <c:pt idx="564">
                  <c:v>82.914119999999841</c:v>
                </c:pt>
                <c:pt idx="565">
                  <c:v>82.914119999999841</c:v>
                </c:pt>
                <c:pt idx="566">
                  <c:v>82.914119999999841</c:v>
                </c:pt>
                <c:pt idx="567">
                  <c:v>82.914119999999841</c:v>
                </c:pt>
                <c:pt idx="568">
                  <c:v>82.914119999999841</c:v>
                </c:pt>
                <c:pt idx="569">
                  <c:v>82.914119999999841</c:v>
                </c:pt>
                <c:pt idx="570">
                  <c:v>82.914119999999841</c:v>
                </c:pt>
                <c:pt idx="571">
                  <c:v>82.914119999999841</c:v>
                </c:pt>
                <c:pt idx="572">
                  <c:v>82.914119999999841</c:v>
                </c:pt>
                <c:pt idx="573">
                  <c:v>82.914119999999841</c:v>
                </c:pt>
                <c:pt idx="574">
                  <c:v>82.914119999999841</c:v>
                </c:pt>
                <c:pt idx="575">
                  <c:v>82.914119999999841</c:v>
                </c:pt>
                <c:pt idx="576">
                  <c:v>82.914119999999841</c:v>
                </c:pt>
                <c:pt idx="577">
                  <c:v>82.914119999999841</c:v>
                </c:pt>
                <c:pt idx="578">
                  <c:v>82.914119999999841</c:v>
                </c:pt>
                <c:pt idx="579">
                  <c:v>82.914119999999841</c:v>
                </c:pt>
                <c:pt idx="580">
                  <c:v>82.914119999999841</c:v>
                </c:pt>
                <c:pt idx="581">
                  <c:v>82.914119999999841</c:v>
                </c:pt>
                <c:pt idx="582">
                  <c:v>82.914119999999841</c:v>
                </c:pt>
                <c:pt idx="583">
                  <c:v>82.914119999999841</c:v>
                </c:pt>
                <c:pt idx="584">
                  <c:v>82.914119999999841</c:v>
                </c:pt>
                <c:pt idx="585">
                  <c:v>82.914119999999841</c:v>
                </c:pt>
                <c:pt idx="586">
                  <c:v>82.914119999999841</c:v>
                </c:pt>
                <c:pt idx="587">
                  <c:v>82.914119999999841</c:v>
                </c:pt>
                <c:pt idx="588">
                  <c:v>82.914119999999841</c:v>
                </c:pt>
                <c:pt idx="589">
                  <c:v>82.914119999999841</c:v>
                </c:pt>
                <c:pt idx="590">
                  <c:v>82.914119999999841</c:v>
                </c:pt>
                <c:pt idx="591">
                  <c:v>82.914119999999841</c:v>
                </c:pt>
                <c:pt idx="592">
                  <c:v>82.914119999999841</c:v>
                </c:pt>
                <c:pt idx="593">
                  <c:v>82.914119999999841</c:v>
                </c:pt>
                <c:pt idx="594">
                  <c:v>82.914119999999841</c:v>
                </c:pt>
                <c:pt idx="595">
                  <c:v>82.914119999999841</c:v>
                </c:pt>
                <c:pt idx="596">
                  <c:v>82.914119999999841</c:v>
                </c:pt>
                <c:pt idx="597">
                  <c:v>82.914119999999841</c:v>
                </c:pt>
                <c:pt idx="598">
                  <c:v>82.914119999999841</c:v>
                </c:pt>
                <c:pt idx="599">
                  <c:v>82.914119999999841</c:v>
                </c:pt>
                <c:pt idx="600">
                  <c:v>82.914119999999841</c:v>
                </c:pt>
                <c:pt idx="601">
                  <c:v>82.914119999999841</c:v>
                </c:pt>
                <c:pt idx="602">
                  <c:v>82.914119999999841</c:v>
                </c:pt>
                <c:pt idx="603">
                  <c:v>82.914119999999841</c:v>
                </c:pt>
                <c:pt idx="604">
                  <c:v>82.914119999999841</c:v>
                </c:pt>
                <c:pt idx="605">
                  <c:v>82.914119999999841</c:v>
                </c:pt>
                <c:pt idx="606">
                  <c:v>82.914119999999841</c:v>
                </c:pt>
                <c:pt idx="607">
                  <c:v>82.914119999999841</c:v>
                </c:pt>
                <c:pt idx="608">
                  <c:v>82.914119999999841</c:v>
                </c:pt>
                <c:pt idx="609">
                  <c:v>82.914119999999841</c:v>
                </c:pt>
                <c:pt idx="610">
                  <c:v>82.914119999999841</c:v>
                </c:pt>
                <c:pt idx="611">
                  <c:v>82.914119999999841</c:v>
                </c:pt>
                <c:pt idx="612">
                  <c:v>82.914119999999841</c:v>
                </c:pt>
                <c:pt idx="613">
                  <c:v>82.914119999999841</c:v>
                </c:pt>
                <c:pt idx="614">
                  <c:v>82.914119999999841</c:v>
                </c:pt>
                <c:pt idx="615">
                  <c:v>82.914119999999841</c:v>
                </c:pt>
                <c:pt idx="616">
                  <c:v>82.914119999999841</c:v>
                </c:pt>
                <c:pt idx="617">
                  <c:v>82.914119999999841</c:v>
                </c:pt>
                <c:pt idx="618">
                  <c:v>82.914119999999841</c:v>
                </c:pt>
                <c:pt idx="619">
                  <c:v>82.914119999999841</c:v>
                </c:pt>
                <c:pt idx="620">
                  <c:v>82.914119999999841</c:v>
                </c:pt>
                <c:pt idx="621">
                  <c:v>82.914119999999841</c:v>
                </c:pt>
                <c:pt idx="622">
                  <c:v>82.914119999999841</c:v>
                </c:pt>
                <c:pt idx="623">
                  <c:v>82.914119999999841</c:v>
                </c:pt>
                <c:pt idx="624">
                  <c:v>82.914119999999841</c:v>
                </c:pt>
                <c:pt idx="625">
                  <c:v>82.914119999999841</c:v>
                </c:pt>
                <c:pt idx="626">
                  <c:v>82.914119999999841</c:v>
                </c:pt>
                <c:pt idx="627">
                  <c:v>82.914119999999841</c:v>
                </c:pt>
                <c:pt idx="628">
                  <c:v>82.914119999999841</c:v>
                </c:pt>
                <c:pt idx="629">
                  <c:v>82.914119999999841</c:v>
                </c:pt>
                <c:pt idx="630">
                  <c:v>82.914119999999841</c:v>
                </c:pt>
                <c:pt idx="631">
                  <c:v>82.914119999999841</c:v>
                </c:pt>
                <c:pt idx="632">
                  <c:v>82.914119999999841</c:v>
                </c:pt>
                <c:pt idx="633">
                  <c:v>82.914119999999841</c:v>
                </c:pt>
                <c:pt idx="634">
                  <c:v>82.914119999999841</c:v>
                </c:pt>
                <c:pt idx="635">
                  <c:v>82.914119999999841</c:v>
                </c:pt>
                <c:pt idx="636">
                  <c:v>82.914119999999841</c:v>
                </c:pt>
                <c:pt idx="637">
                  <c:v>82.914119999999841</c:v>
                </c:pt>
                <c:pt idx="638">
                  <c:v>82.914119999999841</c:v>
                </c:pt>
                <c:pt idx="639">
                  <c:v>82.914119999999841</c:v>
                </c:pt>
                <c:pt idx="640">
                  <c:v>82.914119999999841</c:v>
                </c:pt>
                <c:pt idx="641">
                  <c:v>82.914119999999841</c:v>
                </c:pt>
                <c:pt idx="642">
                  <c:v>82.914119999999841</c:v>
                </c:pt>
                <c:pt idx="643">
                  <c:v>82.914119999999841</c:v>
                </c:pt>
                <c:pt idx="644">
                  <c:v>82.914119999999841</c:v>
                </c:pt>
                <c:pt idx="645">
                  <c:v>82.914119999999841</c:v>
                </c:pt>
                <c:pt idx="646">
                  <c:v>82.914119999999841</c:v>
                </c:pt>
                <c:pt idx="647">
                  <c:v>82.914119999999841</c:v>
                </c:pt>
                <c:pt idx="648">
                  <c:v>82.914119999999841</c:v>
                </c:pt>
                <c:pt idx="649">
                  <c:v>82.914119999999841</c:v>
                </c:pt>
                <c:pt idx="650">
                  <c:v>82.914119999999841</c:v>
                </c:pt>
                <c:pt idx="651">
                  <c:v>82.914119999999841</c:v>
                </c:pt>
                <c:pt idx="652">
                  <c:v>82.914119999999841</c:v>
                </c:pt>
                <c:pt idx="653">
                  <c:v>82.914119999999841</c:v>
                </c:pt>
                <c:pt idx="654">
                  <c:v>82.914119999999841</c:v>
                </c:pt>
                <c:pt idx="655">
                  <c:v>82.914119999999841</c:v>
                </c:pt>
                <c:pt idx="656">
                  <c:v>82.914119999999841</c:v>
                </c:pt>
                <c:pt idx="657">
                  <c:v>82.914119999999841</c:v>
                </c:pt>
                <c:pt idx="658">
                  <c:v>82.914119999999841</c:v>
                </c:pt>
                <c:pt idx="659">
                  <c:v>82.914119999999841</c:v>
                </c:pt>
                <c:pt idx="660">
                  <c:v>82.914119999999841</c:v>
                </c:pt>
                <c:pt idx="661">
                  <c:v>82.914119999999841</c:v>
                </c:pt>
                <c:pt idx="662">
                  <c:v>82.914119999999841</c:v>
                </c:pt>
                <c:pt idx="663">
                  <c:v>82.914119999999841</c:v>
                </c:pt>
                <c:pt idx="664">
                  <c:v>82.914119999999841</c:v>
                </c:pt>
                <c:pt idx="665">
                  <c:v>82.914119999999841</c:v>
                </c:pt>
                <c:pt idx="666">
                  <c:v>82.914119999999841</c:v>
                </c:pt>
                <c:pt idx="667">
                  <c:v>82.914119999999841</c:v>
                </c:pt>
                <c:pt idx="668">
                  <c:v>82.914119999999841</c:v>
                </c:pt>
                <c:pt idx="669">
                  <c:v>82.914119999999841</c:v>
                </c:pt>
                <c:pt idx="670">
                  <c:v>82.914119999999841</c:v>
                </c:pt>
                <c:pt idx="671">
                  <c:v>82.914119999999841</c:v>
                </c:pt>
                <c:pt idx="672">
                  <c:v>82.914119999999841</c:v>
                </c:pt>
                <c:pt idx="673">
                  <c:v>82.914119999999841</c:v>
                </c:pt>
                <c:pt idx="674">
                  <c:v>82.914119999999841</c:v>
                </c:pt>
                <c:pt idx="675">
                  <c:v>82.914119999999841</c:v>
                </c:pt>
                <c:pt idx="676">
                  <c:v>82.914119999999841</c:v>
                </c:pt>
                <c:pt idx="677">
                  <c:v>82.914119999999841</c:v>
                </c:pt>
                <c:pt idx="678">
                  <c:v>82.914119999999841</c:v>
                </c:pt>
                <c:pt idx="679">
                  <c:v>82.914119999999841</c:v>
                </c:pt>
                <c:pt idx="680">
                  <c:v>82.914119999999841</c:v>
                </c:pt>
                <c:pt idx="681">
                  <c:v>82.914119999999841</c:v>
                </c:pt>
                <c:pt idx="682">
                  <c:v>82.914119999999841</c:v>
                </c:pt>
                <c:pt idx="683">
                  <c:v>82.914119999999841</c:v>
                </c:pt>
                <c:pt idx="684">
                  <c:v>82.914119999999841</c:v>
                </c:pt>
                <c:pt idx="685">
                  <c:v>82.914119999999841</c:v>
                </c:pt>
                <c:pt idx="686">
                  <c:v>82.914119999999841</c:v>
                </c:pt>
                <c:pt idx="687">
                  <c:v>82.914119999999841</c:v>
                </c:pt>
                <c:pt idx="688">
                  <c:v>82.914119999999841</c:v>
                </c:pt>
                <c:pt idx="689">
                  <c:v>82.914119999999841</c:v>
                </c:pt>
                <c:pt idx="690">
                  <c:v>82.914119999999841</c:v>
                </c:pt>
                <c:pt idx="691">
                  <c:v>82.914119999999841</c:v>
                </c:pt>
                <c:pt idx="692">
                  <c:v>82.914119999999841</c:v>
                </c:pt>
                <c:pt idx="693">
                  <c:v>82.914119999999841</c:v>
                </c:pt>
                <c:pt idx="694">
                  <c:v>82.914119999999841</c:v>
                </c:pt>
                <c:pt idx="695">
                  <c:v>82.914119999999841</c:v>
                </c:pt>
                <c:pt idx="696">
                  <c:v>82.914119999999841</c:v>
                </c:pt>
                <c:pt idx="697">
                  <c:v>82.914119999999841</c:v>
                </c:pt>
                <c:pt idx="698">
                  <c:v>82.914119999999841</c:v>
                </c:pt>
                <c:pt idx="699">
                  <c:v>82.914119999999841</c:v>
                </c:pt>
                <c:pt idx="700">
                  <c:v>82.914119999999841</c:v>
                </c:pt>
                <c:pt idx="701">
                  <c:v>82.914119999999841</c:v>
                </c:pt>
                <c:pt idx="702">
                  <c:v>82.914119999999841</c:v>
                </c:pt>
                <c:pt idx="703">
                  <c:v>82.914119999999841</c:v>
                </c:pt>
                <c:pt idx="704">
                  <c:v>82.914119999999841</c:v>
                </c:pt>
                <c:pt idx="705">
                  <c:v>82.914119999999841</c:v>
                </c:pt>
                <c:pt idx="706">
                  <c:v>82.914119999999841</c:v>
                </c:pt>
                <c:pt idx="707">
                  <c:v>82.914119999999841</c:v>
                </c:pt>
                <c:pt idx="708">
                  <c:v>82.914119999999841</c:v>
                </c:pt>
                <c:pt idx="709">
                  <c:v>82.914119999999841</c:v>
                </c:pt>
                <c:pt idx="710">
                  <c:v>82.914119999999841</c:v>
                </c:pt>
                <c:pt idx="711">
                  <c:v>82.914119999999841</c:v>
                </c:pt>
                <c:pt idx="712">
                  <c:v>82.914119999999841</c:v>
                </c:pt>
                <c:pt idx="713">
                  <c:v>82.914119999999841</c:v>
                </c:pt>
                <c:pt idx="714">
                  <c:v>82.914119999999841</c:v>
                </c:pt>
                <c:pt idx="715">
                  <c:v>82.914119999999841</c:v>
                </c:pt>
                <c:pt idx="716">
                  <c:v>82.914119999999841</c:v>
                </c:pt>
                <c:pt idx="717">
                  <c:v>82.914119999999841</c:v>
                </c:pt>
                <c:pt idx="718">
                  <c:v>82.914119999999841</c:v>
                </c:pt>
                <c:pt idx="719">
                  <c:v>82.914119999999841</c:v>
                </c:pt>
                <c:pt idx="720">
                  <c:v>82.914119999999841</c:v>
                </c:pt>
                <c:pt idx="721">
                  <c:v>82.914119999999841</c:v>
                </c:pt>
                <c:pt idx="722">
                  <c:v>82.914119999999841</c:v>
                </c:pt>
                <c:pt idx="723">
                  <c:v>82.914119999999841</c:v>
                </c:pt>
                <c:pt idx="724">
                  <c:v>82.914119999999841</c:v>
                </c:pt>
                <c:pt idx="725">
                  <c:v>82.914119999999841</c:v>
                </c:pt>
                <c:pt idx="726">
                  <c:v>82.914119999999841</c:v>
                </c:pt>
                <c:pt idx="727">
                  <c:v>82.914119999999841</c:v>
                </c:pt>
                <c:pt idx="728">
                  <c:v>82.914119999999841</c:v>
                </c:pt>
                <c:pt idx="729">
                  <c:v>82.914119999999841</c:v>
                </c:pt>
                <c:pt idx="730">
                  <c:v>82.914119999999841</c:v>
                </c:pt>
                <c:pt idx="731">
                  <c:v>82.914119999999841</c:v>
                </c:pt>
                <c:pt idx="732">
                  <c:v>82.914119999999841</c:v>
                </c:pt>
                <c:pt idx="733">
                  <c:v>82.914119999999841</c:v>
                </c:pt>
                <c:pt idx="734">
                  <c:v>82.914119999999841</c:v>
                </c:pt>
                <c:pt idx="735">
                  <c:v>82.914119999999841</c:v>
                </c:pt>
                <c:pt idx="736">
                  <c:v>82.914119999999841</c:v>
                </c:pt>
                <c:pt idx="737">
                  <c:v>82.914119999999841</c:v>
                </c:pt>
                <c:pt idx="738">
                  <c:v>82.914119999999841</c:v>
                </c:pt>
                <c:pt idx="739">
                  <c:v>82.914119999999841</c:v>
                </c:pt>
                <c:pt idx="740">
                  <c:v>82.914119999999841</c:v>
                </c:pt>
                <c:pt idx="741">
                  <c:v>82.914119999999841</c:v>
                </c:pt>
                <c:pt idx="742">
                  <c:v>82.914119999999841</c:v>
                </c:pt>
                <c:pt idx="743">
                  <c:v>82.914119999999841</c:v>
                </c:pt>
                <c:pt idx="744">
                  <c:v>82.914119999999841</c:v>
                </c:pt>
                <c:pt idx="745">
                  <c:v>82.914119999999841</c:v>
                </c:pt>
                <c:pt idx="746">
                  <c:v>82.914119999999841</c:v>
                </c:pt>
                <c:pt idx="747">
                  <c:v>82.914119999999841</c:v>
                </c:pt>
                <c:pt idx="748">
                  <c:v>82.914119999999841</c:v>
                </c:pt>
                <c:pt idx="749">
                  <c:v>82.914119999999841</c:v>
                </c:pt>
                <c:pt idx="750">
                  <c:v>82.914119999999841</c:v>
                </c:pt>
                <c:pt idx="751">
                  <c:v>82.914119999999841</c:v>
                </c:pt>
                <c:pt idx="752">
                  <c:v>82.914119999999841</c:v>
                </c:pt>
                <c:pt idx="753">
                  <c:v>82.914119999999841</c:v>
                </c:pt>
                <c:pt idx="754">
                  <c:v>82.914119999999841</c:v>
                </c:pt>
                <c:pt idx="755">
                  <c:v>82.914119999999841</c:v>
                </c:pt>
                <c:pt idx="756">
                  <c:v>82.914119999999841</c:v>
                </c:pt>
                <c:pt idx="757">
                  <c:v>82.914119999999841</c:v>
                </c:pt>
                <c:pt idx="758">
                  <c:v>82.914119999999841</c:v>
                </c:pt>
                <c:pt idx="759">
                  <c:v>82.914119999999841</c:v>
                </c:pt>
                <c:pt idx="760">
                  <c:v>82.914119999999841</c:v>
                </c:pt>
                <c:pt idx="761">
                  <c:v>82.914119999999841</c:v>
                </c:pt>
                <c:pt idx="762">
                  <c:v>82.914119999999841</c:v>
                </c:pt>
                <c:pt idx="763">
                  <c:v>82.914119999999841</c:v>
                </c:pt>
                <c:pt idx="764">
                  <c:v>82.914119999999841</c:v>
                </c:pt>
                <c:pt idx="765">
                  <c:v>82.914119999999841</c:v>
                </c:pt>
                <c:pt idx="766">
                  <c:v>82.914119999999841</c:v>
                </c:pt>
                <c:pt idx="767">
                  <c:v>82.914119999999841</c:v>
                </c:pt>
                <c:pt idx="768">
                  <c:v>82.914119999999841</c:v>
                </c:pt>
                <c:pt idx="769">
                  <c:v>82.914119999999841</c:v>
                </c:pt>
                <c:pt idx="770">
                  <c:v>82.914119999999841</c:v>
                </c:pt>
                <c:pt idx="771">
                  <c:v>82.914119999999841</c:v>
                </c:pt>
                <c:pt idx="772">
                  <c:v>82.914119999999841</c:v>
                </c:pt>
                <c:pt idx="773">
                  <c:v>82.914119999999841</c:v>
                </c:pt>
                <c:pt idx="774">
                  <c:v>82.914119999999841</c:v>
                </c:pt>
                <c:pt idx="775">
                  <c:v>82.914119999999841</c:v>
                </c:pt>
                <c:pt idx="776">
                  <c:v>82.914119999999841</c:v>
                </c:pt>
                <c:pt idx="777">
                  <c:v>82.914119999999841</c:v>
                </c:pt>
                <c:pt idx="778">
                  <c:v>82.914119999999841</c:v>
                </c:pt>
                <c:pt idx="779">
                  <c:v>82.914119999999841</c:v>
                </c:pt>
                <c:pt idx="780">
                  <c:v>82.914119999999841</c:v>
                </c:pt>
                <c:pt idx="781">
                  <c:v>82.914119999999841</c:v>
                </c:pt>
                <c:pt idx="782">
                  <c:v>82.914119999999841</c:v>
                </c:pt>
                <c:pt idx="783">
                  <c:v>82.914119999999841</c:v>
                </c:pt>
                <c:pt idx="784">
                  <c:v>82.914119999999841</c:v>
                </c:pt>
                <c:pt idx="785">
                  <c:v>82.914119999999841</c:v>
                </c:pt>
                <c:pt idx="786">
                  <c:v>82.914119999999841</c:v>
                </c:pt>
                <c:pt idx="787">
                  <c:v>82.914119999999841</c:v>
                </c:pt>
                <c:pt idx="788">
                  <c:v>82.914119999999841</c:v>
                </c:pt>
                <c:pt idx="789">
                  <c:v>82.914119999999841</c:v>
                </c:pt>
                <c:pt idx="790">
                  <c:v>82.914119999999841</c:v>
                </c:pt>
                <c:pt idx="791">
                  <c:v>82.914119999999841</c:v>
                </c:pt>
                <c:pt idx="792">
                  <c:v>82.914119999999841</c:v>
                </c:pt>
                <c:pt idx="793">
                  <c:v>82.914119999999841</c:v>
                </c:pt>
                <c:pt idx="794">
                  <c:v>82.914119999999841</c:v>
                </c:pt>
                <c:pt idx="795">
                  <c:v>82.914119999999841</c:v>
                </c:pt>
                <c:pt idx="796">
                  <c:v>82.914119999999841</c:v>
                </c:pt>
                <c:pt idx="797">
                  <c:v>82.914119999999841</c:v>
                </c:pt>
                <c:pt idx="798">
                  <c:v>82.914119999999841</c:v>
                </c:pt>
                <c:pt idx="799">
                  <c:v>82.914119999999841</c:v>
                </c:pt>
                <c:pt idx="800">
                  <c:v>82.914119999999841</c:v>
                </c:pt>
                <c:pt idx="801">
                  <c:v>82.914119999999841</c:v>
                </c:pt>
                <c:pt idx="802">
                  <c:v>82.914119999999841</c:v>
                </c:pt>
                <c:pt idx="803">
                  <c:v>82.914119999999841</c:v>
                </c:pt>
                <c:pt idx="804">
                  <c:v>82.914119999999841</c:v>
                </c:pt>
                <c:pt idx="805">
                  <c:v>82.914119999999841</c:v>
                </c:pt>
                <c:pt idx="806">
                  <c:v>82.914119999999841</c:v>
                </c:pt>
                <c:pt idx="807">
                  <c:v>82.914119999999841</c:v>
                </c:pt>
                <c:pt idx="808">
                  <c:v>82.914119999999841</c:v>
                </c:pt>
                <c:pt idx="809">
                  <c:v>82.914119999999841</c:v>
                </c:pt>
                <c:pt idx="810">
                  <c:v>82.914119999999841</c:v>
                </c:pt>
                <c:pt idx="811">
                  <c:v>82.914119999999841</c:v>
                </c:pt>
                <c:pt idx="812">
                  <c:v>82.914119999999841</c:v>
                </c:pt>
                <c:pt idx="813">
                  <c:v>82.914119999999841</c:v>
                </c:pt>
                <c:pt idx="814">
                  <c:v>82.914119999999841</c:v>
                </c:pt>
                <c:pt idx="815">
                  <c:v>82.914119999999841</c:v>
                </c:pt>
                <c:pt idx="816">
                  <c:v>82.914119999999841</c:v>
                </c:pt>
                <c:pt idx="817">
                  <c:v>82.914119999999841</c:v>
                </c:pt>
                <c:pt idx="818">
                  <c:v>82.914119999999841</c:v>
                </c:pt>
                <c:pt idx="819">
                  <c:v>82.914119999999841</c:v>
                </c:pt>
                <c:pt idx="820">
                  <c:v>82.914119999999841</c:v>
                </c:pt>
                <c:pt idx="821">
                  <c:v>82.914119999999841</c:v>
                </c:pt>
                <c:pt idx="822">
                  <c:v>82.914119999999841</c:v>
                </c:pt>
                <c:pt idx="823">
                  <c:v>82.914119999999841</c:v>
                </c:pt>
                <c:pt idx="824">
                  <c:v>82.914119999999841</c:v>
                </c:pt>
                <c:pt idx="825">
                  <c:v>82.914119999999841</c:v>
                </c:pt>
                <c:pt idx="826">
                  <c:v>82.914119999999841</c:v>
                </c:pt>
                <c:pt idx="827">
                  <c:v>82.914119999999841</c:v>
                </c:pt>
                <c:pt idx="828">
                  <c:v>82.914119999999841</c:v>
                </c:pt>
                <c:pt idx="829">
                  <c:v>82.914119999999841</c:v>
                </c:pt>
                <c:pt idx="830">
                  <c:v>82.914119999999841</c:v>
                </c:pt>
                <c:pt idx="831">
                  <c:v>82.914119999999841</c:v>
                </c:pt>
                <c:pt idx="832">
                  <c:v>82.914119999999841</c:v>
                </c:pt>
                <c:pt idx="833">
                  <c:v>82.914119999999841</c:v>
                </c:pt>
                <c:pt idx="834">
                  <c:v>82.914119999999841</c:v>
                </c:pt>
                <c:pt idx="835">
                  <c:v>82.914119999999841</c:v>
                </c:pt>
                <c:pt idx="836">
                  <c:v>82.914119999999841</c:v>
                </c:pt>
                <c:pt idx="837">
                  <c:v>82.914119999999841</c:v>
                </c:pt>
                <c:pt idx="838">
                  <c:v>82.914119999999841</c:v>
                </c:pt>
                <c:pt idx="839">
                  <c:v>82.914119999999841</c:v>
                </c:pt>
                <c:pt idx="840">
                  <c:v>82.914119999999841</c:v>
                </c:pt>
                <c:pt idx="841">
                  <c:v>82.914119999999841</c:v>
                </c:pt>
                <c:pt idx="842">
                  <c:v>82.914119999999841</c:v>
                </c:pt>
                <c:pt idx="843">
                  <c:v>82.914119999999841</c:v>
                </c:pt>
                <c:pt idx="844">
                  <c:v>82.914119999999841</c:v>
                </c:pt>
                <c:pt idx="845">
                  <c:v>82.914119999999841</c:v>
                </c:pt>
                <c:pt idx="846">
                  <c:v>82.914119999999841</c:v>
                </c:pt>
                <c:pt idx="847">
                  <c:v>82.914119999999841</c:v>
                </c:pt>
                <c:pt idx="848">
                  <c:v>82.914119999999841</c:v>
                </c:pt>
                <c:pt idx="849">
                  <c:v>82.914119999999841</c:v>
                </c:pt>
                <c:pt idx="850">
                  <c:v>82.914119999999841</c:v>
                </c:pt>
                <c:pt idx="851">
                  <c:v>82.914119999999841</c:v>
                </c:pt>
                <c:pt idx="852">
                  <c:v>82.914119999999841</c:v>
                </c:pt>
                <c:pt idx="853">
                  <c:v>82.914119999999841</c:v>
                </c:pt>
                <c:pt idx="854">
                  <c:v>82.914119999999841</c:v>
                </c:pt>
                <c:pt idx="855">
                  <c:v>82.914119999999841</c:v>
                </c:pt>
                <c:pt idx="856">
                  <c:v>82.914119999999841</c:v>
                </c:pt>
                <c:pt idx="857">
                  <c:v>82.914119999999841</c:v>
                </c:pt>
                <c:pt idx="858">
                  <c:v>82.914119999999841</c:v>
                </c:pt>
                <c:pt idx="859">
                  <c:v>82.914119999999841</c:v>
                </c:pt>
                <c:pt idx="860">
                  <c:v>82.914119999999841</c:v>
                </c:pt>
                <c:pt idx="861">
                  <c:v>82.914119999999841</c:v>
                </c:pt>
                <c:pt idx="862">
                  <c:v>82.914119999999841</c:v>
                </c:pt>
                <c:pt idx="863">
                  <c:v>82.914119999999841</c:v>
                </c:pt>
                <c:pt idx="864">
                  <c:v>82.914119999999841</c:v>
                </c:pt>
                <c:pt idx="865">
                  <c:v>82.914119999999841</c:v>
                </c:pt>
                <c:pt idx="866">
                  <c:v>82.914119999999841</c:v>
                </c:pt>
                <c:pt idx="867">
                  <c:v>82.914119999999841</c:v>
                </c:pt>
                <c:pt idx="868">
                  <c:v>82.914119999999841</c:v>
                </c:pt>
                <c:pt idx="869">
                  <c:v>82.914119999999841</c:v>
                </c:pt>
                <c:pt idx="870">
                  <c:v>82.914119999999841</c:v>
                </c:pt>
                <c:pt idx="871">
                  <c:v>82.914119999999841</c:v>
                </c:pt>
                <c:pt idx="872">
                  <c:v>82.914119999999841</c:v>
                </c:pt>
                <c:pt idx="873">
                  <c:v>82.914119999999841</c:v>
                </c:pt>
                <c:pt idx="874">
                  <c:v>82.914119999999841</c:v>
                </c:pt>
                <c:pt idx="875">
                  <c:v>82.914119999999841</c:v>
                </c:pt>
                <c:pt idx="876">
                  <c:v>82.914119999999841</c:v>
                </c:pt>
                <c:pt idx="877">
                  <c:v>82.914119999999841</c:v>
                </c:pt>
                <c:pt idx="878">
                  <c:v>82.914119999999841</c:v>
                </c:pt>
                <c:pt idx="879">
                  <c:v>82.914119999999841</c:v>
                </c:pt>
                <c:pt idx="880">
                  <c:v>82.914119999999841</c:v>
                </c:pt>
                <c:pt idx="881">
                  <c:v>82.914119999999841</c:v>
                </c:pt>
                <c:pt idx="882">
                  <c:v>82.914119999999841</c:v>
                </c:pt>
                <c:pt idx="883">
                  <c:v>82.914119999999841</c:v>
                </c:pt>
                <c:pt idx="884">
                  <c:v>82.914119999999841</c:v>
                </c:pt>
                <c:pt idx="885">
                  <c:v>82.914119999999841</c:v>
                </c:pt>
                <c:pt idx="886">
                  <c:v>82.914119999999841</c:v>
                </c:pt>
                <c:pt idx="887">
                  <c:v>82.914119999999841</c:v>
                </c:pt>
                <c:pt idx="888">
                  <c:v>82.914119999999841</c:v>
                </c:pt>
                <c:pt idx="889">
                  <c:v>82.914119999999841</c:v>
                </c:pt>
                <c:pt idx="890">
                  <c:v>82.914119999999841</c:v>
                </c:pt>
                <c:pt idx="891">
                  <c:v>82.914119999999841</c:v>
                </c:pt>
                <c:pt idx="892">
                  <c:v>82.914119999999841</c:v>
                </c:pt>
                <c:pt idx="893">
                  <c:v>82.914119999999841</c:v>
                </c:pt>
                <c:pt idx="894">
                  <c:v>82.914119999999841</c:v>
                </c:pt>
                <c:pt idx="895">
                  <c:v>82.914119999999841</c:v>
                </c:pt>
                <c:pt idx="896">
                  <c:v>82.914119999999841</c:v>
                </c:pt>
                <c:pt idx="897">
                  <c:v>82.914119999999841</c:v>
                </c:pt>
                <c:pt idx="898">
                  <c:v>82.914119999999841</c:v>
                </c:pt>
                <c:pt idx="899">
                  <c:v>82.914119999999841</c:v>
                </c:pt>
                <c:pt idx="900">
                  <c:v>82.914119999999841</c:v>
                </c:pt>
                <c:pt idx="901">
                  <c:v>82.914119999999841</c:v>
                </c:pt>
                <c:pt idx="902">
                  <c:v>82.914119999999841</c:v>
                </c:pt>
                <c:pt idx="903">
                  <c:v>82.914119999999841</c:v>
                </c:pt>
                <c:pt idx="904">
                  <c:v>82.914119999999841</c:v>
                </c:pt>
                <c:pt idx="905">
                  <c:v>82.914119999999841</c:v>
                </c:pt>
                <c:pt idx="906">
                  <c:v>82.914119999999841</c:v>
                </c:pt>
                <c:pt idx="907">
                  <c:v>82.914119999999841</c:v>
                </c:pt>
                <c:pt idx="908">
                  <c:v>82.914119999999841</c:v>
                </c:pt>
                <c:pt idx="909">
                  <c:v>82.914119999999841</c:v>
                </c:pt>
                <c:pt idx="910">
                  <c:v>82.914119999999841</c:v>
                </c:pt>
                <c:pt idx="911">
                  <c:v>82.914119999999841</c:v>
                </c:pt>
                <c:pt idx="912">
                  <c:v>82.914119999999841</c:v>
                </c:pt>
                <c:pt idx="913">
                  <c:v>82.914119999999841</c:v>
                </c:pt>
                <c:pt idx="914">
                  <c:v>82.914119999999841</c:v>
                </c:pt>
                <c:pt idx="915">
                  <c:v>82.914119999999841</c:v>
                </c:pt>
                <c:pt idx="916">
                  <c:v>82.914119999999841</c:v>
                </c:pt>
                <c:pt idx="917">
                  <c:v>82.914119999999841</c:v>
                </c:pt>
                <c:pt idx="918">
                  <c:v>82.914119999999841</c:v>
                </c:pt>
                <c:pt idx="919">
                  <c:v>82.914119999999841</c:v>
                </c:pt>
                <c:pt idx="920">
                  <c:v>82.914119999999841</c:v>
                </c:pt>
                <c:pt idx="921">
                  <c:v>82.914119999999841</c:v>
                </c:pt>
                <c:pt idx="922">
                  <c:v>82.914119999999841</c:v>
                </c:pt>
                <c:pt idx="923">
                  <c:v>82.914119999999841</c:v>
                </c:pt>
                <c:pt idx="924">
                  <c:v>82.914119999999841</c:v>
                </c:pt>
                <c:pt idx="925">
                  <c:v>82.914119999999841</c:v>
                </c:pt>
                <c:pt idx="926">
                  <c:v>82.914119999999841</c:v>
                </c:pt>
                <c:pt idx="927">
                  <c:v>82.914119999999841</c:v>
                </c:pt>
                <c:pt idx="928">
                  <c:v>82.914119999999841</c:v>
                </c:pt>
                <c:pt idx="929">
                  <c:v>82.914119999999841</c:v>
                </c:pt>
                <c:pt idx="930">
                  <c:v>82.914119999999841</c:v>
                </c:pt>
                <c:pt idx="931">
                  <c:v>82.914119999999841</c:v>
                </c:pt>
                <c:pt idx="932">
                  <c:v>82.914119999999841</c:v>
                </c:pt>
                <c:pt idx="933">
                  <c:v>82.914119999999841</c:v>
                </c:pt>
                <c:pt idx="934">
                  <c:v>82.914119999999841</c:v>
                </c:pt>
                <c:pt idx="935">
                  <c:v>82.914119999999841</c:v>
                </c:pt>
                <c:pt idx="936">
                  <c:v>82.914119999999841</c:v>
                </c:pt>
                <c:pt idx="937">
                  <c:v>82.914119999999841</c:v>
                </c:pt>
                <c:pt idx="938">
                  <c:v>82.914119999999841</c:v>
                </c:pt>
                <c:pt idx="939">
                  <c:v>82.914119999999841</c:v>
                </c:pt>
                <c:pt idx="940">
                  <c:v>82.914119999999841</c:v>
                </c:pt>
                <c:pt idx="941">
                  <c:v>82.914119999999841</c:v>
                </c:pt>
                <c:pt idx="942">
                  <c:v>82.914119999999841</c:v>
                </c:pt>
                <c:pt idx="943">
                  <c:v>82.914119999999841</c:v>
                </c:pt>
                <c:pt idx="944">
                  <c:v>82.914119999999841</c:v>
                </c:pt>
                <c:pt idx="945">
                  <c:v>82.914119999999841</c:v>
                </c:pt>
                <c:pt idx="946">
                  <c:v>82.914119999999841</c:v>
                </c:pt>
                <c:pt idx="947">
                  <c:v>82.914119999999841</c:v>
                </c:pt>
                <c:pt idx="948">
                  <c:v>82.914119999999841</c:v>
                </c:pt>
                <c:pt idx="949">
                  <c:v>82.914119999999841</c:v>
                </c:pt>
                <c:pt idx="950">
                  <c:v>82.914119999999841</c:v>
                </c:pt>
                <c:pt idx="951">
                  <c:v>82.914119999999841</c:v>
                </c:pt>
                <c:pt idx="952">
                  <c:v>82.914119999999841</c:v>
                </c:pt>
                <c:pt idx="953">
                  <c:v>82.914119999999841</c:v>
                </c:pt>
                <c:pt idx="954">
                  <c:v>82.914119999999841</c:v>
                </c:pt>
                <c:pt idx="955">
                  <c:v>82.914119999999841</c:v>
                </c:pt>
                <c:pt idx="956">
                  <c:v>82.914119999999841</c:v>
                </c:pt>
                <c:pt idx="957">
                  <c:v>82.914119999999841</c:v>
                </c:pt>
                <c:pt idx="958">
                  <c:v>82.914119999999841</c:v>
                </c:pt>
                <c:pt idx="959">
                  <c:v>82.914119999999841</c:v>
                </c:pt>
                <c:pt idx="960">
                  <c:v>82.914119999999841</c:v>
                </c:pt>
                <c:pt idx="961">
                  <c:v>82.914119999999841</c:v>
                </c:pt>
                <c:pt idx="962">
                  <c:v>82.914119999999841</c:v>
                </c:pt>
                <c:pt idx="963">
                  <c:v>82.914119999999841</c:v>
                </c:pt>
                <c:pt idx="964">
                  <c:v>82.914119999999841</c:v>
                </c:pt>
                <c:pt idx="965">
                  <c:v>82.914119999999841</c:v>
                </c:pt>
                <c:pt idx="966">
                  <c:v>82.914119999999841</c:v>
                </c:pt>
                <c:pt idx="967">
                  <c:v>82.914119999999841</c:v>
                </c:pt>
                <c:pt idx="968">
                  <c:v>82.914119999999841</c:v>
                </c:pt>
                <c:pt idx="969">
                  <c:v>82.914119999999841</c:v>
                </c:pt>
                <c:pt idx="970">
                  <c:v>82.914119999999841</c:v>
                </c:pt>
                <c:pt idx="971">
                  <c:v>82.914119999999841</c:v>
                </c:pt>
                <c:pt idx="972">
                  <c:v>82.914119999999841</c:v>
                </c:pt>
                <c:pt idx="973">
                  <c:v>82.914119999999841</c:v>
                </c:pt>
                <c:pt idx="974">
                  <c:v>82.914119999999841</c:v>
                </c:pt>
                <c:pt idx="975">
                  <c:v>82.914119999999841</c:v>
                </c:pt>
                <c:pt idx="976">
                  <c:v>82.914119999999841</c:v>
                </c:pt>
                <c:pt idx="977">
                  <c:v>82.914119999999841</c:v>
                </c:pt>
                <c:pt idx="978">
                  <c:v>82.914119999999841</c:v>
                </c:pt>
                <c:pt idx="979">
                  <c:v>82.914119999999841</c:v>
                </c:pt>
                <c:pt idx="980">
                  <c:v>82.914119999999841</c:v>
                </c:pt>
                <c:pt idx="981">
                  <c:v>82.914119999999841</c:v>
                </c:pt>
                <c:pt idx="982">
                  <c:v>82.914119999999841</c:v>
                </c:pt>
                <c:pt idx="983">
                  <c:v>82.914119999999841</c:v>
                </c:pt>
                <c:pt idx="984">
                  <c:v>82.914119999999841</c:v>
                </c:pt>
                <c:pt idx="985">
                  <c:v>82.914119999999841</c:v>
                </c:pt>
                <c:pt idx="986">
                  <c:v>82.914119999999841</c:v>
                </c:pt>
                <c:pt idx="987">
                  <c:v>82.914119999999841</c:v>
                </c:pt>
                <c:pt idx="988">
                  <c:v>82.914119999999841</c:v>
                </c:pt>
                <c:pt idx="989">
                  <c:v>82.914119999999841</c:v>
                </c:pt>
                <c:pt idx="990">
                  <c:v>82.914119999999841</c:v>
                </c:pt>
                <c:pt idx="991">
                  <c:v>82.914119999999841</c:v>
                </c:pt>
                <c:pt idx="992">
                  <c:v>82.914119999999841</c:v>
                </c:pt>
                <c:pt idx="993">
                  <c:v>82.914119999999841</c:v>
                </c:pt>
                <c:pt idx="994">
                  <c:v>82.914119999999841</c:v>
                </c:pt>
                <c:pt idx="995">
                  <c:v>82.914119999999841</c:v>
                </c:pt>
                <c:pt idx="996">
                  <c:v>82.914119999999841</c:v>
                </c:pt>
                <c:pt idx="997">
                  <c:v>82.914119999999841</c:v>
                </c:pt>
                <c:pt idx="998">
                  <c:v>82.914119999999841</c:v>
                </c:pt>
                <c:pt idx="999">
                  <c:v>82.914119999999841</c:v>
                </c:pt>
                <c:pt idx="1000">
                  <c:v>82.914119999999841</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Calculs!$W$4:$W$1004</c:f>
              <c:numCache>
                <c:formatCode>0.00</c:formatCode>
                <c:ptCount val="1001"/>
                <c:pt idx="0">
                  <c:v>13.687102705173814</c:v>
                </c:pt>
                <c:pt idx="1">
                  <c:v>13.68091786715812</c:v>
                </c:pt>
                <c:pt idx="2">
                  <c:v>13.745719697122851</c:v>
                </c:pt>
                <c:pt idx="3">
                  <c:v>13.882009687400476</c:v>
                </c:pt>
                <c:pt idx="4">
                  <c:v>14.090860691427466</c:v>
                </c:pt>
                <c:pt idx="5">
                  <c:v>14.373917622048548</c:v>
                </c:pt>
                <c:pt idx="6">
                  <c:v>14.696132185412255</c:v>
                </c:pt>
                <c:pt idx="7">
                  <c:v>15.021046077491242</c:v>
                </c:pt>
                <c:pt idx="8">
                  <c:v>15.348628189916683</c:v>
                </c:pt>
                <c:pt idx="9">
                  <c:v>15.678847394285299</c:v>
                </c:pt>
                <c:pt idx="10">
                  <c:v>16.011672543874692</c:v>
                </c:pt>
                <c:pt idx="11">
                  <c:v>16.347072475355088</c:v>
                </c:pt>
                <c:pt idx="12">
                  <c:v>16.685016010497304</c:v>
                </c:pt>
                <c:pt idx="13">
                  <c:v>17.025471957876775</c:v>
                </c:pt>
                <c:pt idx="14">
                  <c:v>17.368409114573613</c:v>
                </c:pt>
                <c:pt idx="15">
                  <c:v>17.713796267868556</c:v>
                </c:pt>
                <c:pt idx="16">
                  <c:v>18.061602196934629</c:v>
                </c:pt>
                <c:pt idx="17">
                  <c:v>18.411795674524445</c:v>
                </c:pt>
                <c:pt idx="18">
                  <c:v>18.764345468653072</c:v>
                </c:pt>
                <c:pt idx="19">
                  <c:v>19.119220344276229</c:v>
                </c:pt>
                <c:pt idx="20">
                  <c:v>19.476389064963776</c:v>
                </c:pt>
                <c:pt idx="21">
                  <c:v>19.835820394568351</c:v>
                </c:pt>
                <c:pt idx="22">
                  <c:v>20.197483098889116</c:v>
                </c:pt>
                <c:pt idx="23">
                  <c:v>20.561345947330217</c:v>
                </c:pt>
                <c:pt idx="24">
                  <c:v>20.927377714554247</c:v>
                </c:pt>
                <c:pt idx="25">
                  <c:v>21.295547182130257</c:v>
                </c:pt>
                <c:pt idx="26">
                  <c:v>21.665823140176347</c:v>
                </c:pt>
                <c:pt idx="27">
                  <c:v>22.038174388996648</c:v>
                </c:pt>
                <c:pt idx="28">
                  <c:v>22.412569740712659</c:v>
                </c:pt>
                <c:pt idx="29">
                  <c:v>22.788978020888763</c:v>
                </c:pt>
                <c:pt idx="30">
                  <c:v>23.167368070151777</c:v>
                </c:pt>
                <c:pt idx="31">
                  <c:v>23.547708745804446</c:v>
                </c:pt>
                <c:pt idx="32">
                  <c:v>23.929968923432828</c:v>
                </c:pt>
                <c:pt idx="33">
                  <c:v>24.314117498507379</c:v>
                </c:pt>
                <c:pt idx="34">
                  <c:v>24.700123387977573</c:v>
                </c:pt>
                <c:pt idx="35">
                  <c:v>25.087955531860054</c:v>
                </c:pt>
                <c:pt idx="36">
                  <c:v>25.477582894820152</c:v>
                </c:pt>
                <c:pt idx="37">
                  <c:v>25.868974467746671</c:v>
                </c:pt>
                <c:pt idx="38">
                  <c:v>26.262099269319773</c:v>
                </c:pt>
                <c:pt idx="39">
                  <c:v>26.656926347571876</c:v>
                </c:pt>
                <c:pt idx="40">
                  <c:v>27.053424781441567</c:v>
                </c:pt>
                <c:pt idx="41">
                  <c:v>27.451563682320231</c:v>
                </c:pt>
                <c:pt idx="42">
                  <c:v>27.851312195591383</c:v>
                </c:pt>
                <c:pt idx="43">
                  <c:v>28.25263950216258</c:v>
                </c:pt>
                <c:pt idx="44">
                  <c:v>28.655514819989925</c:v>
                </c:pt>
                <c:pt idx="45">
                  <c:v>29.059907405594785</c:v>
                </c:pt>
                <c:pt idx="46">
                  <c:v>29.465786555572844</c:v>
                </c:pt>
                <c:pt idx="47">
                  <c:v>29.873121608095353</c:v>
                </c:pt>
                <c:pt idx="48">
                  <c:v>30.281881944402411</c:v>
                </c:pt>
                <c:pt idx="49">
                  <c:v>30.692036990288141</c:v>
                </c:pt>
                <c:pt idx="50">
                  <c:v>31.103556217577903</c:v>
                </c:pt>
                <c:pt idx="51">
                  <c:v>31.516695326774077</c:v>
                </c:pt>
                <c:pt idx="52">
                  <c:v>31.931717809010618</c:v>
                </c:pt>
                <c:pt idx="53">
                  <c:v>32.348604749048626</c:v>
                </c:pt>
                <c:pt idx="54">
                  <c:v>32.767337216381222</c:v>
                </c:pt>
                <c:pt idx="55">
                  <c:v>33.187896266044824</c:v>
                </c:pt>
                <c:pt idx="56">
                  <c:v>33.610262939429077</c:v>
                </c:pt>
                <c:pt idx="57">
                  <c:v>34.034418265085698</c:v>
                </c:pt>
                <c:pt idx="58">
                  <c:v>34.46034325953589</c:v>
                </c:pt>
                <c:pt idx="59">
                  <c:v>34.888018928076519</c:v>
                </c:pt>
                <c:pt idx="60">
                  <c:v>35.317426265584679</c:v>
                </c:pt>
                <c:pt idx="61">
                  <c:v>35.748546257320996</c:v>
                </c:pt>
                <c:pt idx="62">
                  <c:v>36.181359879731318</c:v>
                </c:pt>
                <c:pt idx="63">
                  <c:v>36.615848101246797</c:v>
                </c:pt>
                <c:pt idx="64">
                  <c:v>37.051991883082401</c:v>
                </c:pt>
                <c:pt idx="65">
                  <c:v>37.489772180033746</c:v>
                </c:pt>
                <c:pt idx="66">
                  <c:v>37.929169941272129</c:v>
                </c:pt>
                <c:pt idx="67">
                  <c:v>38.37016611113782</c:v>
                </c:pt>
                <c:pt idx="68">
                  <c:v>38.812741629931523</c:v>
                </c:pt>
                <c:pt idx="69">
                  <c:v>39.256877434703902</c:v>
                </c:pt>
                <c:pt idx="70">
                  <c:v>39.702554460043203</c:v>
                </c:pt>
                <c:pt idx="71">
                  <c:v>40.149753638860865</c:v>
                </c:pt>
                <c:pt idx="72">
                  <c:v>40.598455903175058</c:v>
                </c:pt>
                <c:pt idx="73">
                  <c:v>41.048642184892174</c:v>
                </c:pt>
                <c:pt idx="74">
                  <c:v>41.500293416586139</c:v>
                </c:pt>
                <c:pt idx="75">
                  <c:v>41.953390532275478</c:v>
                </c:pt>
                <c:pt idx="76">
                  <c:v>42.407914468198271</c:v>
                </c:pt>
                <c:pt idx="77">
                  <c:v>42.863846163584618</c:v>
                </c:pt>
                <c:pt idx="78">
                  <c:v>43.321166561426978</c:v>
                </c:pt>
                <c:pt idx="79">
                  <c:v>43.779856609247879</c:v>
                </c:pt>
                <c:pt idx="80">
                  <c:v>44.239897259865323</c:v>
                </c:pt>
                <c:pt idx="81">
                  <c:v>44.701269472155715</c:v>
                </c:pt>
                <c:pt idx="82">
                  <c:v>45.163954211814143</c:v>
                </c:pt>
                <c:pt idx="83">
                  <c:v>45.627932452112269</c:v>
                </c:pt>
                <c:pt idx="84">
                  <c:v>46.093185174653172</c:v>
                </c:pt>
                <c:pt idx="85">
                  <c:v>46.559693370124116</c:v>
                </c:pt>
                <c:pt idx="86">
                  <c:v>47.027438039046011</c:v>
                </c:pt>
                <c:pt idx="87">
                  <c:v>47.496400192520355</c:v>
                </c:pt>
                <c:pt idx="88">
                  <c:v>47.966560852973579</c:v>
                </c:pt>
                <c:pt idx="89">
                  <c:v>48.437901054898006</c:v>
                </c:pt>
                <c:pt idx="90">
                  <c:v>48.910401845590329</c:v>
                </c:pt>
                <c:pt idx="91">
                  <c:v>49.38404428588705</c:v>
                </c:pt>
                <c:pt idx="92">
                  <c:v>49.858809450896729</c:v>
                </c:pt>
                <c:pt idx="93">
                  <c:v>50.334678430729362</c:v>
                </c:pt>
                <c:pt idx="94">
                  <c:v>50.811632331222697</c:v>
                </c:pt>
                <c:pt idx="95">
                  <c:v>51.289652274665393</c:v>
                </c:pt>
                <c:pt idx="96">
                  <c:v>51.768719400516851</c:v>
                </c:pt>
                <c:pt idx="97">
                  <c:v>52.2488148661241</c:v>
                </c:pt>
                <c:pt idx="98">
                  <c:v>52.72991984743517</c:v>
                </c:pt>
                <c:pt idx="99">
                  <c:v>53.212015539709455</c:v>
                </c:pt>
                <c:pt idx="100">
                  <c:v>53.695083158224556</c:v>
                </c:pt>
                <c:pt idx="101">
                  <c:v>54.178931632011427</c:v>
                </c:pt>
                <c:pt idx="102">
                  <c:v>54.663366760957764</c:v>
                </c:pt>
                <c:pt idx="103">
                  <c:v>55.148365201768904</c:v>
                </c:pt>
                <c:pt idx="104">
                  <c:v>55.633903666909163</c:v>
                </c:pt>
                <c:pt idx="105">
                  <c:v>56.119958925483068</c:v>
                </c:pt>
                <c:pt idx="106">
                  <c:v>56.606507804109327</c:v>
                </c:pt>
                <c:pt idx="107">
                  <c:v>57.093527187788219</c:v>
                </c:pt>
                <c:pt idx="108">
                  <c:v>57.580994020762013</c:v>
                </c:pt>
                <c:pt idx="109">
                  <c:v>58.068885307368369</c:v>
                </c:pt>
                <c:pt idx="110">
                  <c:v>58.557178112886788</c:v>
                </c:pt>
                <c:pt idx="111">
                  <c:v>59.045849564378088</c:v>
                </c:pt>
                <c:pt idx="112">
                  <c:v>59.534876851516721</c:v>
                </c:pt>
                <c:pt idx="113">
                  <c:v>60.024237227415952</c:v>
                </c:pt>
                <c:pt idx="114">
                  <c:v>60.513908009446254</c:v>
                </c:pt>
                <c:pt idx="115">
                  <c:v>61.003866580045873</c:v>
                </c:pt>
                <c:pt idx="116">
                  <c:v>61.494090387524942</c:v>
                </c:pt>
                <c:pt idx="117">
                  <c:v>61.984556946861844</c:v>
                </c:pt>
                <c:pt idx="118">
                  <c:v>62.475243840492411</c:v>
                </c:pt>
                <c:pt idx="119">
                  <c:v>62.966128719092055</c:v>
                </c:pt>
                <c:pt idx="120">
                  <c:v>63.457189302350223</c:v>
                </c:pt>
                <c:pt idx="121">
                  <c:v>63.948403379737847</c:v>
                </c:pt>
                <c:pt idx="122">
                  <c:v>64.439748811267194</c:v>
                </c:pt>
                <c:pt idx="123">
                  <c:v>64.931203528244311</c:v>
                </c:pt>
                <c:pt idx="124">
                  <c:v>65.422745534014197</c:v>
                </c:pt>
                <c:pt idx="125">
                  <c:v>65.914352904698362</c:v>
                </c:pt>
                <c:pt idx="126">
                  <c:v>66.406003789924881</c:v>
                </c:pt>
                <c:pt idx="127">
                  <c:v>66.897676413551295</c:v>
                </c:pt>
                <c:pt idx="128">
                  <c:v>67.389349074379453</c:v>
                </c:pt>
                <c:pt idx="129">
                  <c:v>67.881000146863073</c:v>
                </c:pt>
                <c:pt idx="130">
                  <c:v>68.372608081808025</c:v>
                </c:pt>
                <c:pt idx="131">
                  <c:v>68.864151407064483</c:v>
                </c:pt>
                <c:pt idx="132">
                  <c:v>69.355608728211763</c:v>
                </c:pt>
                <c:pt idx="133">
                  <c:v>69.846958729235737</c:v>
                </c:pt>
                <c:pt idx="134">
                  <c:v>70.338180173197955</c:v>
                </c:pt>
                <c:pt idx="135">
                  <c:v>70.82925190289815</c:v>
                </c:pt>
                <c:pt idx="136">
                  <c:v>71.320152841527786</c:v>
                </c:pt>
                <c:pt idx="137">
                  <c:v>71.810861993317246</c:v>
                </c:pt>
                <c:pt idx="138">
                  <c:v>72.301358444174355</c:v>
                </c:pt>
                <c:pt idx="139">
                  <c:v>72.79162136231551</c:v>
                </c:pt>
                <c:pt idx="140">
                  <c:v>73.281629998889386</c:v>
                </c:pt>
                <c:pt idx="141">
                  <c:v>73.771363688592302</c:v>
                </c:pt>
                <c:pt idx="142">
                  <c:v>74.26080185027655</c:v>
                </c:pt>
                <c:pt idx="143">
                  <c:v>74.749923987550304</c:v>
                </c:pt>
                <c:pt idx="144">
                  <c:v>75.238709689370324</c:v>
                </c:pt>
                <c:pt idx="145">
                  <c:v>75.727138630626655</c:v>
                </c:pt>
                <c:pt idx="146">
                  <c:v>76.215190572719521</c:v>
                </c:pt>
                <c:pt idx="147">
                  <c:v>76.702845364128464</c:v>
                </c:pt>
                <c:pt idx="148">
                  <c:v>77.190082940973923</c:v>
                </c:pt>
                <c:pt idx="149">
                  <c:v>77.676883327570764</c:v>
                </c:pt>
                <c:pt idx="150">
                  <c:v>78.163226636974045</c:v>
                </c:pt>
                <c:pt idx="151">
                  <c:v>78.649163359743341</c:v>
                </c:pt>
                <c:pt idx="152">
                  <c:v>79.13474494353494</c:v>
                </c:pt>
                <c:pt idx="153">
                  <c:v>79.619953022337128</c:v>
                </c:pt>
                <c:pt idx="154">
                  <c:v>80.104769307731743</c:v>
                </c:pt>
                <c:pt idx="155">
                  <c:v>80.589175589372928</c:v>
                </c:pt>
                <c:pt idx="156">
                  <c:v>81.073153735459869</c:v>
                </c:pt>
                <c:pt idx="157">
                  <c:v>81.55668569320251</c:v>
                </c:pt>
                <c:pt idx="158">
                  <c:v>82.039753489280585</c:v>
                </c:pt>
                <c:pt idx="159">
                  <c:v>82.52233923029651</c:v>
                </c:pt>
                <c:pt idx="160">
                  <c:v>83.004425103220868</c:v>
                </c:pt>
                <c:pt idx="161">
                  <c:v>83.485993375832024</c:v>
                </c:pt>
                <c:pt idx="162">
                  <c:v>83.967026397148672</c:v>
                </c:pt>
                <c:pt idx="163">
                  <c:v>84.447506597855892</c:v>
                </c:pt>
                <c:pt idx="164">
                  <c:v>84.927416490724639</c:v>
                </c:pt>
                <c:pt idx="165">
                  <c:v>85.406738671024456</c:v>
                </c:pt>
                <c:pt idx="166">
                  <c:v>85.885455816929692</c:v>
                </c:pt>
                <c:pt idx="167">
                  <c:v>86.363550689919094</c:v>
                </c:pt>
                <c:pt idx="168">
                  <c:v>86.84100613516901</c:v>
                </c:pt>
                <c:pt idx="169">
                  <c:v>87.317805081939426</c:v>
                </c:pt>
                <c:pt idx="170">
                  <c:v>87.79393054395409</c:v>
                </c:pt>
                <c:pt idx="171">
                  <c:v>88.269365619773666</c:v>
                </c:pt>
                <c:pt idx="172">
                  <c:v>88.744093493162239</c:v>
                </c:pt>
                <c:pt idx="173">
                  <c:v>89.218097433447866</c:v>
                </c:pt>
                <c:pt idx="174">
                  <c:v>89.691360795875624</c:v>
                </c:pt>
                <c:pt idx="175">
                  <c:v>90.163867021954914</c:v>
                </c:pt>
                <c:pt idx="176">
                  <c:v>90.635599639800049</c:v>
                </c:pt>
                <c:pt idx="177">
                  <c:v>91.106542264464096</c:v>
                </c:pt>
                <c:pt idx="178">
                  <c:v>91.576678598266142</c:v>
                </c:pt>
                <c:pt idx="179">
                  <c:v>92.045992431112737</c:v>
                </c:pt>
                <c:pt idx="180">
                  <c:v>92.514467640812143</c:v>
                </c:pt>
                <c:pt idx="181">
                  <c:v>92.982088193382253</c:v>
                </c:pt>
                <c:pt idx="182">
                  <c:v>93.448838143352376</c:v>
                </c:pt>
                <c:pt idx="183">
                  <c:v>93.914701634058375</c:v>
                </c:pt>
                <c:pt idx="184">
                  <c:v>94.379662897931183</c:v>
                </c:pt>
                <c:pt idx="185">
                  <c:v>94.843706256779456</c:v>
                </c:pt>
                <c:pt idx="186">
                  <c:v>95.306816122065129</c:v>
                </c:pt>
                <c:pt idx="187">
                  <c:v>95.768976995173233</c:v>
                </c:pt>
                <c:pt idx="188">
                  <c:v>96.230173467675172</c:v>
                </c:pt>
                <c:pt idx="189">
                  <c:v>96.690390221585204</c:v>
                </c:pt>
                <c:pt idx="190">
                  <c:v>97.149612029611305</c:v>
                </c:pt>
                <c:pt idx="191">
                  <c:v>97.607823755399266</c:v>
                </c:pt>
                <c:pt idx="192">
                  <c:v>98.06501035377083</c:v>
                </c:pt>
                <c:pt idx="193">
                  <c:v>98.521156870955124</c:v>
                </c:pt>
                <c:pt idx="194">
                  <c:v>98.976248444814317</c:v>
                </c:pt>
                <c:pt idx="195">
                  <c:v>99.430270305062933</c:v>
                </c:pt>
                <c:pt idx="196">
                  <c:v>99.883207773480493</c:v>
                </c:pt>
                <c:pt idx="197">
                  <c:v>100.33504626411892</c:v>
                </c:pt>
                <c:pt idx="198">
                  <c:v>100.7857712835028</c:v>
                </c:pt>
                <c:pt idx="199">
                  <c:v>101.23536843082421</c:v>
                </c:pt>
                <c:pt idx="200">
                  <c:v>101.68382339813108</c:v>
                </c:pt>
                <c:pt idx="201">
                  <c:v>102.13112197050968</c:v>
                </c:pt>
                <c:pt idx="202">
                  <c:v>102.57725002626078</c:v>
                </c:pt>
                <c:pt idx="203">
                  <c:v>103.02219353707011</c:v>
                </c:pt>
                <c:pt idx="204">
                  <c:v>103.46593856817256</c:v>
                </c:pt>
                <c:pt idx="205">
                  <c:v>103.90847127851023</c:v>
                </c:pt>
                <c:pt idx="206">
                  <c:v>104.34977792088543</c:v>
                </c:pt>
                <c:pt idx="207">
                  <c:v>104.78984484210621</c:v>
                </c:pt>
                <c:pt idx="208">
                  <c:v>105.22865848312748</c:v>
                </c:pt>
                <c:pt idx="209">
                  <c:v>105.66620537918533</c:v>
                </c:pt>
                <c:pt idx="210">
                  <c:v>106.1024721599259</c:v>
                </c:pt>
                <c:pt idx="211">
                  <c:v>106.53744554952816</c:v>
                </c:pt>
                <c:pt idx="212">
                  <c:v>106.97111236682109</c:v>
                </c:pt>
                <c:pt idx="213">
                  <c:v>107.40345952539514</c:v>
                </c:pt>
                <c:pt idx="214">
                  <c:v>107.83447403370789</c:v>
                </c:pt>
                <c:pt idx="215">
                  <c:v>108.26414299518341</c:v>
                </c:pt>
                <c:pt idx="216">
                  <c:v>108.69245360830736</c:v>
                </c:pt>
                <c:pt idx="217">
                  <c:v>109.11939316671472</c:v>
                </c:pt>
                <c:pt idx="218">
                  <c:v>109.54494905927329</c:v>
                </c:pt>
                <c:pt idx="219">
                  <c:v>109.96910877016069</c:v>
                </c:pt>
                <c:pt idx="220">
                  <c:v>110.39185987893644</c:v>
                </c:pt>
                <c:pt idx="221">
                  <c:v>110.81319006060794</c:v>
                </c:pt>
                <c:pt idx="222">
                  <c:v>111.23308708569137</c:v>
                </c:pt>
                <c:pt idx="223">
                  <c:v>111.65153882026688</c:v>
                </c:pt>
                <c:pt idx="224">
                  <c:v>112.06853322602873</c:v>
                </c:pt>
                <c:pt idx="225">
                  <c:v>112.48405836032934</c:v>
                </c:pt>
                <c:pt idx="226">
                  <c:v>112.8981023762186</c:v>
                </c:pt>
                <c:pt idx="227">
                  <c:v>113.31065352247749</c:v>
                </c:pt>
                <c:pt idx="228">
                  <c:v>113.72170014364676</c:v>
                </c:pt>
                <c:pt idx="229">
                  <c:v>114.13123068004967</c:v>
                </c:pt>
                <c:pt idx="230">
                  <c:v>114.53923366781042</c:v>
                </c:pt>
                <c:pt idx="231">
                  <c:v>114.9456977388663</c:v>
                </c:pt>
                <c:pt idx="232">
                  <c:v>115.35061162097588</c:v>
                </c:pt>
                <c:pt idx="233">
                  <c:v>115.75396413772076</c:v>
                </c:pt>
                <c:pt idx="234">
                  <c:v>116.15574420850351</c:v>
                </c:pt>
                <c:pt idx="235">
                  <c:v>116.55594084853942</c:v>
                </c:pt>
                <c:pt idx="236">
                  <c:v>116.95454316884397</c:v>
                </c:pt>
                <c:pt idx="237">
                  <c:v>117.35154037621501</c:v>
                </c:pt>
                <c:pt idx="238">
                  <c:v>117.74692177321005</c:v>
                </c:pt>
                <c:pt idx="239">
                  <c:v>118.14067675811856</c:v>
                </c:pt>
                <c:pt idx="240">
                  <c:v>118.53279482492925</c:v>
                </c:pt>
                <c:pt idx="241">
                  <c:v>118.92326556329297</c:v>
                </c:pt>
                <c:pt idx="242">
                  <c:v>119.31207865848033</c:v>
                </c:pt>
                <c:pt idx="243">
                  <c:v>119.69922389133467</c:v>
                </c:pt>
                <c:pt idx="244">
                  <c:v>120.08469113822034</c:v>
                </c:pt>
                <c:pt idx="245">
                  <c:v>120.46847037096624</c:v>
                </c:pt>
                <c:pt idx="246">
                  <c:v>120.85055165680492</c:v>
                </c:pt>
                <c:pt idx="247">
                  <c:v>121.23092515830638</c:v>
                </c:pt>
                <c:pt idx="248">
                  <c:v>121.60958113330801</c:v>
                </c:pt>
                <c:pt idx="249">
                  <c:v>121.98650993483976</c:v>
                </c:pt>
                <c:pt idx="250">
                  <c:v>122.36170201104449</c:v>
                </c:pt>
                <c:pt idx="251">
                  <c:v>122.73477368594874</c:v>
                </c:pt>
                <c:pt idx="252">
                  <c:v>123.10533937610832</c:v>
                </c:pt>
                <c:pt idx="253">
                  <c:v>123.47338713054582</c:v>
                </c:pt>
                <c:pt idx="254">
                  <c:v>123.83890515591182</c:v>
                </c:pt>
                <c:pt idx="255">
                  <c:v>124.20188181623261</c:v>
                </c:pt>
                <c:pt idx="256">
                  <c:v>124.56230563264981</c:v>
                </c:pt>
                <c:pt idx="257">
                  <c:v>124.92016528315249</c:v>
                </c:pt>
                <c:pt idx="258">
                  <c:v>125.27544960230139</c:v>
                </c:pt>
                <c:pt idx="259">
                  <c:v>125.62814758094606</c:v>
                </c:pt>
                <c:pt idx="260">
                  <c:v>125.97824836593385</c:v>
                </c:pt>
                <c:pt idx="261">
                  <c:v>126.3257412598121</c:v>
                </c:pt>
                <c:pt idx="262">
                  <c:v>126.67061572052262</c:v>
                </c:pt>
                <c:pt idx="263">
                  <c:v>127.01286136108905</c:v>
                </c:pt>
                <c:pt idx="264">
                  <c:v>127.35246794929708</c:v>
                </c:pt>
                <c:pt idx="265">
                  <c:v>127.68942540736774</c:v>
                </c:pt>
                <c:pt idx="266">
                  <c:v>128.02372381162346</c:v>
                </c:pt>
                <c:pt idx="267">
                  <c:v>128.35535339214749</c:v>
                </c:pt>
                <c:pt idx="268">
                  <c:v>128.6843045324363</c:v>
                </c:pt>
                <c:pt idx="269">
                  <c:v>129.01056776904537</c:v>
                </c:pt>
                <c:pt idx="270">
                  <c:v>129.3341337912286</c:v>
                </c:pt>
                <c:pt idx="271">
                  <c:v>129.65499344057054</c:v>
                </c:pt>
                <c:pt idx="272">
                  <c:v>129.97313771061269</c:v>
                </c:pt>
                <c:pt idx="273">
                  <c:v>130.28855774647346</c:v>
                </c:pt>
                <c:pt idx="274">
                  <c:v>130.60124484446163</c:v>
                </c:pt>
                <c:pt idx="275">
                  <c:v>130.91119045168327</c:v>
                </c:pt>
                <c:pt idx="276">
                  <c:v>131.21838616564352</c:v>
                </c:pt>
                <c:pt idx="277">
                  <c:v>131.52282373384116</c:v>
                </c:pt>
                <c:pt idx="278">
                  <c:v>131.82449505335842</c:v>
                </c:pt>
                <c:pt idx="279">
                  <c:v>132.12339217044374</c:v>
                </c:pt>
                <c:pt idx="280">
                  <c:v>132.41950728008973</c:v>
                </c:pt>
                <c:pt idx="281">
                  <c:v>132.7128327256051</c:v>
                </c:pt>
                <c:pt idx="282">
                  <c:v>133.00336099818054</c:v>
                </c:pt>
                <c:pt idx="283">
                  <c:v>133.29108473645007</c:v>
                </c:pt>
                <c:pt idx="284">
                  <c:v>133.57599672604596</c:v>
                </c:pt>
                <c:pt idx="285">
                  <c:v>133.85808989914867</c:v>
                </c:pt>
                <c:pt idx="286">
                  <c:v>134.137357334032</c:v>
                </c:pt>
                <c:pt idx="287">
                  <c:v>134.41379225460236</c:v>
                </c:pt>
                <c:pt idx="288">
                  <c:v>134.68738802993312</c:v>
                </c:pt>
                <c:pt idx="289">
                  <c:v>134.95813817379408</c:v>
                </c:pt>
                <c:pt idx="290">
                  <c:v>135.22603634417649</c:v>
                </c:pt>
                <c:pt idx="291">
                  <c:v>135.49107634281174</c:v>
                </c:pt>
                <c:pt idx="292">
                  <c:v>135.75325211468731</c:v>
                </c:pt>
                <c:pt idx="293">
                  <c:v>136.01255774755614</c:v>
                </c:pt>
                <c:pt idx="294">
                  <c:v>136.26898747144276</c:v>
                </c:pt>
                <c:pt idx="295">
                  <c:v>136.52253565814428</c:v>
                </c:pt>
                <c:pt idx="296">
                  <c:v>136.77319682072695</c:v>
                </c:pt>
                <c:pt idx="297">
                  <c:v>137.02096561301855</c:v>
                </c:pt>
                <c:pt idx="298">
                  <c:v>137.26152057886608</c:v>
                </c:pt>
                <c:pt idx="299">
                  <c:v>137.49053011500055</c:v>
                </c:pt>
                <c:pt idx="300">
                  <c:v>137.70797843916642</c:v>
                </c:pt>
                <c:pt idx="301">
                  <c:v>137.9138515235087</c:v>
                </c:pt>
                <c:pt idx="302">
                  <c:v>138.10813708631557</c:v>
                </c:pt>
                <c:pt idx="303">
                  <c:v>138.29082458362745</c:v>
                </c:pt>
                <c:pt idx="304">
                  <c:v>138.46190520071454</c:v>
                </c:pt>
                <c:pt idx="305">
                  <c:v>138.62137184342615</c:v>
                </c:pt>
                <c:pt idx="306">
                  <c:v>138.76921912941697</c:v>
                </c:pt>
                <c:pt idx="307">
                  <c:v>138.9054433792524</c:v>
                </c:pt>
                <c:pt idx="308">
                  <c:v>139.03004260739723</c:v>
                </c:pt>
                <c:pt idx="309">
                  <c:v>139.14301651309142</c:v>
                </c:pt>
                <c:pt idx="310">
                  <c:v>139.24436647111543</c:v>
                </c:pt>
                <c:pt idx="311">
                  <c:v>139.33409552245058</c:v>
                </c:pt>
                <c:pt idx="312">
                  <c:v>139.41220836483564</c:v>
                </c:pt>
                <c:pt idx="313">
                  <c:v>139.47871134322509</c:v>
                </c:pt>
                <c:pt idx="314">
                  <c:v>139.53361244015159</c:v>
                </c:pt>
                <c:pt idx="315">
                  <c:v>139.57692126599636</c:v>
                </c:pt>
                <c:pt idx="316">
                  <c:v>139.60864904917017</c:v>
                </c:pt>
                <c:pt idx="317">
                  <c:v>139.6288086262104</c:v>
                </c:pt>
                <c:pt idx="318">
                  <c:v>139.63741443179481</c:v>
                </c:pt>
                <c:pt idx="319">
                  <c:v>139.63448248867783</c:v>
                </c:pt>
                <c:pt idx="320">
                  <c:v>139.62003039755103</c:v>
                </c:pt>
                <c:pt idx="321">
                  <c:v>139.59580311273126</c:v>
                </c:pt>
                <c:pt idx="322">
                  <c:v>139.56354364993777</c:v>
                </c:pt>
                <c:pt idx="323">
                  <c:v>139.52326708174226</c:v>
                </c:pt>
                <c:pt idx="324">
                  <c:v>139.47498922575696</c:v>
                </c:pt>
                <c:pt idx="325">
                  <c:v>139.4187266395686</c:v>
                </c:pt>
                <c:pt idx="326">
                  <c:v>139.35449661566022</c:v>
                </c:pt>
                <c:pt idx="327">
                  <c:v>139.28231717632252</c:v>
                </c:pt>
                <c:pt idx="328">
                  <c:v>139.20220706855497</c:v>
                </c:pt>
                <c:pt idx="329">
                  <c:v>139.11418575895812</c:v>
                </c:pt>
                <c:pt idx="330">
                  <c:v>139.01827342861807</c:v>
                </c:pt>
                <c:pt idx="331">
                  <c:v>138.91449096798405</c:v>
                </c:pt>
                <c:pt idx="332">
                  <c:v>138.80285997174036</c:v>
                </c:pt>
                <c:pt idx="333">
                  <c:v>138.68340273367318</c:v>
                </c:pt>
                <c:pt idx="334">
                  <c:v>138.55614224153385</c:v>
                </c:pt>
                <c:pt idx="335">
                  <c:v>138.42110217189898</c:v>
                </c:pt>
                <c:pt idx="336">
                  <c:v>138.27830688502851</c:v>
                </c:pt>
                <c:pt idx="337">
                  <c:v>138.12778141972319</c:v>
                </c:pt>
                <c:pt idx="338">
                  <c:v>137.96955148818176</c:v>
                </c:pt>
                <c:pt idx="339">
                  <c:v>137.80364347085867</c:v>
                </c:pt>
                <c:pt idx="340">
                  <c:v>137.63008441132428</c:v>
                </c:pt>
                <c:pt idx="341">
                  <c:v>137.44890201112676</c:v>
                </c:pt>
                <c:pt idx="342">
                  <c:v>137.26012462465889</c:v>
                </c:pt>
                <c:pt idx="343">
                  <c:v>137.06378125402762</c:v>
                </c:pt>
                <c:pt idx="344">
                  <c:v>136.8599015439305</c:v>
                </c:pt>
                <c:pt idx="345">
                  <c:v>136.64851577653675</c:v>
                </c:pt>
                <c:pt idx="346">
                  <c:v>136.42965486637709</c:v>
                </c:pt>
                <c:pt idx="347">
                  <c:v>136.20335035523945</c:v>
                </c:pt>
                <c:pt idx="348">
                  <c:v>135.96981748784279</c:v>
                </c:pt>
                <c:pt idx="349">
                  <c:v>135.72927113601671</c:v>
                </c:pt>
                <c:pt idx="350">
                  <c:v>135.4817430190059</c:v>
                </c:pt>
                <c:pt idx="351">
                  <c:v>135.22726540158845</c:v>
                </c:pt>
                <c:pt idx="352">
                  <c:v>134.96587108952349</c:v>
                </c:pt>
                <c:pt idx="353">
                  <c:v>134.69759342501126</c:v>
                </c:pt>
                <c:pt idx="354">
                  <c:v>134.42246628216736</c:v>
                </c:pt>
                <c:pt idx="355">
                  <c:v>134.14052406251</c:v>
                </c:pt>
                <c:pt idx="356">
                  <c:v>133.85180169046194</c:v>
                </c:pt>
                <c:pt idx="357">
                  <c:v>133.55633460886801</c:v>
                </c:pt>
                <c:pt idx="358">
                  <c:v>133.25415877452798</c:v>
                </c:pt>
                <c:pt idx="359">
                  <c:v>132.94531065374559</c:v>
                </c:pt>
                <c:pt idx="360">
                  <c:v>132.63358269651565</c:v>
                </c:pt>
                <c:pt idx="361">
                  <c:v>132.32274248905361</c:v>
                </c:pt>
                <c:pt idx="362">
                  <c:v>132.01278670602244</c:v>
                </c:pt>
                <c:pt idx="363">
                  <c:v>131.70371203788176</c:v>
                </c:pt>
                <c:pt idx="364">
                  <c:v>131.39551519079717</c:v>
                </c:pt>
                <c:pt idx="365">
                  <c:v>131.08819288655053</c:v>
                </c:pt>
                <c:pt idx="366">
                  <c:v>130.78174186245116</c:v>
                </c:pt>
                <c:pt idx="367">
                  <c:v>130.47615887124664</c:v>
                </c:pt>
                <c:pt idx="368">
                  <c:v>130.17144068103553</c:v>
                </c:pt>
                <c:pt idx="369">
                  <c:v>129.86758407517948</c:v>
                </c:pt>
                <c:pt idx="370">
                  <c:v>129.56458585221674</c:v>
                </c:pt>
                <c:pt idx="371">
                  <c:v>129.26244282577596</c:v>
                </c:pt>
                <c:pt idx="372">
                  <c:v>128.96115182449012</c:v>
                </c:pt>
                <c:pt idx="373">
                  <c:v>128.66070969191213</c:v>
                </c:pt>
                <c:pt idx="374">
                  <c:v>128.36111328642991</c:v>
                </c:pt>
                <c:pt idx="375">
                  <c:v>128.06235948118248</c:v>
                </c:pt>
                <c:pt idx="376">
                  <c:v>127.76444516397646</c:v>
                </c:pt>
                <c:pt idx="377">
                  <c:v>127.46736723720369</c:v>
                </c:pt>
                <c:pt idx="378">
                  <c:v>127.17112261775837</c:v>
                </c:pt>
                <c:pt idx="379">
                  <c:v>126.8757082369558</c:v>
                </c:pt>
                <c:pt idx="380">
                  <c:v>126.58112104045078</c:v>
                </c:pt>
                <c:pt idx="381">
                  <c:v>126.2873579881572</c:v>
                </c:pt>
                <c:pt idx="382">
                  <c:v>125.99441605416783</c:v>
                </c:pt>
                <c:pt idx="383">
                  <c:v>125.70229222667466</c:v>
                </c:pt>
                <c:pt idx="384">
                  <c:v>125.4109835078898</c:v>
                </c:pt>
                <c:pt idx="385">
                  <c:v>125.12048691396707</c:v>
                </c:pt>
                <c:pt idx="386">
                  <c:v>124.83079947492377</c:v>
                </c:pt>
                <c:pt idx="387">
                  <c:v>124.54191823456325</c:v>
                </c:pt>
                <c:pt idx="388">
                  <c:v>124.25384025039773</c:v>
                </c:pt>
                <c:pt idx="389">
                  <c:v>123.96656259357195</c:v>
                </c:pt>
                <c:pt idx="390">
                  <c:v>123.68008234878704</c:v>
                </c:pt>
                <c:pt idx="391">
                  <c:v>123.39439661422497</c:v>
                </c:pt>
                <c:pt idx="392">
                  <c:v>123.10950250147364</c:v>
                </c:pt>
                <c:pt idx="393">
                  <c:v>122.82539713545212</c:v>
                </c:pt>
                <c:pt idx="394">
                  <c:v>122.54207765433674</c:v>
                </c:pt>
                <c:pt idx="395">
                  <c:v>122.25954120948754</c:v>
                </c:pt>
                <c:pt idx="396">
                  <c:v>121.97778496537501</c:v>
                </c:pt>
                <c:pt idx="397">
                  <c:v>121.69680609950743</c:v>
                </c:pt>
                <c:pt idx="398">
                  <c:v>121.416601802359</c:v>
                </c:pt>
                <c:pt idx="399">
                  <c:v>121.1371692772979</c:v>
                </c:pt>
                <c:pt idx="400">
                  <c:v>120.85850574051513</c:v>
                </c:pt>
                <c:pt idx="401">
                  <c:v>118.09788958231879</c:v>
                </c:pt>
                <c:pt idx="402">
                  <c:v>115.41222262942487</c:v>
                </c:pt>
                <c:pt idx="403">
                  <c:v>112.7988605503443</c:v>
                </c:pt>
                <c:pt idx="404">
                  <c:v>110.25527672589207</c:v>
                </c:pt>
                <c:pt idx="405">
                  <c:v>107.77905598809562</c:v>
                </c:pt>
                <c:pt idx="406">
                  <c:v>105.367888746258</c:v>
                </c:pt>
                <c:pt idx="407">
                  <c:v>103.0195654729615</c:v>
                </c:pt>
                <c:pt idx="408">
                  <c:v>100.73197152493726</c:v>
                </c:pt>
                <c:pt idx="409">
                  <c:v>98.503082275680171</c:v>
                </c:pt>
                <c:pt idx="410">
                  <c:v>96.330958538473269</c:v>
                </c:pt>
                <c:pt idx="411">
                  <c:v>94.213742260120227</c:v>
                </c:pt>
                <c:pt idx="412">
                  <c:v>92.149652467179607</c:v>
                </c:pt>
                <c:pt idx="413">
                  <c:v>90.136981447863164</c:v>
                </c:pt>
                <c:pt idx="414">
                  <c:v>88.174091154019024</c:v>
                </c:pt>
                <c:pt idx="415">
                  <c:v>86.259409808770727</c:v>
                </c:pt>
                <c:pt idx="416">
                  <c:v>84.391428706443321</c:v>
                </c:pt>
                <c:pt idx="417">
                  <c:v>82.568699192379455</c:v>
                </c:pt>
                <c:pt idx="418">
                  <c:v>80.789829811142823</c:v>
                </c:pt>
                <c:pt idx="419">
                  <c:v>79.053483612430853</c:v>
                </c:pt>
                <c:pt idx="420">
                  <c:v>77.358375604773983</c:v>
                </c:pt>
                <c:pt idx="421">
                  <c:v>75.703270347800654</c:v>
                </c:pt>
                <c:pt idx="422">
                  <c:v>74.086979674489058</c:v>
                </c:pt>
                <c:pt idx="423">
                  <c:v>72.508360535421858</c:v>
                </c:pt>
                <c:pt idx="424">
                  <c:v>70.966312957610285</c:v>
                </c:pt>
                <c:pt idx="425">
                  <c:v>69.459778110958922</c:v>
                </c:pt>
                <c:pt idx="426">
                  <c:v>67.987736475914033</c:v>
                </c:pt>
                <c:pt idx="427">
                  <c:v>66.54920610627056</c:v>
                </c:pt>
                <c:pt idx="428">
                  <c:v>65.143240981514921</c:v>
                </c:pt>
                <c:pt idx="429">
                  <c:v>63.768929443453523</c:v>
                </c:pt>
                <c:pt idx="430">
                  <c:v>62.425392712220834</c:v>
                </c:pt>
                <c:pt idx="431">
                  <c:v>61.111783477081389</c:v>
                </c:pt>
                <c:pt idx="432">
                  <c:v>59.827284557736462</c:v>
                </c:pt>
                <c:pt idx="433">
                  <c:v>58.571107632121837</c:v>
                </c:pt>
                <c:pt idx="434">
                  <c:v>57.342492026939368</c:v>
                </c:pt>
                <c:pt idx="435">
                  <c:v>56.1407035674019</c:v>
                </c:pt>
                <c:pt idx="436">
                  <c:v>54.965033482893986</c:v>
                </c:pt>
                <c:pt idx="437">
                  <c:v>53.814797365455249</c:v>
                </c:pt>
                <c:pt idx="438">
                  <c:v>52.689334178185767</c:v>
                </c:pt>
                <c:pt idx="439">
                  <c:v>51.588005310850654</c:v>
                </c:pt>
                <c:pt idx="440">
                  <c:v>50.510193680128751</c:v>
                </c:pt>
                <c:pt idx="441">
                  <c:v>49.455302872103438</c:v>
                </c:pt>
                <c:pt idx="442">
                  <c:v>48.422756324740142</c:v>
                </c:pt>
                <c:pt idx="443">
                  <c:v>47.411996548229332</c:v>
                </c:pt>
                <c:pt idx="444">
                  <c:v>46.422484381199588</c:v>
                </c:pt>
                <c:pt idx="445">
                  <c:v>45.453698280924129</c:v>
                </c:pt>
                <c:pt idx="446">
                  <c:v>44.505133645753226</c:v>
                </c:pt>
                <c:pt idx="447">
                  <c:v>43.576302168109031</c:v>
                </c:pt>
                <c:pt idx="448">
                  <c:v>42.666731216474147</c:v>
                </c:pt>
                <c:pt idx="449">
                  <c:v>41.775963244897312</c:v>
                </c:pt>
                <c:pt idx="450">
                  <c:v>40.903555228622366</c:v>
                </c:pt>
                <c:pt idx="451">
                  <c:v>40.049078124526474</c:v>
                </c:pt>
                <c:pt idx="452">
                  <c:v>39.212116355127982</c:v>
                </c:pt>
                <c:pt idx="453">
                  <c:v>38.392267314992644</c:v>
                </c:pt>
                <c:pt idx="454">
                  <c:v>37.589140898433783</c:v>
                </c:pt>
                <c:pt idx="455">
                  <c:v>36.802359047461167</c:v>
                </c:pt>
                <c:pt idx="456">
                  <c:v>36.031555318992737</c:v>
                </c:pt>
                <c:pt idx="457">
                  <c:v>35.276374470395467</c:v>
                </c:pt>
                <c:pt idx="458">
                  <c:v>34.536472062473607</c:v>
                </c:pt>
                <c:pt idx="459">
                  <c:v>33.81151407906934</c:v>
                </c:pt>
                <c:pt idx="460">
                  <c:v>33.101176562485982</c:v>
                </c:pt>
                <c:pt idx="461">
                  <c:v>32.405145263985986</c:v>
                </c:pt>
                <c:pt idx="462">
                  <c:v>31.723115308655164</c:v>
                </c:pt>
                <c:pt idx="463">
                  <c:v>31.054790873962446</c:v>
                </c:pt>
                <c:pt idx="464">
                  <c:v>30.399884881379077</c:v>
                </c:pt>
                <c:pt idx="465">
                  <c:v>29.758118700454396</c:v>
                </c:pt>
                <c:pt idx="466">
                  <c:v>29.129221864776554</c:v>
                </c:pt>
                <c:pt idx="467">
                  <c:v>28.512931799275609</c:v>
                </c:pt>
                <c:pt idx="468">
                  <c:v>27.908993558354496</c:v>
                </c:pt>
                <c:pt idx="469">
                  <c:v>27.317159574359099</c:v>
                </c:pt>
                <c:pt idx="470">
                  <c:v>26.737189415923506</c:v>
                </c:pt>
                <c:pt idx="471">
                  <c:v>26.16884955574961</c:v>
                </c:pt>
                <c:pt idx="472">
                  <c:v>25.611913147402408</c:v>
                </c:pt>
                <c:pt idx="473">
                  <c:v>25.066159810722656</c:v>
                </c:pt>
                <c:pt idx="474">
                  <c:v>24.531375425478487</c:v>
                </c:pt>
                <c:pt idx="475">
                  <c:v>24.007351932895983</c:v>
                </c:pt>
                <c:pt idx="476">
                  <c:v>23.493887144725878</c:v>
                </c:pt>
                <c:pt idx="477">
                  <c:v>22.990784559520709</c:v>
                </c:pt>
                <c:pt idx="478">
                  <c:v>22.497853185811522</c:v>
                </c:pt>
                <c:pt idx="479">
                  <c:v>22.014907371888871</c:v>
                </c:pt>
                <c:pt idx="480">
                  <c:v>21.541766641906122</c:v>
                </c:pt>
                <c:pt idx="481">
                  <c:v>21.078255538036686</c:v>
                </c:pt>
                <c:pt idx="482">
                  <c:v>20.624203468429318</c:v>
                </c:pt>
                <c:pt idx="483">
                  <c:v>20.179444560717144</c:v>
                </c:pt>
                <c:pt idx="484">
                  <c:v>19.743817520847795</c:v>
                </c:pt>
                <c:pt idx="485">
                  <c:v>19.31716549701212</c:v>
                </c:pt>
                <c:pt idx="486">
                  <c:v>18.899335948459399</c:v>
                </c:pt>
                <c:pt idx="487">
                  <c:v>18.490180518996425</c:v>
                </c:pt>
                <c:pt idx="488">
                  <c:v>18.08955491497672</c:v>
                </c:pt>
                <c:pt idx="489">
                  <c:v>17.697318787594668</c:v>
                </c:pt>
                <c:pt idx="490">
                  <c:v>17.313335619307914</c:v>
                </c:pt>
                <c:pt idx="491">
                  <c:v>16.937472614218368</c:v>
                </c:pt>
                <c:pt idx="492">
                  <c:v>16.569600592249994</c:v>
                </c:pt>
                <c:pt idx="493">
                  <c:v>16.209593886968143</c:v>
                </c:pt>
                <c:pt idx="494">
                  <c:v>15.857330246891925</c:v>
                </c:pt>
                <c:pt idx="495">
                  <c:v>15.512690740157185</c:v>
                </c:pt>
                <c:pt idx="496">
                  <c:v>15.175559662393509</c:v>
                </c:pt>
                <c:pt idx="497">
                  <c:v>14.845824447684448</c:v>
                </c:pt>
                <c:pt idx="498">
                  <c:v>14.523375582485116</c:v>
                </c:pt>
                <c:pt idx="499">
                  <c:v>14.208106522376626</c:v>
                </c:pt>
                <c:pt idx="500">
                  <c:v>13.899913611541292</c:v>
                </c:pt>
                <c:pt idx="501">
                  <c:v>13.598696004847326</c:v>
                </c:pt>
                <c:pt idx="502">
                  <c:v>13.30435559243563</c:v>
                </c:pt>
                <c:pt idx="503">
                  <c:v>13.016796926705634</c:v>
                </c:pt>
                <c:pt idx="504">
                  <c:v>12.735927151600849</c:v>
                </c:pt>
                <c:pt idx="505">
                  <c:v>12.461655934098337</c:v>
                </c:pt>
                <c:pt idx="506">
                  <c:v>12.193895397809827</c:v>
                </c:pt>
                <c:pt idx="507">
                  <c:v>11.932560058605432</c:v>
                </c:pt>
                <c:pt idx="508">
                  <c:v>11.677566762173987</c:v>
                </c:pt>
                <c:pt idx="509">
                  <c:v>11.428834623436916</c:v>
                </c:pt>
                <c:pt idx="510">
                  <c:v>11.186284967735469</c:v>
                </c:pt>
                <c:pt idx="511">
                  <c:v>10.949841273713444</c:v>
                </c:pt>
                <c:pt idx="512">
                  <c:v>10.719429117820459</c:v>
                </c:pt>
                <c:pt idx="513">
                  <c:v>10.494976120362882</c:v>
                </c:pt>
                <c:pt idx="514">
                  <c:v>10.276411893031884</c:v>
                </c:pt>
                <c:pt idx="515">
                  <c:v>10.063667987840267</c:v>
                </c:pt>
                <c:pt idx="516">
                  <c:v>9.8566778474017607</c:v>
                </c:pt>
                <c:pt idx="517">
                  <c:v>9.6553767564884527</c:v>
                </c:pt>
                <c:pt idx="518">
                  <c:v>9.459701794803923</c:v>
                </c:pt>
                <c:pt idx="519">
                  <c:v>9.2695917909114236</c:v>
                </c:pt>
                <c:pt idx="520">
                  <c:v>9.0849872772584099</c:v>
                </c:pt>
                <c:pt idx="521">
                  <c:v>8.9058304462401594</c:v>
                </c:pt>
                <c:pt idx="522">
                  <c:v>8.7320651072471982</c:v>
                </c:pt>
                <c:pt idx="523">
                  <c:v>8.563636644642699</c:v>
                </c:pt>
                <c:pt idx="524">
                  <c:v>8.4004919766178379</c:v>
                </c:pt>
                <c:pt idx="525">
                  <c:v>8.2425795148745316</c:v>
                </c:pt>
                <c:pt idx="526">
                  <c:v>8.0898491250868485</c:v>
                </c:pt>
                <c:pt idx="527">
                  <c:v>7.9422520880937864</c:v>
                </c:pt>
                <c:pt idx="528">
                  <c:v>7.7997410617781409</c:v>
                </c:pt>
                <c:pt idx="529">
                  <c:v>7.6622700435874043</c:v>
                </c:pt>
                <c:pt idx="530">
                  <c:v>7.5297943336549391</c:v>
                </c:pt>
                <c:pt idx="531">
                  <c:v>7.4022704984810392</c:v>
                </c:pt>
                <c:pt idx="532">
                  <c:v>7.2796563351356012</c:v>
                </c:pt>
                <c:pt idx="533">
                  <c:v>7.1619108359460562</c:v>
                </c:pt>
                <c:pt idx="534">
                  <c:v>7.0489941536360314</c:v>
                </c:pt>
                <c:pt idx="535">
                  <c:v>6.9408675668826438</c:v>
                </c:pt>
                <c:pt idx="536">
                  <c:v>6.8374934462621511</c:v>
                </c:pt>
                <c:pt idx="537">
                  <c:v>6.7388352205562354</c:v>
                </c:pt>
                <c:pt idx="538">
                  <c:v>6.644857343393439</c:v>
                </c:pt>
                <c:pt idx="539">
                  <c:v>6.5555252602026917</c:v>
                </c:pt>
                <c:pt idx="540">
                  <c:v>6.4708053754584851</c:v>
                </c:pt>
                <c:pt idx="541">
                  <c:v>6.3906650201998092</c:v>
                </c:pt>
                <c:pt idx="542">
                  <c:v>6.3150724198077191</c:v>
                </c:pt>
                <c:pt idx="543">
                  <c:v>6.2439966620290388</c:v>
                </c:pt>
                <c:pt idx="544">
                  <c:v>6.1774076652366112</c:v>
                </c:pt>
                <c:pt idx="545">
                  <c:v>6.115276146919272</c:v>
                </c:pt>
                <c:pt idx="546">
                  <c:v>6.0575735923976071</c:v>
                </c:pt>
                <c:pt idx="547">
                  <c:v>6.0042722237643451</c:v>
                </c:pt>
                <c:pt idx="548">
                  <c:v>5.9553449690510512</c:v>
                </c:pt>
                <c:pt idx="549">
                  <c:v>5.9107654316256335</c:v>
                </c:pt>
                <c:pt idx="550">
                  <c:v>5.8705078598276774</c:v>
                </c:pt>
                <c:pt idx="551">
                  <c:v>5.8345471168513612</c:v>
                </c:pt>
                <c:pt idx="552">
                  <c:v>5.8028586508880799</c:v>
                </c:pt>
                <c:pt idx="553">
                  <c:v>5.7754184655431589</c:v>
                </c:pt>
                <c:pt idx="554">
                  <c:v>5.7522030905432553</c:v>
                </c:pt>
                <c:pt idx="555">
                  <c:v>5.7331895527527976</c:v>
                </c:pt>
                <c:pt idx="556">
                  <c:v>5.7183553475196414</c:v>
                </c:pt>
                <c:pt idx="557">
                  <c:v>5.707678410371452</c:v>
                </c:pt>
                <c:pt idx="558">
                  <c:v>5.70113708908554</c:v>
                </c:pt>
                <c:pt idx="559">
                  <c:v>5.6987101161557439</c:v>
                </c:pt>
                <c:pt idx="560">
                  <c:v>5.7003765816806311</c:v>
                </c:pt>
                <c:pt idx="561">
                  <c:v>5.7061159066975549</c:v>
                </c:pt>
                <c:pt idx="562">
                  <c:v>5.715907816987202</c:v>
                </c:pt>
                <c:pt idx="563">
                  <c:v>5.7297323173730126</c:v>
                </c:pt>
                <c:pt idx="564">
                  <c:v>5.7475696665393716</c:v>
                </c:pt>
                <c:pt idx="565">
                  <c:v>5.769400352391707</c:v>
                </c:pt>
                <c:pt idx="566">
                  <c:v>5.7952050679805884</c:v>
                </c:pt>
                <c:pt idx="567">
                  <c:v>5.8249646880108195</c:v>
                </c:pt>
                <c:pt idx="568">
                  <c:v>5.85866024595492</c:v>
                </c:pt>
                <c:pt idx="569">
                  <c:v>5.8962729117889827</c:v>
                </c:pt>
                <c:pt idx="570">
                  <c:v>5.937783970367013</c:v>
                </c:pt>
                <c:pt idx="571">
                  <c:v>5.9831748004480838</c:v>
                </c:pt>
                <c:pt idx="572">
                  <c:v>6.0324268543886621</c:v>
                </c:pt>
                <c:pt idx="573">
                  <c:v>6.0855216385103992</c:v>
                </c:pt>
                <c:pt idx="574">
                  <c:v>6.1424406941517624</c:v>
                </c:pt>
                <c:pt idx="575">
                  <c:v>6.203165579409645</c:v>
                </c:pt>
                <c:pt idx="576">
                  <c:v>6.2676778515752085</c:v>
                </c:pt>
                <c:pt idx="577">
                  <c:v>6.335959050266081</c:v>
                </c:pt>
                <c:pt idx="578">
                  <c:v>6.4079906812551837</c:v>
                </c:pt>
                <c:pt idx="579">
                  <c:v>6.483754200994472</c:v>
                </c:pt>
                <c:pt idx="580">
                  <c:v>6.563231001830208</c:v>
                </c:pt>
                <c:pt idx="581">
                  <c:v>6.6464023979045592</c:v>
                </c:pt>
                <c:pt idx="582">
                  <c:v>6.7332496117368787</c:v>
                </c:pt>
                <c:pt idx="583">
                  <c:v>6.8237537614765289</c:v>
                </c:pt>
                <c:pt idx="584">
                  <c:v>6.9178958488176248</c:v>
                </c:pt>
                <c:pt idx="585">
                  <c:v>7.015656747565191</c:v>
                </c:pt>
                <c:pt idx="586">
                  <c:v>7.1170171928408488</c:v>
                </c:pt>
                <c:pt idx="587">
                  <c:v>7.2219577709153606</c:v>
                </c:pt>
                <c:pt idx="588">
                  <c:v>7.3304589096545785</c:v>
                </c:pt>
                <c:pt idx="589">
                  <c:v>7.442500869564463</c:v>
                </c:pt>
                <c:pt idx="590">
                  <c:v>7.5580637354205145</c:v>
                </c:pt>
                <c:pt idx="591">
                  <c:v>7.6771274084663084</c:v>
                </c:pt>
                <c:pt idx="592">
                  <c:v>7.7996715991654595</c:v>
                </c:pt>
                <c:pt idx="593">
                  <c:v>7.9256758204913274</c:v>
                </c:pt>
                <c:pt idx="594">
                  <c:v>8.0551193817381961</c:v>
                </c:pt>
                <c:pt idx="595">
                  <c:v>8.1879813828379735</c:v>
                </c:pt>
                <c:pt idx="596">
                  <c:v>8.3242407091661956</c:v>
                </c:pt>
                <c:pt idx="597">
                  <c:v>8.4638760268212625</c:v>
                </c:pt>
                <c:pt idx="598">
                  <c:v>8.6068657783609357</c:v>
                </c:pt>
                <c:pt idx="599">
                  <c:v>8.7531881789803254</c:v>
                </c:pt>
                <c:pt idx="600">
                  <c:v>8.9028212131157751</c:v>
                </c:pt>
                <c:pt idx="601">
                  <c:v>9.0557426314593279</c:v>
                </c:pt>
                <c:pt idx="602">
                  <c:v>9.2119299483687342</c:v>
                </c:pt>
                <c:pt idx="603">
                  <c:v>9.3713604396583712</c:v>
                </c:pt>
                <c:pt idx="604">
                  <c:v>9.5340111407565651</c:v>
                </c:pt>
                <c:pt idx="605">
                  <c:v>9.6998588452155321</c:v>
                </c:pt>
                <c:pt idx="606">
                  <c:v>9.8688801035600857</c:v>
                </c:pt>
                <c:pt idx="607">
                  <c:v>10.041051222462139</c:v>
                </c:pt>
                <c:pt idx="608">
                  <c:v>10.216348264227914</c:v>
                </c:pt>
                <c:pt idx="609">
                  <c:v>10.39474704658562</c:v>
                </c:pt>
                <c:pt idx="610">
                  <c:v>10.576223142761485</c:v>
                </c:pt>
                <c:pt idx="611">
                  <c:v>10.760751881832523</c:v>
                </c:pt>
                <c:pt idx="612">
                  <c:v>10.948308349344817</c:v>
                </c:pt>
                <c:pt idx="613">
                  <c:v>11.138867388186425</c:v>
                </c:pt>
                <c:pt idx="614">
                  <c:v>11.332403599704513</c:v>
                </c:pt>
                <c:pt idx="615">
                  <c:v>11.528891345056609</c:v>
                </c:pt>
                <c:pt idx="616">
                  <c:v>11.728304746786209</c:v>
                </c:pt>
                <c:pt idx="617">
                  <c:v>11.930617690613506</c:v>
                </c:pt>
                <c:pt idx="618">
                  <c:v>12.135803827432003</c:v>
                </c:pt>
                <c:pt idx="619">
                  <c:v>12.343836575502648</c:v>
                </c:pt>
                <c:pt idx="620">
                  <c:v>12.554689122836802</c:v>
                </c:pt>
                <c:pt idx="621">
                  <c:v>12.768334429760264</c:v>
                </c:pt>
                <c:pt idx="622">
                  <c:v>12.984745231650454</c:v>
                </c:pt>
                <c:pt idx="623">
                  <c:v>13.203894041839382</c:v>
                </c:pt>
                <c:pt idx="624">
                  <c:v>13.425753154675187</c:v>
                </c:pt>
                <c:pt idx="625">
                  <c:v>13.65029464873535</c:v>
                </c:pt>
                <c:pt idx="626">
                  <c:v>13.877490390184947</c:v>
                </c:pt>
                <c:pt idx="627">
                  <c:v>14.107312036273473</c:v>
                </c:pt>
                <c:pt idx="628">
                  <c:v>14.339731038964127</c:v>
                </c:pt>
                <c:pt idx="629">
                  <c:v>14.574718648689563</c:v>
                </c:pt>
                <c:pt idx="630">
                  <c:v>14.812245918228307</c:v>
                </c:pt>
                <c:pt idx="631">
                  <c:v>15.052283706696391</c:v>
                </c:pt>
                <c:pt idx="632">
                  <c:v>15.294802683648737</c:v>
                </c:pt>
                <c:pt idx="633">
                  <c:v>15.539773333285282</c:v>
                </c:pt>
                <c:pt idx="634">
                  <c:v>15.78716595875656</c:v>
                </c:pt>
                <c:pt idx="635">
                  <c:v>16.036950686564186</c:v>
                </c:pt>
                <c:pt idx="636">
                  <c:v>16.289097471051427</c:v>
                </c:pt>
                <c:pt idx="637">
                  <c:v>16.543576098979251</c:v>
                </c:pt>
                <c:pt idx="638">
                  <c:v>16.800356194183621</c:v>
                </c:pt>
                <c:pt idx="639">
                  <c:v>17.059407222309677</c:v>
                </c:pt>
                <c:pt idx="640">
                  <c:v>17.320698495618604</c:v>
                </c:pt>
                <c:pt idx="641">
                  <c:v>17.584199177863319</c:v>
                </c:pt>
                <c:pt idx="642">
                  <c:v>17.849878289228993</c:v>
                </c:pt>
                <c:pt idx="643">
                  <c:v>18.117704711334589</c:v>
                </c:pt>
                <c:pt idx="644">
                  <c:v>18.387647192291748</c:v>
                </c:pt>
                <c:pt idx="645">
                  <c:v>18.659674351817511</c:v>
                </c:pt>
                <c:pt idx="646">
                  <c:v>18.933754686397215</c:v>
                </c:pt>
                <c:pt idx="647">
                  <c:v>19.209856574494296</c:v>
                </c:pt>
                <c:pt idx="648">
                  <c:v>19.487948281803654</c:v>
                </c:pt>
                <c:pt idx="649">
                  <c:v>19.767997966545234</c:v>
                </c:pt>
                <c:pt idx="650">
                  <c:v>20.049973684794754</c:v>
                </c:pt>
                <c:pt idx="651">
                  <c:v>20.333843395848454</c:v>
                </c:pt>
                <c:pt idx="652">
                  <c:v>20.619574967618924</c:v>
                </c:pt>
                <c:pt idx="653">
                  <c:v>20.907136182058814</c:v>
                </c:pt>
                <c:pt idx="654">
                  <c:v>21.19649474060985</c:v>
                </c:pt>
                <c:pt idx="655">
                  <c:v>21.487618269674098</c:v>
                </c:pt>
                <c:pt idx="656">
                  <c:v>21.78047432610477</c:v>
                </c:pt>
                <c:pt idx="657">
                  <c:v>22.075030402713878</c:v>
                </c:pt>
                <c:pt idx="658">
                  <c:v>22.371253933794144</c:v>
                </c:pt>
                <c:pt idx="659">
                  <c:v>22.669112300652309</c:v>
                </c:pt>
                <c:pt idx="660">
                  <c:v>22.968572837151569</c:v>
                </c:pt>
                <c:pt idx="661">
                  <c:v>23.269602835260564</c:v>
                </c:pt>
                <c:pt idx="662">
                  <c:v>23.572169550606247</c:v>
                </c:pt>
                <c:pt idx="663">
                  <c:v>23.876240208028573</c:v>
                </c:pt>
                <c:pt idx="664">
                  <c:v>24.181782007134256</c:v>
                </c:pt>
                <c:pt idx="665">
                  <c:v>24.488762127847675</c:v>
                </c:pt>
                <c:pt idx="666">
                  <c:v>24.797147735956322</c:v>
                </c:pt>
                <c:pt idx="667">
                  <c:v>25.106905988648613</c:v>
                </c:pt>
                <c:pt idx="668">
                  <c:v>25.418004040042032</c:v>
                </c:pt>
                <c:pt idx="669">
                  <c:v>25.730409046699354</c:v>
                </c:pt>
                <c:pt idx="670">
                  <c:v>26.044088173130657</c:v>
                </c:pt>
                <c:pt idx="671">
                  <c:v>26.359008597279313</c:v>
                </c:pt>
                <c:pt idx="672">
                  <c:v>26.675137515989807</c:v>
                </c:pt>
                <c:pt idx="673">
                  <c:v>26.992442150455254</c:v>
                </c:pt>
                <c:pt idx="674">
                  <c:v>27.310889751642879</c:v>
                </c:pt>
                <c:pt idx="675">
                  <c:v>27.630447605695341</c:v>
                </c:pt>
                <c:pt idx="676">
                  <c:v>27.951083039306003</c:v>
                </c:pt>
                <c:pt idx="677">
                  <c:v>28.272763425066483</c:v>
                </c:pt>
                <c:pt idx="678">
                  <c:v>28.595456186784421</c:v>
                </c:pt>
                <c:pt idx="679">
                  <c:v>28.919128804769816</c:v>
                </c:pt>
                <c:pt idx="680">
                  <c:v>29.24374882108809</c:v>
                </c:pt>
                <c:pt idx="681">
                  <c:v>29.569283844778301</c:v>
                </c:pt>
                <c:pt idx="682">
                  <c:v>29.89570155703451</c:v>
                </c:pt>
                <c:pt idx="683">
                  <c:v>30.222969716349166</c:v>
                </c:pt>
                <c:pt idx="684">
                  <c:v>30.551056163616302</c:v>
                </c:pt>
                <c:pt idx="685">
                  <c:v>30.879928827193304</c:v>
                </c:pt>
                <c:pt idx="686">
                  <c:v>31.209555727919813</c:v>
                </c:pt>
                <c:pt idx="687">
                  <c:v>31.539904984091802</c:v>
                </c:pt>
                <c:pt idx="688">
                  <c:v>31.870944816389809</c:v>
                </c:pt>
                <c:pt idx="689">
                  <c:v>32.202643552759561</c:v>
                </c:pt>
                <c:pt idx="690">
                  <c:v>32.534969633243776</c:v>
                </c:pt>
                <c:pt idx="691">
                  <c:v>32.867891614763657</c:v>
                </c:pt>
                <c:pt idx="692">
                  <c:v>33.201378175848738</c:v>
                </c:pt>
                <c:pt idx="693">
                  <c:v>33.535398121313882</c:v>
                </c:pt>
                <c:pt idx="694">
                  <c:v>33.869920386881894</c:v>
                </c:pt>
                <c:pt idx="695">
                  <c:v>34.204914043750911</c:v>
                </c:pt>
                <c:pt idx="696">
                  <c:v>34.540348303104942</c:v>
                </c:pt>
                <c:pt idx="697">
                  <c:v>34.876192520566683</c:v>
                </c:pt>
                <c:pt idx="698">
                  <c:v>35.212416200591356</c:v>
                </c:pt>
                <c:pt idx="699">
                  <c:v>35.548989000800461</c:v>
                </c:pt>
                <c:pt idx="700">
                  <c:v>35.885880736254308</c:v>
                </c:pt>
                <c:pt idx="701">
                  <c:v>36.223061383662589</c:v>
                </c:pt>
                <c:pt idx="702">
                  <c:v>36.560501085531605</c:v>
                </c:pt>
                <c:pt idx="703">
                  <c:v>36.898170154247417</c:v>
                </c:pt>
                <c:pt idx="704">
                  <c:v>37.236039076093867</c:v>
                </c:pt>
                <c:pt idx="705">
                  <c:v>37.574078515204803</c:v>
                </c:pt>
                <c:pt idx="706">
                  <c:v>37.912259317449397</c:v>
                </c:pt>
                <c:pt idx="707">
                  <c:v>38.250552514249769</c:v>
                </c:pt>
                <c:pt idx="708">
                  <c:v>38.58892932633028</c:v>
                </c:pt>
                <c:pt idx="709">
                  <c:v>38.927361167397613</c:v>
                </c:pt>
                <c:pt idx="710">
                  <c:v>39.26581964775098</c:v>
                </c:pt>
                <c:pt idx="711">
                  <c:v>39.60427657782175</c:v>
                </c:pt>
                <c:pt idx="712">
                  <c:v>39.942703971641663</c:v>
                </c:pt>
                <c:pt idx="713">
                  <c:v>40.281074050239603</c:v>
                </c:pt>
                <c:pt idx="714">
                  <c:v>40.619359244965523</c:v>
                </c:pt>
                <c:pt idx="715">
                  <c:v>40.957532200741682</c:v>
                </c:pt>
                <c:pt idx="716">
                  <c:v>41.295565779240214</c:v>
                </c:pt>
                <c:pt idx="717">
                  <c:v>41.633433061986985</c:v>
                </c:pt>
                <c:pt idx="718">
                  <c:v>41.971107353390693</c:v>
                </c:pt>
                <c:pt idx="719">
                  <c:v>42.308562183697617</c:v>
                </c:pt>
                <c:pt idx="720">
                  <c:v>42.645771311870718</c:v>
                </c:pt>
                <c:pt idx="721">
                  <c:v>42.982708728393618</c:v>
                </c:pt>
                <c:pt idx="722">
                  <c:v>43.319348657998432</c:v>
                </c:pt>
                <c:pt idx="723">
                  <c:v>43.655665562317893</c:v>
                </c:pt>
                <c:pt idx="724">
                  <c:v>43.991634142460697</c:v>
                </c:pt>
                <c:pt idx="725">
                  <c:v>44.327229341510659</c:v>
                </c:pt>
                <c:pt idx="726">
                  <c:v>44.662426346948948</c:v>
                </c:pt>
                <c:pt idx="727">
                  <c:v>44.997200592999654</c:v>
                </c:pt>
                <c:pt idx="728">
                  <c:v>45.331527762898197</c:v>
                </c:pt>
                <c:pt idx="729">
                  <c:v>45.66538379108281</c:v>
                </c:pt>
                <c:pt idx="730">
                  <c:v>45.998744865309042</c:v>
                </c:pt>
                <c:pt idx="731">
                  <c:v>46.331587428686923</c:v>
                </c:pt>
                <c:pt idx="732">
                  <c:v>46.663888181641212</c:v>
                </c:pt>
                <c:pt idx="733">
                  <c:v>46.995624083794823</c:v>
                </c:pt>
                <c:pt idx="734">
                  <c:v>47.326772355774729</c:v>
                </c:pt>
                <c:pt idx="735">
                  <c:v>47.657310480941717</c:v>
                </c:pt>
                <c:pt idx="736">
                  <c:v>47.987216207042948</c:v>
                </c:pt>
                <c:pt idx="737">
                  <c:v>48.316467547788328</c:v>
                </c:pt>
                <c:pt idx="738">
                  <c:v>48.645042784350295</c:v>
                </c:pt>
                <c:pt idx="739">
                  <c:v>48.972920466787713</c:v>
                </c:pt>
                <c:pt idx="740">
                  <c:v>49.30007941539381</c:v>
                </c:pt>
                <c:pt idx="741">
                  <c:v>49.626498721968595</c:v>
                </c:pt>
                <c:pt idx="742">
                  <c:v>49.952157751016081</c:v>
                </c:pt>
                <c:pt idx="743">
                  <c:v>50.277036140866585</c:v>
                </c:pt>
                <c:pt idx="744">
                  <c:v>50.601113804724299</c:v>
                </c:pt>
                <c:pt idx="745">
                  <c:v>50.924370931641093</c:v>
                </c:pt>
                <c:pt idx="746">
                  <c:v>51.246787987416205</c:v>
                </c:pt>
                <c:pt idx="747">
                  <c:v>51.568345715422879</c:v>
                </c:pt>
                <c:pt idx="748">
                  <c:v>51.889025137362125</c:v>
                </c:pt>
                <c:pt idx="749">
                  <c:v>52.208807553943871</c:v>
                </c:pt>
                <c:pt idx="750">
                  <c:v>52.527674545497021</c:v>
                </c:pt>
                <c:pt idx="751">
                  <c:v>52.845607972507167</c:v>
                </c:pt>
                <c:pt idx="752">
                  <c:v>53.162589976084547</c:v>
                </c:pt>
                <c:pt idx="753">
                  <c:v>53.478602978361295</c:v>
                </c:pt>
                <c:pt idx="754">
                  <c:v>53.793629682819294</c:v>
                </c:pt>
                <c:pt idx="755">
                  <c:v>54.107653074549098</c:v>
                </c:pt>
                <c:pt idx="756">
                  <c:v>54.420656420440665</c:v>
                </c:pt>
                <c:pt idx="757">
                  <c:v>54.732623269306302</c:v>
                </c:pt>
                <c:pt idx="758">
                  <c:v>55.043537451936913</c:v>
                </c:pt>
                <c:pt idx="759">
                  <c:v>55.353383081091543</c:v>
                </c:pt>
                <c:pt idx="760">
                  <c:v>55.662144551422131</c:v>
                </c:pt>
                <c:pt idx="761">
                  <c:v>55.969806539332843</c:v>
                </c:pt>
                <c:pt idx="762">
                  <c:v>56.276354002775705</c:v>
                </c:pt>
                <c:pt idx="763">
                  <c:v>56.581772180982782</c:v>
                </c:pt>
                <c:pt idx="764">
                  <c:v>56.886046594136197</c:v>
                </c:pt>
                <c:pt idx="765">
                  <c:v>57.189163042976134</c:v>
                </c:pt>
                <c:pt idx="766">
                  <c:v>57.491107608348244</c:v>
                </c:pt>
                <c:pt idx="767">
                  <c:v>57.791866650690807</c:v>
                </c:pt>
                <c:pt idx="768">
                  <c:v>58.09142680946303</c:v>
                </c:pt>
                <c:pt idx="769">
                  <c:v>58.38977500251459</c:v>
                </c:pt>
                <c:pt idx="770">
                  <c:v>58.68689842539812</c:v>
                </c:pt>
                <c:pt idx="771">
                  <c:v>58.982784550624892</c:v>
                </c:pt>
                <c:pt idx="772">
                  <c:v>59.27742112686488</c:v>
                </c:pt>
                <c:pt idx="773">
                  <c:v>59.570796178092131</c:v>
                </c:pt>
                <c:pt idx="774">
                  <c:v>59.862898002675927</c:v>
                </c:pt>
                <c:pt idx="775">
                  <c:v>60.15371517241951</c:v>
                </c:pt>
                <c:pt idx="776">
                  <c:v>60.443236531546368</c:v>
                </c:pt>
                <c:pt idx="777">
                  <c:v>60.731451195635529</c:v>
                </c:pt>
                <c:pt idx="778">
                  <c:v>61.018348550506907</c:v>
                </c:pt>
                <c:pt idx="779">
                  <c:v>61.303918251057134</c:v>
                </c:pt>
                <c:pt idx="780">
                  <c:v>61.588150220047602</c:v>
                </c:pt>
                <c:pt idx="781">
                  <c:v>61.871034646844628</c:v>
                </c:pt>
                <c:pt idx="782">
                  <c:v>62.15256198611408</c:v>
                </c:pt>
                <c:pt idx="783">
                  <c:v>62.432722956469952</c:v>
                </c:pt>
                <c:pt idx="784">
                  <c:v>62.711508539079169</c:v>
                </c:pt>
                <c:pt idx="785">
                  <c:v>62.9889099762227</c:v>
                </c:pt>
                <c:pt idx="786">
                  <c:v>63.264918769814336</c:v>
                </c:pt>
                <c:pt idx="787">
                  <c:v>63.539526679878442</c:v>
                </c:pt>
                <c:pt idx="788">
                  <c:v>63.81272572298662</c:v>
                </c:pt>
                <c:pt idx="789">
                  <c:v>64.084508170655923</c:v>
                </c:pt>
                <c:pt idx="790">
                  <c:v>64.354866547707658</c:v>
                </c:pt>
                <c:pt idx="791">
                  <c:v>64.62379363058956</c:v>
                </c:pt>
                <c:pt idx="792">
                  <c:v>64.89128244566129</c:v>
                </c:pt>
                <c:pt idx="793">
                  <c:v>65.157326267444319</c:v>
                </c:pt>
                <c:pt idx="794">
                  <c:v>65.421918616837814</c:v>
                </c:pt>
                <c:pt idx="795">
                  <c:v>65.685053259300787</c:v>
                </c:pt>
                <c:pt idx="796">
                  <c:v>65.946724203001793</c:v>
                </c:pt>
                <c:pt idx="797">
                  <c:v>66.206925696937503</c:v>
                </c:pt>
                <c:pt idx="798">
                  <c:v>66.465652229020492</c:v>
                </c:pt>
                <c:pt idx="799">
                  <c:v>66.722898524137747</c:v>
                </c:pt>
                <c:pt idx="800">
                  <c:v>66.978659542180438</c:v>
                </c:pt>
                <c:pt idx="801">
                  <c:v>67.232930476046803</c:v>
                </c:pt>
                <c:pt idx="802">
                  <c:v>67.485706749617606</c:v>
                </c:pt>
                <c:pt idx="803">
                  <c:v>67.736984015706724</c:v>
                </c:pt>
                <c:pt idx="804">
                  <c:v>67.98675815398677</c:v>
                </c:pt>
                <c:pt idx="805">
                  <c:v>68.235025268891349</c:v>
                </c:pt>
                <c:pt idx="806">
                  <c:v>68.481781687494433</c:v>
                </c:pt>
                <c:pt idx="807">
                  <c:v>68.482026438975353</c:v>
                </c:pt>
                <c:pt idx="808">
                  <c:v>68.48227118895467</c:v>
                </c:pt>
                <c:pt idx="809">
                  <c:v>68.482515937432325</c:v>
                </c:pt>
                <c:pt idx="810">
                  <c:v>68.482760684408433</c:v>
                </c:pt>
                <c:pt idx="811">
                  <c:v>68.483005429882937</c:v>
                </c:pt>
                <c:pt idx="812">
                  <c:v>68.483250173855765</c:v>
                </c:pt>
                <c:pt idx="813">
                  <c:v>68.483494916326961</c:v>
                </c:pt>
                <c:pt idx="814">
                  <c:v>68.483739657296539</c:v>
                </c:pt>
                <c:pt idx="815">
                  <c:v>68.48398439676447</c:v>
                </c:pt>
                <c:pt idx="816">
                  <c:v>68.484229134730768</c:v>
                </c:pt>
                <c:pt idx="817">
                  <c:v>68.484473871195434</c:v>
                </c:pt>
                <c:pt idx="818">
                  <c:v>68.484718606158438</c:v>
                </c:pt>
                <c:pt idx="819">
                  <c:v>68.484963339619796</c:v>
                </c:pt>
                <c:pt idx="820">
                  <c:v>68.485208071579521</c:v>
                </c:pt>
                <c:pt idx="821">
                  <c:v>68.485452802037585</c:v>
                </c:pt>
                <c:pt idx="822">
                  <c:v>68.485697530993988</c:v>
                </c:pt>
                <c:pt idx="823">
                  <c:v>68.485942258448702</c:v>
                </c:pt>
                <c:pt idx="824">
                  <c:v>68.486186984401812</c:v>
                </c:pt>
                <c:pt idx="825">
                  <c:v>68.48643170885326</c:v>
                </c:pt>
                <c:pt idx="826">
                  <c:v>68.486676431803019</c:v>
                </c:pt>
                <c:pt idx="827">
                  <c:v>68.486921153251089</c:v>
                </c:pt>
                <c:pt idx="828">
                  <c:v>68.487165873197426</c:v>
                </c:pt>
                <c:pt idx="829">
                  <c:v>68.487410591642188</c:v>
                </c:pt>
                <c:pt idx="830">
                  <c:v>68.487655308585218</c:v>
                </c:pt>
                <c:pt idx="831">
                  <c:v>68.487900024026558</c:v>
                </c:pt>
                <c:pt idx="832">
                  <c:v>68.488144737966223</c:v>
                </c:pt>
                <c:pt idx="833">
                  <c:v>68.488389450404114</c:v>
                </c:pt>
                <c:pt idx="834">
                  <c:v>68.488634161340428</c:v>
                </c:pt>
                <c:pt idx="835">
                  <c:v>68.488878870774968</c:v>
                </c:pt>
                <c:pt idx="836">
                  <c:v>68.489123578707833</c:v>
                </c:pt>
                <c:pt idx="837">
                  <c:v>68.489368285139008</c:v>
                </c:pt>
                <c:pt idx="838">
                  <c:v>68.489612990068451</c:v>
                </c:pt>
                <c:pt idx="839">
                  <c:v>68.489857693496191</c:v>
                </c:pt>
                <c:pt idx="840">
                  <c:v>68.49010239542217</c:v>
                </c:pt>
                <c:pt idx="841">
                  <c:v>68.490347095846474</c:v>
                </c:pt>
                <c:pt idx="842">
                  <c:v>68.49059179476906</c:v>
                </c:pt>
                <c:pt idx="843">
                  <c:v>68.490836492189899</c:v>
                </c:pt>
                <c:pt idx="844">
                  <c:v>68.491081188109035</c:v>
                </c:pt>
                <c:pt idx="845">
                  <c:v>68.491325882526439</c:v>
                </c:pt>
                <c:pt idx="846">
                  <c:v>68.491570575442111</c:v>
                </c:pt>
                <c:pt idx="847">
                  <c:v>68.49181526685598</c:v>
                </c:pt>
                <c:pt idx="848">
                  <c:v>68.492059956768202</c:v>
                </c:pt>
                <c:pt idx="849">
                  <c:v>68.492304645178592</c:v>
                </c:pt>
                <c:pt idx="850">
                  <c:v>68.492549332087293</c:v>
                </c:pt>
                <c:pt idx="851">
                  <c:v>68.492794017494234</c:v>
                </c:pt>
                <c:pt idx="852">
                  <c:v>68.493038701399385</c:v>
                </c:pt>
                <c:pt idx="853">
                  <c:v>68.493283383802805</c:v>
                </c:pt>
                <c:pt idx="854">
                  <c:v>68.493528064704464</c:v>
                </c:pt>
                <c:pt idx="855">
                  <c:v>68.493772744104305</c:v>
                </c:pt>
                <c:pt idx="856">
                  <c:v>68.494017422002457</c:v>
                </c:pt>
                <c:pt idx="857">
                  <c:v>68.494262098398806</c:v>
                </c:pt>
                <c:pt idx="858">
                  <c:v>68.494506773293338</c:v>
                </c:pt>
                <c:pt idx="859">
                  <c:v>68.494751446686124</c:v>
                </c:pt>
                <c:pt idx="860">
                  <c:v>68.494996118577134</c:v>
                </c:pt>
                <c:pt idx="861">
                  <c:v>68.495240788966413</c:v>
                </c:pt>
                <c:pt idx="862">
                  <c:v>68.495485457853832</c:v>
                </c:pt>
                <c:pt idx="863">
                  <c:v>68.495730125239476</c:v>
                </c:pt>
                <c:pt idx="864">
                  <c:v>68.495974791123345</c:v>
                </c:pt>
                <c:pt idx="865">
                  <c:v>68.496219455505411</c:v>
                </c:pt>
                <c:pt idx="866">
                  <c:v>68.496464118385688</c:v>
                </c:pt>
                <c:pt idx="867">
                  <c:v>68.496708779764134</c:v>
                </c:pt>
                <c:pt idx="868">
                  <c:v>68.496953439640777</c:v>
                </c:pt>
                <c:pt idx="869">
                  <c:v>68.49719809801563</c:v>
                </c:pt>
                <c:pt idx="870">
                  <c:v>68.497442754888667</c:v>
                </c:pt>
                <c:pt idx="871">
                  <c:v>68.497687410259914</c:v>
                </c:pt>
                <c:pt idx="872">
                  <c:v>68.497932064129301</c:v>
                </c:pt>
                <c:pt idx="873">
                  <c:v>68.4981767164969</c:v>
                </c:pt>
                <c:pt idx="874">
                  <c:v>68.498421367362639</c:v>
                </c:pt>
                <c:pt idx="875">
                  <c:v>68.498666016726546</c:v>
                </c:pt>
                <c:pt idx="876">
                  <c:v>68.498910664588649</c:v>
                </c:pt>
                <c:pt idx="877">
                  <c:v>68.499155310948879</c:v>
                </c:pt>
                <c:pt idx="878">
                  <c:v>68.499399955807277</c:v>
                </c:pt>
                <c:pt idx="879">
                  <c:v>68.499644599163858</c:v>
                </c:pt>
                <c:pt idx="880">
                  <c:v>68.499889241018593</c:v>
                </c:pt>
                <c:pt idx="881">
                  <c:v>68.500133881371468</c:v>
                </c:pt>
                <c:pt idx="882">
                  <c:v>68.500378520222498</c:v>
                </c:pt>
                <c:pt idx="883">
                  <c:v>68.500623157571638</c:v>
                </c:pt>
                <c:pt idx="884">
                  <c:v>68.500867793418976</c:v>
                </c:pt>
                <c:pt idx="885">
                  <c:v>68.501112427764426</c:v>
                </c:pt>
                <c:pt idx="886">
                  <c:v>68.501357060608001</c:v>
                </c:pt>
                <c:pt idx="887">
                  <c:v>68.501601691949702</c:v>
                </c:pt>
                <c:pt idx="888">
                  <c:v>68.501846321789557</c:v>
                </c:pt>
                <c:pt idx="889">
                  <c:v>68.502090950127538</c:v>
                </c:pt>
                <c:pt idx="890">
                  <c:v>68.502335576963631</c:v>
                </c:pt>
                <c:pt idx="891">
                  <c:v>68.502580202297835</c:v>
                </c:pt>
                <c:pt idx="892">
                  <c:v>68.502824826130194</c:v>
                </c:pt>
                <c:pt idx="893">
                  <c:v>68.50306944846065</c:v>
                </c:pt>
                <c:pt idx="894">
                  <c:v>68.503314069289189</c:v>
                </c:pt>
                <c:pt idx="895">
                  <c:v>68.50355868861584</c:v>
                </c:pt>
                <c:pt idx="896">
                  <c:v>68.503803306440616</c:v>
                </c:pt>
                <c:pt idx="897">
                  <c:v>68.504047922763462</c:v>
                </c:pt>
                <c:pt idx="898">
                  <c:v>68.504292537584391</c:v>
                </c:pt>
                <c:pt idx="899">
                  <c:v>68.50453715090346</c:v>
                </c:pt>
                <c:pt idx="900">
                  <c:v>68.504781762720583</c:v>
                </c:pt>
                <c:pt idx="901">
                  <c:v>68.505026373035818</c:v>
                </c:pt>
                <c:pt idx="902">
                  <c:v>68.505270981849094</c:v>
                </c:pt>
                <c:pt idx="903">
                  <c:v>68.505515589160481</c:v>
                </c:pt>
                <c:pt idx="904">
                  <c:v>68.505760194969952</c:v>
                </c:pt>
                <c:pt idx="905">
                  <c:v>68.506004799277477</c:v>
                </c:pt>
                <c:pt idx="906">
                  <c:v>68.5062494020831</c:v>
                </c:pt>
                <c:pt idx="907">
                  <c:v>68.50649400338682</c:v>
                </c:pt>
                <c:pt idx="908">
                  <c:v>68.506738603188566</c:v>
                </c:pt>
                <c:pt idx="909">
                  <c:v>68.506983201488325</c:v>
                </c:pt>
                <c:pt idx="910">
                  <c:v>68.507227798286223</c:v>
                </c:pt>
                <c:pt idx="911">
                  <c:v>68.507472393582105</c:v>
                </c:pt>
                <c:pt idx="912">
                  <c:v>68.507716987376057</c:v>
                </c:pt>
                <c:pt idx="913">
                  <c:v>68.507961579668091</c:v>
                </c:pt>
                <c:pt idx="914">
                  <c:v>68.508206170458124</c:v>
                </c:pt>
                <c:pt idx="915">
                  <c:v>68.508450759746225</c:v>
                </c:pt>
                <c:pt idx="916">
                  <c:v>68.508695347532381</c:v>
                </c:pt>
                <c:pt idx="917">
                  <c:v>68.508939933816549</c:v>
                </c:pt>
                <c:pt idx="918">
                  <c:v>68.509184518598758</c:v>
                </c:pt>
                <c:pt idx="919">
                  <c:v>68.509429101878993</c:v>
                </c:pt>
                <c:pt idx="920">
                  <c:v>68.509673683657255</c:v>
                </c:pt>
                <c:pt idx="921">
                  <c:v>68.509918263933557</c:v>
                </c:pt>
                <c:pt idx="922">
                  <c:v>68.510162842707857</c:v>
                </c:pt>
                <c:pt idx="923">
                  <c:v>68.510407419980154</c:v>
                </c:pt>
                <c:pt idx="924">
                  <c:v>68.510651995750507</c:v>
                </c:pt>
                <c:pt idx="925">
                  <c:v>68.510896570018858</c:v>
                </c:pt>
                <c:pt idx="926">
                  <c:v>68.511141142785178</c:v>
                </c:pt>
                <c:pt idx="927">
                  <c:v>68.511385714049553</c:v>
                </c:pt>
                <c:pt idx="928">
                  <c:v>68.511630283811897</c:v>
                </c:pt>
                <c:pt idx="929">
                  <c:v>68.511874852072225</c:v>
                </c:pt>
                <c:pt idx="930">
                  <c:v>68.512119418830551</c:v>
                </c:pt>
                <c:pt idx="931">
                  <c:v>68.512363984086875</c:v>
                </c:pt>
                <c:pt idx="932">
                  <c:v>68.512608547841211</c:v>
                </c:pt>
                <c:pt idx="933">
                  <c:v>68.512853110093502</c:v>
                </c:pt>
                <c:pt idx="934">
                  <c:v>68.513097670843777</c:v>
                </c:pt>
                <c:pt idx="935">
                  <c:v>68.513342230092036</c:v>
                </c:pt>
                <c:pt idx="936">
                  <c:v>68.513586787838278</c:v>
                </c:pt>
                <c:pt idx="937">
                  <c:v>68.513831344082462</c:v>
                </c:pt>
                <c:pt idx="938">
                  <c:v>68.514075898824657</c:v>
                </c:pt>
                <c:pt idx="939">
                  <c:v>68.51432045206478</c:v>
                </c:pt>
                <c:pt idx="940">
                  <c:v>68.5145650038029</c:v>
                </c:pt>
                <c:pt idx="941">
                  <c:v>68.514809554038933</c:v>
                </c:pt>
                <c:pt idx="942">
                  <c:v>68.515054102772964</c:v>
                </c:pt>
                <c:pt idx="943">
                  <c:v>68.515298650004908</c:v>
                </c:pt>
                <c:pt idx="944">
                  <c:v>68.515543195734821</c:v>
                </c:pt>
                <c:pt idx="945">
                  <c:v>68.51578773996269</c:v>
                </c:pt>
                <c:pt idx="946">
                  <c:v>68.516032282688499</c:v>
                </c:pt>
                <c:pt idx="947">
                  <c:v>68.516276823912207</c:v>
                </c:pt>
                <c:pt idx="948">
                  <c:v>68.516521363633885</c:v>
                </c:pt>
                <c:pt idx="949">
                  <c:v>68.516765901853475</c:v>
                </c:pt>
                <c:pt idx="950">
                  <c:v>68.517010438570992</c:v>
                </c:pt>
                <c:pt idx="951">
                  <c:v>68.517254973786464</c:v>
                </c:pt>
                <c:pt idx="952">
                  <c:v>68.517499507499849</c:v>
                </c:pt>
                <c:pt idx="953">
                  <c:v>68.517744039711147</c:v>
                </c:pt>
                <c:pt idx="954">
                  <c:v>68.517988570420343</c:v>
                </c:pt>
                <c:pt idx="955">
                  <c:v>68.518233099627466</c:v>
                </c:pt>
                <c:pt idx="956">
                  <c:v>68.51847762733253</c:v>
                </c:pt>
                <c:pt idx="957">
                  <c:v>68.51872215353545</c:v>
                </c:pt>
                <c:pt idx="958">
                  <c:v>68.51896667823631</c:v>
                </c:pt>
                <c:pt idx="959">
                  <c:v>68.519211201435041</c:v>
                </c:pt>
                <c:pt idx="960">
                  <c:v>68.519455723131657</c:v>
                </c:pt>
                <c:pt idx="961">
                  <c:v>68.519700243326227</c:v>
                </c:pt>
                <c:pt idx="962">
                  <c:v>68.519944762018625</c:v>
                </c:pt>
                <c:pt idx="963">
                  <c:v>68.52018927920895</c:v>
                </c:pt>
                <c:pt idx="964">
                  <c:v>68.520433794897173</c:v>
                </c:pt>
                <c:pt idx="965">
                  <c:v>68.520678309083209</c:v>
                </c:pt>
                <c:pt idx="966">
                  <c:v>68.520922821767172</c:v>
                </c:pt>
                <c:pt idx="967">
                  <c:v>68.521167332949005</c:v>
                </c:pt>
                <c:pt idx="968">
                  <c:v>68.521411842628666</c:v>
                </c:pt>
                <c:pt idx="969">
                  <c:v>68.521656350806282</c:v>
                </c:pt>
                <c:pt idx="970">
                  <c:v>68.521900857481697</c:v>
                </c:pt>
                <c:pt idx="971">
                  <c:v>68.522145362654967</c:v>
                </c:pt>
                <c:pt idx="972">
                  <c:v>68.522389866326122</c:v>
                </c:pt>
                <c:pt idx="973">
                  <c:v>68.522634368495147</c:v>
                </c:pt>
                <c:pt idx="974">
                  <c:v>68.522878869162</c:v>
                </c:pt>
                <c:pt idx="975">
                  <c:v>68.523123368326708</c:v>
                </c:pt>
                <c:pt idx="976">
                  <c:v>68.523367865989229</c:v>
                </c:pt>
                <c:pt idx="977">
                  <c:v>68.523612362149635</c:v>
                </c:pt>
                <c:pt idx="978">
                  <c:v>68.523856856807882</c:v>
                </c:pt>
                <c:pt idx="979">
                  <c:v>68.524101349963956</c:v>
                </c:pt>
                <c:pt idx="980">
                  <c:v>68.52434584161783</c:v>
                </c:pt>
                <c:pt idx="981">
                  <c:v>68.524590331769588</c:v>
                </c:pt>
                <c:pt idx="982">
                  <c:v>68.52483482041913</c:v>
                </c:pt>
                <c:pt idx="983">
                  <c:v>68.5250793075665</c:v>
                </c:pt>
                <c:pt idx="984">
                  <c:v>68.525323793211697</c:v>
                </c:pt>
                <c:pt idx="985">
                  <c:v>68.525568277354751</c:v>
                </c:pt>
                <c:pt idx="986">
                  <c:v>68.52581275999556</c:v>
                </c:pt>
                <c:pt idx="987">
                  <c:v>68.526057241134183</c:v>
                </c:pt>
                <c:pt idx="988">
                  <c:v>68.526301720770647</c:v>
                </c:pt>
                <c:pt idx="989">
                  <c:v>68.52654619890491</c:v>
                </c:pt>
                <c:pt idx="990">
                  <c:v>68.526790675536944</c:v>
                </c:pt>
                <c:pt idx="991">
                  <c:v>68.527035150666819</c:v>
                </c:pt>
                <c:pt idx="992">
                  <c:v>68.527279624294451</c:v>
                </c:pt>
                <c:pt idx="993">
                  <c:v>68.527524096419867</c:v>
                </c:pt>
                <c:pt idx="994">
                  <c:v>68.527768567043111</c:v>
                </c:pt>
                <c:pt idx="995">
                  <c:v>68.528013036164111</c:v>
                </c:pt>
                <c:pt idx="996">
                  <c:v>68.528257503782882</c:v>
                </c:pt>
                <c:pt idx="997">
                  <c:v>68.528501969899438</c:v>
                </c:pt>
                <c:pt idx="998">
                  <c:v>68.528746434513806</c:v>
                </c:pt>
                <c:pt idx="999">
                  <c:v>68.528990897625903</c:v>
                </c:pt>
                <c:pt idx="1000">
                  <c:v>68.52923535923577</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Calculs!$I$4:$I$1004</c:f>
              <c:numCache>
                <c:formatCode>0.00</c:formatCode>
                <c:ptCount val="1001"/>
                <c:pt idx="0">
                  <c:v>72.694333634449904</c:v>
                </c:pt>
                <c:pt idx="1">
                  <c:v>72.680429229257285</c:v>
                </c:pt>
                <c:pt idx="2">
                  <c:v>72.854887348097478</c:v>
                </c:pt>
                <c:pt idx="3">
                  <c:v>73.217729673179321</c:v>
                </c:pt>
                <c:pt idx="4">
                  <c:v>73.769030785539258</c:v>
                </c:pt>
                <c:pt idx="5">
                  <c:v>74.508917665188989</c:v>
                </c:pt>
                <c:pt idx="6">
                  <c:v>75.342101030084351</c:v>
                </c:pt>
                <c:pt idx="7">
                  <c:v>76.173162216812315</c:v>
                </c:pt>
                <c:pt idx="8">
                  <c:v>77.002095228291708</c:v>
                </c:pt>
                <c:pt idx="9">
                  <c:v>77.828894101333447</c:v>
                </c:pt>
                <c:pt idx="10">
                  <c:v>78.653552906691104</c:v>
                </c:pt>
                <c:pt idx="11">
                  <c:v>79.476065749113033</c:v>
                </c:pt>
                <c:pt idx="12">
                  <c:v>80.296426767395147</c:v>
                </c:pt>
                <c:pt idx="13">
                  <c:v>81.114630134434734</c:v>
                </c:pt>
                <c:pt idx="14">
                  <c:v>81.930670057284829</c:v>
                </c:pt>
                <c:pt idx="15">
                  <c:v>82.744540777209281</c:v>
                </c:pt>
                <c:pt idx="16">
                  <c:v>83.556236569738076</c:v>
                </c:pt>
                <c:pt idx="17">
                  <c:v>84.365751744723042</c:v>
                </c:pt>
                <c:pt idx="18">
                  <c:v>85.173080646393743</c:v>
                </c:pt>
                <c:pt idx="19">
                  <c:v>85.978217653413367</c:v>
                </c:pt>
                <c:pt idx="20">
                  <c:v>86.781157178934663</c:v>
                </c:pt>
                <c:pt idx="21">
                  <c:v>87.58189367065566</c:v>
                </c:pt>
                <c:pt idx="22">
                  <c:v>88.380421610875345</c:v>
                </c:pt>
                <c:pt idx="23">
                  <c:v>89.176735516548746</c:v>
                </c:pt>
                <c:pt idx="24">
                  <c:v>89.97082993934194</c:v>
                </c:pt>
                <c:pt idx="25">
                  <c:v>90.762699465686424</c:v>
                </c:pt>
                <c:pt idx="26">
                  <c:v>91.552338716833006</c:v>
                </c:pt>
                <c:pt idx="27">
                  <c:v>92.339742348905105</c:v>
                </c:pt>
                <c:pt idx="28">
                  <c:v>93.124905052951391</c:v>
                </c:pt>
                <c:pt idx="29">
                  <c:v>93.907821554997739</c:v>
                </c:pt>
                <c:pt idx="30">
                  <c:v>94.688486616098388</c:v>
                </c:pt>
                <c:pt idx="31">
                  <c:v>95.466895032386248</c:v>
                </c:pt>
                <c:pt idx="32">
                  <c:v>96.243041635122381</c:v>
                </c:pt>
                <c:pt idx="33">
                  <c:v>97.016921290744634</c:v>
                </c:pt>
                <c:pt idx="34">
                  <c:v>97.788528900915111</c:v>
                </c:pt>
                <c:pt idx="35">
                  <c:v>98.557859402566848</c:v>
                </c:pt>
                <c:pt idx="36">
                  <c:v>99.324907767949313</c:v>
                </c:pt>
                <c:pt idx="37">
                  <c:v>100.08966900467291</c:v>
                </c:pt>
                <c:pt idx="38">
                  <c:v>100.85213815575231</c:v>
                </c:pt>
                <c:pt idx="39">
                  <c:v>101.61231029964868</c:v>
                </c:pt>
                <c:pt idx="40">
                  <c:v>102.37018055031071</c:v>
                </c:pt>
                <c:pt idx="41">
                  <c:v>103.12574405721439</c:v>
                </c:pt>
                <c:pt idx="42">
                  <c:v>103.87899600540172</c:v>
                </c:pt>
                <c:pt idx="43">
                  <c:v>104.62993161551788</c:v>
                </c:pt>
                <c:pt idx="44">
                  <c:v>105.37854614384742</c:v>
                </c:pt>
                <c:pt idx="45">
                  <c:v>106.12483488234894</c:v>
                </c:pt>
                <c:pt idx="46">
                  <c:v>106.86879315868846</c:v>
                </c:pt>
                <c:pt idx="47">
                  <c:v>107.61041633627158</c:v>
                </c:pt>
                <c:pt idx="48">
                  <c:v>108.34969981427409</c:v>
                </c:pt>
                <c:pt idx="49">
                  <c:v>109.08663902767127</c:v>
                </c:pt>
                <c:pt idx="50">
                  <c:v>109.82122944726584</c:v>
                </c:pt>
                <c:pt idx="51">
                  <c:v>110.55396852585453</c:v>
                </c:pt>
                <c:pt idx="52">
                  <c:v>111.28535429779366</c:v>
                </c:pt>
                <c:pt idx="53">
                  <c:v>112.01538298993336</c:v>
                </c:pt>
                <c:pt idx="54">
                  <c:v>112.74405084791054</c:v>
                </c:pt>
                <c:pt idx="55">
                  <c:v>113.47135413619971</c:v>
                </c:pt>
                <c:pt idx="56">
                  <c:v>114.1972891381629</c:v>
                </c:pt>
                <c:pt idx="57">
                  <c:v>114.92185215609943</c:v>
                </c:pt>
                <c:pt idx="58">
                  <c:v>115.64503951129471</c:v>
                </c:pt>
                <c:pt idx="59">
                  <c:v>116.36684754406879</c:v>
                </c:pt>
                <c:pt idx="60">
                  <c:v>117.08727261382403</c:v>
                </c:pt>
                <c:pt idx="61">
                  <c:v>117.80631109909233</c:v>
                </c:pt>
                <c:pt idx="62">
                  <c:v>118.52395939758178</c:v>
                </c:pt>
                <c:pt idx="63">
                  <c:v>119.24021392622248</c:v>
                </c:pt>
                <c:pt idx="64">
                  <c:v>119.95507112121197</c:v>
                </c:pt>
                <c:pt idx="65">
                  <c:v>120.66852743805981</c:v>
                </c:pt>
                <c:pt idx="66">
                  <c:v>121.38057935163164</c:v>
                </c:pt>
                <c:pt idx="67">
                  <c:v>122.09122335619256</c:v>
                </c:pt>
                <c:pt idx="68">
                  <c:v>122.80045596544976</c:v>
                </c:pt>
                <c:pt idx="69">
                  <c:v>123.5082737125946</c:v>
                </c:pt>
                <c:pt idx="70">
                  <c:v>124.21467315034388</c:v>
                </c:pt>
                <c:pt idx="71">
                  <c:v>124.91965085098062</c:v>
                </c:pt>
                <c:pt idx="72">
                  <c:v>125.62320340639377</c:v>
                </c:pt>
                <c:pt idx="73">
                  <c:v>126.32532742811779</c:v>
                </c:pt>
                <c:pt idx="74">
                  <c:v>127.02601954737092</c:v>
                </c:pt>
                <c:pt idx="75">
                  <c:v>127.72527641509316</c:v>
                </c:pt>
                <c:pt idx="76">
                  <c:v>128.42309470198342</c:v>
                </c:pt>
                <c:pt idx="77">
                  <c:v>129.11947109853577</c:v>
                </c:pt>
                <c:pt idx="78">
                  <c:v>129.81440231507528</c:v>
                </c:pt>
                <c:pt idx="79">
                  <c:v>130.50788508179298</c:v>
                </c:pt>
                <c:pt idx="80">
                  <c:v>131.19991614877986</c:v>
                </c:pt>
                <c:pt idx="81">
                  <c:v>131.89049228606058</c:v>
                </c:pt>
                <c:pt idx="82">
                  <c:v>132.57961028362607</c:v>
                </c:pt>
                <c:pt idx="83">
                  <c:v>133.26726695146564</c:v>
                </c:pt>
                <c:pt idx="84">
                  <c:v>133.95345911959799</c:v>
                </c:pt>
                <c:pt idx="85">
                  <c:v>134.63818363810202</c:v>
                </c:pt>
                <c:pt idx="86">
                  <c:v>135.32143737714625</c:v>
                </c:pt>
                <c:pt idx="87">
                  <c:v>136.00321722701796</c:v>
                </c:pt>
                <c:pt idx="88">
                  <c:v>136.68352009815138</c:v>
                </c:pt>
                <c:pt idx="89">
                  <c:v>137.36234292115512</c:v>
                </c:pt>
                <c:pt idx="90">
                  <c:v>138.0396826468388</c:v>
                </c:pt>
                <c:pt idx="91">
                  <c:v>138.71553624623914</c:v>
                </c:pt>
                <c:pt idx="92">
                  <c:v>139.38990071064487</c:v>
                </c:pt>
                <c:pt idx="93">
                  <c:v>140.06277305162118</c:v>
                </c:pt>
                <c:pt idx="94">
                  <c:v>140.7341503010334</c:v>
                </c:pt>
                <c:pt idx="95">
                  <c:v>141.40402951106978</c:v>
                </c:pt>
                <c:pt idx="96">
                  <c:v>142.07240775426342</c:v>
                </c:pt>
                <c:pt idx="97">
                  <c:v>142.73928212351373</c:v>
                </c:pt>
                <c:pt idx="98">
                  <c:v>143.40464973210666</c:v>
                </c:pt>
                <c:pt idx="99">
                  <c:v>144.06850771373465</c:v>
                </c:pt>
                <c:pt idx="100">
                  <c:v>144.73085322251549</c:v>
                </c:pt>
                <c:pt idx="101">
                  <c:v>145.39145222873051</c:v>
                </c:pt>
                <c:pt idx="102">
                  <c:v>146.05007054381502</c:v>
                </c:pt>
                <c:pt idx="103">
                  <c:v>146.70670521750202</c:v>
                </c:pt>
                <c:pt idx="104">
                  <c:v>147.36135332722822</c:v>
                </c:pt>
                <c:pt idx="105">
                  <c:v>148.01401197812891</c:v>
                </c:pt>
                <c:pt idx="106">
                  <c:v>148.66467830303114</c:v>
                </c:pt>
                <c:pt idx="107">
                  <c:v>149.31334946244601</c:v>
                </c:pt>
                <c:pt idx="108">
                  <c:v>149.96002264455987</c:v>
                </c:pt>
                <c:pt idx="109">
                  <c:v>150.60469506522421</c:v>
                </c:pt>
                <c:pt idx="110">
                  <c:v>151.24736396794461</c:v>
                </c:pt>
                <c:pt idx="111">
                  <c:v>151.88802662386848</c:v>
                </c:pt>
                <c:pt idx="112">
                  <c:v>152.52668033177173</c:v>
                </c:pt>
                <c:pt idx="113">
                  <c:v>153.16332241804415</c:v>
                </c:pt>
                <c:pt idx="114">
                  <c:v>153.79795023667404</c:v>
                </c:pt>
                <c:pt idx="115">
                  <c:v>154.43056116923131</c:v>
                </c:pt>
                <c:pt idx="116">
                  <c:v>155.06115262484991</c:v>
                </c:pt>
                <c:pt idx="117">
                  <c:v>155.68972204020869</c:v>
                </c:pt>
                <c:pt idx="118">
                  <c:v>156.31626687951152</c:v>
                </c:pt>
                <c:pt idx="119">
                  <c:v>156.9407846344663</c:v>
                </c:pt>
                <c:pt idx="120">
                  <c:v>157.56327282426261</c:v>
                </c:pt>
                <c:pt idx="121">
                  <c:v>158.18372899554859</c:v>
                </c:pt>
                <c:pt idx="122">
                  <c:v>158.80215072240651</c:v>
                </c:pt>
                <c:pt idx="123">
                  <c:v>159.41853560632751</c:v>
                </c:pt>
                <c:pt idx="124">
                  <c:v>160.03288127618495</c:v>
                </c:pt>
                <c:pt idx="125">
                  <c:v>160.64518538820695</c:v>
                </c:pt>
                <c:pt idx="126">
                  <c:v>161.25544562594774</c:v>
                </c:pt>
                <c:pt idx="127">
                  <c:v>161.86365970025818</c:v>
                </c:pt>
                <c:pt idx="128">
                  <c:v>162.46982534925479</c:v>
                </c:pt>
                <c:pt idx="129">
                  <c:v>163.07394033828814</c:v>
                </c:pt>
                <c:pt idx="130">
                  <c:v>163.67600245991005</c:v>
                </c:pt>
                <c:pt idx="131">
                  <c:v>164.27600953383981</c:v>
                </c:pt>
                <c:pt idx="132">
                  <c:v>164.87395940692909</c:v>
                </c:pt>
                <c:pt idx="133">
                  <c:v>165.46984995312644</c:v>
                </c:pt>
                <c:pt idx="134">
                  <c:v>166.06367907343997</c:v>
                </c:pt>
                <c:pt idx="135">
                  <c:v>166.6554446958998</c:v>
                </c:pt>
                <c:pt idx="136">
                  <c:v>167.24514477551881</c:v>
                </c:pt>
                <c:pt idx="137">
                  <c:v>167.83277729425299</c:v>
                </c:pt>
                <c:pt idx="138">
                  <c:v>168.41834026096043</c:v>
                </c:pt>
                <c:pt idx="139">
                  <c:v>169.00183171135927</c:v>
                </c:pt>
                <c:pt idx="140">
                  <c:v>169.58324970798503</c:v>
                </c:pt>
                <c:pt idx="141">
                  <c:v>170.16259234014652</c:v>
                </c:pt>
                <c:pt idx="142">
                  <c:v>170.73985772388122</c:v>
                </c:pt>
                <c:pt idx="143">
                  <c:v>171.31504400190926</c:v>
                </c:pt>
                <c:pt idx="144">
                  <c:v>171.88814934358675</c:v>
                </c:pt>
                <c:pt idx="145">
                  <c:v>172.45917194485807</c:v>
                </c:pt>
                <c:pt idx="146">
                  <c:v>173.02811002820718</c:v>
                </c:pt>
                <c:pt idx="147">
                  <c:v>173.59496184260797</c:v>
                </c:pt>
                <c:pt idx="148">
                  <c:v>174.15972566347378</c:v>
                </c:pt>
                <c:pt idx="149">
                  <c:v>174.72239979260593</c:v>
                </c:pt>
                <c:pt idx="150">
                  <c:v>175.28298255814119</c:v>
                </c:pt>
                <c:pt idx="151">
                  <c:v>175.84155089197574</c:v>
                </c:pt>
                <c:pt idx="152">
                  <c:v>176.39818178589059</c:v>
                </c:pt>
                <c:pt idx="153">
                  <c:v>176.95287365442934</c:v>
                </c:pt>
                <c:pt idx="154">
                  <c:v>177.50562493596303</c:v>
                </c:pt>
                <c:pt idx="155">
                  <c:v>178.05643409264383</c:v>
                </c:pt>
                <c:pt idx="156">
                  <c:v>178.60529961035829</c:v>
                </c:pt>
                <c:pt idx="157">
                  <c:v>179.15221999867975</c:v>
                </c:pt>
                <c:pt idx="158">
                  <c:v>179.69719379081994</c:v>
                </c:pt>
                <c:pt idx="159">
                  <c:v>180.24021954357977</c:v>
                </c:pt>
                <c:pt idx="160">
                  <c:v>180.78129583729947</c:v>
                </c:pt>
                <c:pt idx="161">
                  <c:v>181.32042127580783</c:v>
                </c:pt>
                <c:pt idx="162">
                  <c:v>181.85759448637069</c:v>
                </c:pt>
                <c:pt idx="163">
                  <c:v>182.39281411963887</c:v>
                </c:pt>
                <c:pt idx="164">
                  <c:v>182.92607884959517</c:v>
                </c:pt>
                <c:pt idx="165">
                  <c:v>183.45738737350061</c:v>
                </c:pt>
                <c:pt idx="166">
                  <c:v>183.98673841184004</c:v>
                </c:pt>
                <c:pt idx="167">
                  <c:v>184.51413070826706</c:v>
                </c:pt>
                <c:pt idx="168">
                  <c:v>185.03956302954813</c:v>
                </c:pt>
                <c:pt idx="169">
                  <c:v>185.56303416550588</c:v>
                </c:pt>
                <c:pt idx="170">
                  <c:v>186.08454292896198</c:v>
                </c:pt>
                <c:pt idx="171">
                  <c:v>186.60408815567905</c:v>
                </c:pt>
                <c:pt idx="172">
                  <c:v>187.12166870430192</c:v>
                </c:pt>
                <c:pt idx="173">
                  <c:v>187.63728345629849</c:v>
                </c:pt>
                <c:pt idx="174">
                  <c:v>188.15093131589936</c:v>
                </c:pt>
                <c:pt idx="175">
                  <c:v>188.66261121003728</c:v>
                </c:pt>
                <c:pt idx="176">
                  <c:v>189.17232208828582</c:v>
                </c:pt>
                <c:pt idx="177">
                  <c:v>189.68006292279716</c:v>
                </c:pt>
                <c:pt idx="178">
                  <c:v>190.1858327082393</c:v>
                </c:pt>
                <c:pt idx="179">
                  <c:v>190.68963046173289</c:v>
                </c:pt>
                <c:pt idx="180">
                  <c:v>191.19145522278706</c:v>
                </c:pt>
                <c:pt idx="181">
                  <c:v>191.69130605323488</c:v>
                </c:pt>
                <c:pt idx="182">
                  <c:v>192.18918203716797</c:v>
                </c:pt>
                <c:pt idx="183">
                  <c:v>192.68508228087057</c:v>
                </c:pt>
                <c:pt idx="184">
                  <c:v>193.17900591275318</c:v>
                </c:pt>
                <c:pt idx="185">
                  <c:v>193.67095208328516</c:v>
                </c:pt>
                <c:pt idx="186">
                  <c:v>194.16091996492722</c:v>
                </c:pt>
                <c:pt idx="187">
                  <c:v>194.64890875206285</c:v>
                </c:pt>
                <c:pt idx="188">
                  <c:v>195.13491766092977</c:v>
                </c:pt>
                <c:pt idx="189">
                  <c:v>195.6189459295498</c:v>
                </c:pt>
                <c:pt idx="190">
                  <c:v>196.10099281765932</c:v>
                </c:pt>
                <c:pt idx="191">
                  <c:v>196.5810576066383</c:v>
                </c:pt>
                <c:pt idx="192">
                  <c:v>197.05913959943913</c:v>
                </c:pt>
                <c:pt idx="193">
                  <c:v>197.5352381205148</c:v>
                </c:pt>
                <c:pt idx="194">
                  <c:v>198.00935251574663</c:v>
                </c:pt>
                <c:pt idx="195">
                  <c:v>198.48148215237126</c:v>
                </c:pt>
                <c:pt idx="196">
                  <c:v>198.95162641890727</c:v>
                </c:pt>
                <c:pt idx="197">
                  <c:v>199.4197847250812</c:v>
                </c:pt>
                <c:pt idx="198">
                  <c:v>199.88595650175307</c:v>
                </c:pt>
                <c:pt idx="199">
                  <c:v>200.35014120084134</c:v>
                </c:pt>
                <c:pt idx="200">
                  <c:v>200.8123382952474</c:v>
                </c:pt>
                <c:pt idx="201">
                  <c:v>201.2725472787796</c:v>
                </c:pt>
                <c:pt idx="202">
                  <c:v>201.7307676660765</c:v>
                </c:pt>
                <c:pt idx="203">
                  <c:v>202.18699899253016</c:v>
                </c:pt>
                <c:pt idx="204">
                  <c:v>202.64124081420846</c:v>
                </c:pt>
                <c:pt idx="205">
                  <c:v>203.0934927077769</c:v>
                </c:pt>
                <c:pt idx="206">
                  <c:v>203.54375427042069</c:v>
                </c:pt>
                <c:pt idx="207">
                  <c:v>203.99202511976532</c:v>
                </c:pt>
                <c:pt idx="208">
                  <c:v>204.43830489379735</c:v>
                </c:pt>
                <c:pt idx="209">
                  <c:v>204.88259325078465</c:v>
                </c:pt>
                <c:pt idx="210">
                  <c:v>205.324889869196</c:v>
                </c:pt>
                <c:pt idx="211">
                  <c:v>205.76519444762042</c:v>
                </c:pt>
                <c:pt idx="212">
                  <c:v>206.20350670468594</c:v>
                </c:pt>
                <c:pt idx="213">
                  <c:v>206.63982637897823</c:v>
                </c:pt>
                <c:pt idx="214">
                  <c:v>207.07415322895844</c:v>
                </c:pt>
                <c:pt idx="215">
                  <c:v>207.50648703288067</c:v>
                </c:pt>
                <c:pt idx="216">
                  <c:v>207.93682758870946</c:v>
                </c:pt>
                <c:pt idx="217">
                  <c:v>208.36517471403636</c:v>
                </c:pt>
                <c:pt idx="218">
                  <c:v>208.79152824599635</c:v>
                </c:pt>
                <c:pt idx="219">
                  <c:v>209.21588804118386</c:v>
                </c:pt>
                <c:pt idx="220">
                  <c:v>209.63825397556849</c:v>
                </c:pt>
                <c:pt idx="221">
                  <c:v>210.05862594441012</c:v>
                </c:pt>
                <c:pt idx="222">
                  <c:v>210.47700386217389</c:v>
                </c:pt>
                <c:pt idx="223">
                  <c:v>210.89338766244464</c:v>
                </c:pt>
                <c:pt idx="224">
                  <c:v>211.30777729784126</c:v>
                </c:pt>
                <c:pt idx="225">
                  <c:v>211.72017273993032</c:v>
                </c:pt>
                <c:pt idx="226">
                  <c:v>212.13057397913974</c:v>
                </c:pt>
                <c:pt idx="227">
                  <c:v>212.53898102467176</c:v>
                </c:pt>
                <c:pt idx="228">
                  <c:v>212.94539390441588</c:v>
                </c:pt>
                <c:pt idx="229">
                  <c:v>213.34981266486145</c:v>
                </c:pt>
                <c:pt idx="230">
                  <c:v>213.7522373710097</c:v>
                </c:pt>
                <c:pt idx="231">
                  <c:v>214.15266810628563</c:v>
                </c:pt>
                <c:pt idx="232">
                  <c:v>214.55110497244988</c:v>
                </c:pt>
                <c:pt idx="233">
                  <c:v>214.94754808950955</c:v>
                </c:pt>
                <c:pt idx="234">
                  <c:v>215.34199759562966</c:v>
                </c:pt>
                <c:pt idx="235">
                  <c:v>215.73445364704361</c:v>
                </c:pt>
                <c:pt idx="236">
                  <c:v>216.12491641796362</c:v>
                </c:pt>
                <c:pt idx="237">
                  <c:v>216.51338610049109</c:v>
                </c:pt>
                <c:pt idx="238">
                  <c:v>216.8998629045264</c:v>
                </c:pt>
                <c:pt idx="239">
                  <c:v>217.2843470576785</c:v>
                </c:pt>
                <c:pt idx="240">
                  <c:v>217.66683880517436</c:v>
                </c:pt>
                <c:pt idx="241">
                  <c:v>218.04733840976826</c:v>
                </c:pt>
                <c:pt idx="242">
                  <c:v>218.4258461516506</c:v>
                </c:pt>
                <c:pt idx="243">
                  <c:v>218.80236232835657</c:v>
                </c:pt>
                <c:pt idx="244">
                  <c:v>219.17688725467465</c:v>
                </c:pt>
                <c:pt idx="245">
                  <c:v>219.54942126255489</c:v>
                </c:pt>
                <c:pt idx="246">
                  <c:v>219.91996470101697</c:v>
                </c:pt>
                <c:pt idx="247">
                  <c:v>220.28851793605787</c:v>
                </c:pt>
                <c:pt idx="248">
                  <c:v>220.65508135055967</c:v>
                </c:pt>
                <c:pt idx="249">
                  <c:v>221.01965534419696</c:v>
                </c:pt>
                <c:pt idx="250">
                  <c:v>221.38224033334396</c:v>
                </c:pt>
                <c:pt idx="251">
                  <c:v>221.74249868649056</c:v>
                </c:pt>
                <c:pt idx="252">
                  <c:v>222.1000928463433</c:v>
                </c:pt>
                <c:pt idx="253">
                  <c:v>222.45502360020981</c:v>
                </c:pt>
                <c:pt idx="254">
                  <c:v>222.80729175958564</c:v>
                </c:pt>
                <c:pt idx="255">
                  <c:v>223.15689815999335</c:v>
                </c:pt>
                <c:pt idx="256">
                  <c:v>223.50384366082133</c:v>
                </c:pt>
                <c:pt idx="257">
                  <c:v>223.84812914516252</c:v>
                </c:pt>
                <c:pt idx="258">
                  <c:v>224.18975551965281</c:v>
                </c:pt>
                <c:pt idx="259">
                  <c:v>224.52872371430942</c:v>
                </c:pt>
                <c:pt idx="260">
                  <c:v>224.8650346823689</c:v>
                </c:pt>
                <c:pt idx="261">
                  <c:v>225.1986894001252</c:v>
                </c:pt>
                <c:pt idx="262">
                  <c:v>225.52968886676732</c:v>
                </c:pt>
                <c:pt idx="263">
                  <c:v>225.85803410421704</c:v>
                </c:pt>
                <c:pt idx="264">
                  <c:v>226.1837261569664</c:v>
                </c:pt>
                <c:pt idx="265">
                  <c:v>226.5067660919151</c:v>
                </c:pt>
                <c:pt idx="266">
                  <c:v>226.82715499820776</c:v>
                </c:pt>
                <c:pt idx="267">
                  <c:v>227.14489398707124</c:v>
                </c:pt>
                <c:pt idx="268">
                  <c:v>227.45998419165147</c:v>
                </c:pt>
                <c:pt idx="269">
                  <c:v>227.77242676685066</c:v>
                </c:pt>
                <c:pt idx="270">
                  <c:v>228.08222288916431</c:v>
                </c:pt>
                <c:pt idx="271">
                  <c:v>228.3893737565179</c:v>
                </c:pt>
                <c:pt idx="272">
                  <c:v>228.69388058810384</c:v>
                </c:pt>
                <c:pt idx="273">
                  <c:v>228.99574462421825</c:v>
                </c:pt>
                <c:pt idx="274">
                  <c:v>229.29496712609787</c:v>
                </c:pt>
                <c:pt idx="275">
                  <c:v>229.59154937575659</c:v>
                </c:pt>
                <c:pt idx="276">
                  <c:v>229.88549267582255</c:v>
                </c:pt>
                <c:pt idx="277">
                  <c:v>230.17679834937445</c:v>
                </c:pt>
                <c:pt idx="278">
                  <c:v>230.46546773977875</c:v>
                </c:pt>
                <c:pt idx="279">
                  <c:v>230.75150221052624</c:v>
                </c:pt>
                <c:pt idx="280">
                  <c:v>231.03490314506897</c:v>
                </c:pt>
                <c:pt idx="281">
                  <c:v>231.31567194665715</c:v>
                </c:pt>
                <c:pt idx="282">
                  <c:v>231.59381003817589</c:v>
                </c:pt>
                <c:pt idx="283">
                  <c:v>231.86931886198255</c:v>
                </c:pt>
                <c:pt idx="284">
                  <c:v>232.14219987974349</c:v>
                </c:pt>
                <c:pt idx="285">
                  <c:v>232.41245457227132</c:v>
                </c:pt>
                <c:pt idx="286">
                  <c:v>232.68008443936216</c:v>
                </c:pt>
                <c:pt idx="287">
                  <c:v>232.94509099963307</c:v>
                </c:pt>
                <c:pt idx="288">
                  <c:v>233.20747579035933</c:v>
                </c:pt>
                <c:pt idx="289">
                  <c:v>233.46724036731203</c:v>
                </c:pt>
                <c:pt idx="290">
                  <c:v>233.7243863045959</c:v>
                </c:pt>
                <c:pt idx="291">
                  <c:v>233.97891519448697</c:v>
                </c:pt>
                <c:pt idx="292">
                  <c:v>234.23082864727076</c:v>
                </c:pt>
                <c:pt idx="293">
                  <c:v>234.48012829108012</c:v>
                </c:pt>
                <c:pt idx="294">
                  <c:v>234.72681577173375</c:v>
                </c:pt>
                <c:pt idx="295">
                  <c:v>234.97089275257457</c:v>
                </c:pt>
                <c:pt idx="296">
                  <c:v>235.21236091430833</c:v>
                </c:pt>
                <c:pt idx="297">
                  <c:v>235.45122195484248</c:v>
                </c:pt>
                <c:pt idx="298">
                  <c:v>235.68377182295177</c:v>
                </c:pt>
                <c:pt idx="299">
                  <c:v>235.90630831515585</c:v>
                </c:pt>
                <c:pt idx="300">
                  <c:v>236.11883872553005</c:v>
                </c:pt>
                <c:pt idx="301">
                  <c:v>236.32137052002892</c:v>
                </c:pt>
                <c:pt idx="302">
                  <c:v>236.51391133435979</c:v>
                </c:pt>
                <c:pt idx="303">
                  <c:v>236.69646897185547</c:v>
                </c:pt>
                <c:pt idx="304">
                  <c:v>236.86905140134627</c:v>
                </c:pt>
                <c:pt idx="305">
                  <c:v>237.03166675503138</c:v>
                </c:pt>
                <c:pt idx="306">
                  <c:v>237.18432332635058</c:v>
                </c:pt>
                <c:pt idx="307">
                  <c:v>237.32702956785567</c:v>
                </c:pt>
                <c:pt idx="308">
                  <c:v>237.45979408908272</c:v>
                </c:pt>
                <c:pt idx="309">
                  <c:v>237.58262565442521</c:v>
                </c:pt>
                <c:pt idx="310">
                  <c:v>237.6955331810079</c:v>
                </c:pt>
                <c:pt idx="311">
                  <c:v>237.79852573656251</c:v>
                </c:pt>
                <c:pt idx="312">
                  <c:v>237.89161253730467</c:v>
                </c:pt>
                <c:pt idx="313">
                  <c:v>237.97480294581317</c:v>
                </c:pt>
                <c:pt idx="314">
                  <c:v>238.04810646891119</c:v>
                </c:pt>
                <c:pt idx="315">
                  <c:v>238.11153275555026</c:v>
                </c:pt>
                <c:pt idx="316">
                  <c:v>238.16509159469658</c:v>
                </c:pt>
                <c:pt idx="317">
                  <c:v>238.20879291322095</c:v>
                </c:pt>
                <c:pt idx="318">
                  <c:v>238.24264677379139</c:v>
                </c:pt>
                <c:pt idx="319">
                  <c:v>238.26666337276978</c:v>
                </c:pt>
                <c:pt idx="320">
                  <c:v>238.28085303811207</c:v>
                </c:pt>
                <c:pt idx="321">
                  <c:v>238.28669925144439</c:v>
                </c:pt>
                <c:pt idx="322">
                  <c:v>238.28568419248711</c:v>
                </c:pt>
                <c:pt idx="323">
                  <c:v>238.27781529880198</c:v>
                </c:pt>
                <c:pt idx="324">
                  <c:v>238.26310006444035</c:v>
                </c:pt>
                <c:pt idx="325">
                  <c:v>238.24154603893561</c:v>
                </c:pt>
                <c:pt idx="326">
                  <c:v>238.21316082629923</c:v>
                </c:pt>
                <c:pt idx="327">
                  <c:v>238.17795208402006</c:v>
                </c:pt>
                <c:pt idx="328">
                  <c:v>238.13592752206759</c:v>
                </c:pt>
                <c:pt idx="329">
                  <c:v>238.08709490189844</c:v>
                </c:pt>
                <c:pt idx="330">
                  <c:v>238.03146203546709</c:v>
                </c:pt>
                <c:pt idx="331">
                  <c:v>237.9690367842401</c:v>
                </c:pt>
                <c:pt idx="332">
                  <c:v>237.89982705821419</c:v>
                </c:pt>
                <c:pt idx="333">
                  <c:v>237.82384081493854</c:v>
                </c:pt>
                <c:pt idx="334">
                  <c:v>237.74108605854073</c:v>
                </c:pt>
                <c:pt idx="335">
                  <c:v>237.65157083875707</c:v>
                </c:pt>
                <c:pt idx="336">
                  <c:v>237.55530324996653</c:v>
                </c:pt>
                <c:pt idx="337">
                  <c:v>237.45229143022956</c:v>
                </c:pt>
                <c:pt idx="338">
                  <c:v>237.34254356033037</c:v>
                </c:pt>
                <c:pt idx="339">
                  <c:v>237.22606786282401</c:v>
                </c:pt>
                <c:pt idx="340">
                  <c:v>237.10287260108754</c:v>
                </c:pt>
                <c:pt idx="341">
                  <c:v>236.97296607837552</c:v>
                </c:pt>
                <c:pt idx="342">
                  <c:v>236.83635663688017</c:v>
                </c:pt>
                <c:pt idx="343">
                  <c:v>236.69305265679566</c:v>
                </c:pt>
                <c:pt idx="344">
                  <c:v>236.54306255538705</c:v>
                </c:pt>
                <c:pt idx="345">
                  <c:v>236.38639478606396</c:v>
                </c:pt>
                <c:pt idx="346">
                  <c:v>236.22305783745844</c:v>
                </c:pt>
                <c:pt idx="347">
                  <c:v>236.0530602325079</c:v>
                </c:pt>
                <c:pt idx="348">
                  <c:v>235.87656933798604</c:v>
                </c:pt>
                <c:pt idx="349">
                  <c:v>235.69375234423046</c:v>
                </c:pt>
                <c:pt idx="350">
                  <c:v>235.50461744019645</c:v>
                </c:pt>
                <c:pt idx="351">
                  <c:v>235.30917284113679</c:v>
                </c:pt>
                <c:pt idx="352">
                  <c:v>235.10742678779732</c:v>
                </c:pt>
                <c:pt idx="353">
                  <c:v>234.89938754561703</c:v>
                </c:pt>
                <c:pt idx="354">
                  <c:v>234.68506340393236</c:v>
                </c:pt>
                <c:pt idx="355">
                  <c:v>234.46446267518647</c:v>
                </c:pt>
                <c:pt idx="356">
                  <c:v>234.23759369414248</c:v>
                </c:pt>
                <c:pt idx="357">
                  <c:v>234.00446481710173</c:v>
                </c:pt>
                <c:pt idx="358">
                  <c:v>233.76508442112657</c:v>
                </c:pt>
                <c:pt idx="359">
                  <c:v>233.51946090326746</c:v>
                </c:pt>
                <c:pt idx="360">
                  <c:v>233.27090537931633</c:v>
                </c:pt>
                <c:pt idx="361">
                  <c:v>233.02272423257563</c:v>
                </c:pt>
                <c:pt idx="362">
                  <c:v>232.77491642297409</c:v>
                </c:pt>
                <c:pt idx="363">
                  <c:v>232.52748091439551</c:v>
                </c:pt>
                <c:pt idx="364">
                  <c:v>232.2804166746603</c:v>
                </c:pt>
                <c:pt idx="365">
                  <c:v>232.03372267550677</c:v>
                </c:pt>
                <c:pt idx="366">
                  <c:v>231.78739789257284</c:v>
                </c:pt>
                <c:pt idx="367">
                  <c:v>231.54144130537765</c:v>
                </c:pt>
                <c:pt idx="368">
                  <c:v>231.29585189730335</c:v>
                </c:pt>
                <c:pt idx="369">
                  <c:v>231.05062865557707</c:v>
                </c:pt>
                <c:pt idx="370">
                  <c:v>230.80577057125285</c:v>
                </c:pt>
                <c:pt idx="371">
                  <c:v>230.56127663919375</c:v>
                </c:pt>
                <c:pt idx="372">
                  <c:v>230.317145858054</c:v>
                </c:pt>
                <c:pt idx="373">
                  <c:v>230.07337723026154</c:v>
                </c:pt>
                <c:pt idx="374">
                  <c:v>229.82996976200013</c:v>
                </c:pt>
                <c:pt idx="375">
                  <c:v>229.586922463192</c:v>
                </c:pt>
                <c:pt idx="376">
                  <c:v>229.34423434748038</c:v>
                </c:pt>
                <c:pt idx="377">
                  <c:v>229.10190443221239</c:v>
                </c:pt>
                <c:pt idx="378">
                  <c:v>228.85993173842166</c:v>
                </c:pt>
                <c:pt idx="379">
                  <c:v>228.61831529081124</c:v>
                </c:pt>
                <c:pt idx="380">
                  <c:v>228.37705411773666</c:v>
                </c:pt>
                <c:pt idx="381">
                  <c:v>228.13614725118904</c:v>
                </c:pt>
                <c:pt idx="382">
                  <c:v>227.89559372677829</c:v>
                </c:pt>
                <c:pt idx="383">
                  <c:v>227.65539258371615</c:v>
                </c:pt>
                <c:pt idx="384">
                  <c:v>227.41554286480002</c:v>
                </c:pt>
                <c:pt idx="385">
                  <c:v>227.17604361639604</c:v>
                </c:pt>
                <c:pt idx="386">
                  <c:v>226.93689388842276</c:v>
                </c:pt>
                <c:pt idx="387">
                  <c:v>226.69809273433495</c:v>
                </c:pt>
                <c:pt idx="388">
                  <c:v>226.45963921110712</c:v>
                </c:pt>
                <c:pt idx="389">
                  <c:v>226.22153237921756</c:v>
                </c:pt>
                <c:pt idx="390">
                  <c:v>225.98377130263214</c:v>
                </c:pt>
                <c:pt idx="391">
                  <c:v>225.74635504878836</c:v>
                </c:pt>
                <c:pt idx="392">
                  <c:v>225.50928268857953</c:v>
                </c:pt>
                <c:pt idx="393">
                  <c:v>225.27255329633888</c:v>
                </c:pt>
                <c:pt idx="394">
                  <c:v>225.0361659498239</c:v>
                </c:pt>
                <c:pt idx="395">
                  <c:v>224.80011973020072</c:v>
                </c:pt>
                <c:pt idx="396">
                  <c:v>224.56441372202852</c:v>
                </c:pt>
                <c:pt idx="397">
                  <c:v>224.32904701324415</c:v>
                </c:pt>
                <c:pt idx="398">
                  <c:v>224.09401869514673</c:v>
                </c:pt>
                <c:pt idx="399">
                  <c:v>223.85932786238237</c:v>
                </c:pt>
                <c:pt idx="400">
                  <c:v>223.62497361292898</c:v>
                </c:pt>
                <c:pt idx="401">
                  <c:v>221.28506025838382</c:v>
                </c:pt>
                <c:pt idx="402">
                  <c:v>218.97842059476949</c:v>
                </c:pt>
                <c:pt idx="403">
                  <c:v>216.7041794171061</c:v>
                </c:pt>
                <c:pt idx="404">
                  <c:v>214.46149305279442</c:v>
                </c:pt>
                <c:pt idx="405">
                  <c:v>212.24954797581762</c:v>
                </c:pt>
                <c:pt idx="406">
                  <c:v>210.06755949523711</c:v>
                </c:pt>
                <c:pt idx="407">
                  <c:v>207.9147705134088</c:v>
                </c:pt>
                <c:pt idx="408">
                  <c:v>205.79045034966973</c:v>
                </c:pt>
                <c:pt idx="409">
                  <c:v>203.69389362554102</c:v>
                </c:pt>
                <c:pt idx="410">
                  <c:v>201.62441920776766</c:v>
                </c:pt>
                <c:pt idx="411">
                  <c:v>199.58136920576817</c:v>
                </c:pt>
                <c:pt idx="412">
                  <c:v>197.56410802030055</c:v>
                </c:pt>
                <c:pt idx="413">
                  <c:v>195.5720214403666</c:v>
                </c:pt>
                <c:pt idx="414">
                  <c:v>193.60451578557678</c:v>
                </c:pt>
                <c:pt idx="415">
                  <c:v>191.66101709138167</c:v>
                </c:pt>
                <c:pt idx="416">
                  <c:v>189.74097033474825</c:v>
                </c:pt>
                <c:pt idx="417">
                  <c:v>187.84383869801673</c:v>
                </c:pt>
                <c:pt idx="418">
                  <c:v>185.96910286882138</c:v>
                </c:pt>
                <c:pt idx="419">
                  <c:v>184.11626037409573</c:v>
                </c:pt>
                <c:pt idx="420">
                  <c:v>182.28482494630813</c:v>
                </c:pt>
                <c:pt idx="421">
                  <c:v>180.47432592019274</c:v>
                </c:pt>
                <c:pt idx="422">
                  <c:v>178.68430765834995</c:v>
                </c:pt>
                <c:pt idx="423">
                  <c:v>176.91432900419247</c:v>
                </c:pt>
                <c:pt idx="424">
                  <c:v>175.1639627608084</c:v>
                </c:pt>
                <c:pt idx="425">
                  <c:v>173.43279519440085</c:v>
                </c:pt>
                <c:pt idx="426">
                  <c:v>171.72042556104637</c:v>
                </c:pt>
                <c:pt idx="427">
                  <c:v>170.02646565559172</c:v>
                </c:pt>
                <c:pt idx="428">
                  <c:v>168.35053938157998</c:v>
                </c:pt>
                <c:pt idx="429">
                  <c:v>166.69228234116434</c:v>
                </c:pt>
                <c:pt idx="430">
                  <c:v>165.05134144403084</c:v>
                </c:pt>
                <c:pt idx="431">
                  <c:v>163.42737453440986</c:v>
                </c:pt>
                <c:pt idx="432">
                  <c:v>161.82005003531137</c:v>
                </c:pt>
                <c:pt idx="433">
                  <c:v>160.22904660916993</c:v>
                </c:pt>
                <c:pt idx="434">
                  <c:v>158.65405283413475</c:v>
                </c:pt>
                <c:pt idx="435">
                  <c:v>157.09476689528364</c:v>
                </c:pt>
                <c:pt idx="436">
                  <c:v>155.55089629008401</c:v>
                </c:pt>
                <c:pt idx="437">
                  <c:v>154.02215754746288</c:v>
                </c:pt>
                <c:pt idx="438">
                  <c:v>152.50827595988508</c:v>
                </c:pt>
                <c:pt idx="439">
                  <c:v>151.00898532787497</c:v>
                </c:pt>
                <c:pt idx="440">
                  <c:v>149.52402771644932</c:v>
                </c:pt>
                <c:pt idx="441">
                  <c:v>148.05315322296065</c:v>
                </c:pt>
                <c:pt idx="442">
                  <c:v>146.59611975587904</c:v>
                </c:pt>
                <c:pt idx="443">
                  <c:v>145.15269282406939</c:v>
                </c:pt>
                <c:pt idx="444">
                  <c:v>143.72264533614515</c:v>
                </c:pt>
                <c:pt idx="445">
                  <c:v>142.30575740950644</c:v>
                </c:pt>
                <c:pt idx="446">
                  <c:v>140.9018161886919</c:v>
                </c:pt>
                <c:pt idx="447">
                  <c:v>139.51061567269679</c:v>
                </c:pt>
                <c:pt idx="448">
                  <c:v>138.13195655092937</c:v>
                </c:pt>
                <c:pt idx="449">
                  <c:v>136.7656460474989</c:v>
                </c:pt>
                <c:pt idx="450">
                  <c:v>135.41149777354519</c:v>
                </c:pt>
                <c:pt idx="451">
                  <c:v>134.06933158733875</c:v>
                </c:pt>
                <c:pt idx="452">
                  <c:v>132.73897346189659</c:v>
                </c:pt>
                <c:pt idx="453">
                  <c:v>131.42025535987406</c:v>
                </c:pt>
                <c:pt idx="454">
                  <c:v>130.11301511550894</c:v>
                </c:pt>
                <c:pt idx="455">
                  <c:v>128.81709632340713</c:v>
                </c:pt>
                <c:pt idx="456">
                  <c:v>127.53234823397347</c:v>
                </c:pt>
                <c:pt idx="457">
                  <c:v>126.25862565530312</c:v>
                </c:pt>
                <c:pt idx="458">
                  <c:v>124.99578886136149</c:v>
                </c:pt>
                <c:pt idx="459">
                  <c:v>123.7437035062915</c:v>
                </c:pt>
                <c:pt idx="460">
                  <c:v>122.502240544698</c:v>
                </c:pt>
                <c:pt idx="461">
                  <c:v>121.27127615776911</c:v>
                </c:pt>
                <c:pt idx="462">
                  <c:v>120.05069168510323</c:v>
                </c:pt>
                <c:pt idx="463">
                  <c:v>118.84037356212031</c:v>
                </c:pt>
                <c:pt idx="464">
                  <c:v>117.64021326294309</c:v>
                </c:pt>
                <c:pt idx="465">
                  <c:v>116.45010724864271</c:v>
                </c:pt>
                <c:pt idx="466">
                  <c:v>115.26995692074941</c:v>
                </c:pt>
                <c:pt idx="467">
                  <c:v>114.09966857993633</c:v>
                </c:pt>
                <c:pt idx="468">
                  <c:v>112.93915338978978</c:v>
                </c:pt>
                <c:pt idx="469">
                  <c:v>111.78832734558486</c:v>
                </c:pt>
                <c:pt idx="470">
                  <c:v>110.64711124799042</c:v>
                </c:pt>
                <c:pt idx="471">
                  <c:v>109.51543068163085</c:v>
                </c:pt>
                <c:pt idx="472">
                  <c:v>108.39321599843613</c:v>
                </c:pt>
                <c:pt idx="473">
                  <c:v>107.28040230571395</c:v>
                </c:pt>
                <c:pt idx="474">
                  <c:v>106.17692945887988</c:v>
                </c:pt>
                <c:pt idx="475">
                  <c:v>105.0827420587828</c:v>
                </c:pt>
                <c:pt idx="476">
                  <c:v>103.99778945356296</c:v>
                </c:pt>
                <c:pt idx="477">
                  <c:v>102.92202574497983</c:v>
                </c:pt>
                <c:pt idx="478">
                  <c:v>101.85540979914512</c:v>
                </c:pt>
                <c:pt idx="479">
                  <c:v>100.79790526159398</c:v>
                </c:pt>
                <c:pt idx="480">
                  <c:v>99.74948057662391</c:v>
                </c:pt>
                <c:pt idx="481">
                  <c:v>98.710109010825917</c:v>
                </c:pt>
                <c:pt idx="482">
                  <c:v>97.67976868072634</c:v>
                </c:pt>
                <c:pt idx="483">
                  <c:v>96.658442584450611</c:v>
                </c:pt>
                <c:pt idx="484">
                  <c:v>95.646118637310877</c:v>
                </c:pt>
                <c:pt idx="485">
                  <c:v>94.642789711209062</c:v>
                </c:pt>
                <c:pt idx="486">
                  <c:v>93.648453677734437</c:v>
                </c:pt>
                <c:pt idx="487">
                  <c:v>92.663113454820916</c:v>
                </c:pt>
                <c:pt idx="488">
                  <c:v>91.686777056812474</c:v>
                </c:pt>
                <c:pt idx="489">
                  <c:v>90.719457647767101</c:v>
                </c:pt>
                <c:pt idx="490">
                  <c:v>89.761173597808934</c:v>
                </c:pt>
                <c:pt idx="491">
                  <c:v>88.811948542314695</c:v>
                </c:pt>
                <c:pt idx="492">
                  <c:v>87.871811443694554</c:v>
                </c:pt>
                <c:pt idx="493">
                  <c:v>86.940796655499156</c:v>
                </c:pt>
                <c:pt idx="494">
                  <c:v>86.018943988552152</c:v>
                </c:pt>
                <c:pt idx="495">
                  <c:v>85.106298778772739</c:v>
                </c:pt>
                <c:pt idx="496">
                  <c:v>84.20291195631421</c:v>
                </c:pt>
                <c:pt idx="497">
                  <c:v>83.308840115602209</c:v>
                </c:pt>
                <c:pt idx="498">
                  <c:v>82.424145585810933</c:v>
                </c:pt>
                <c:pt idx="499">
                  <c:v>81.548896501265361</c:v>
                </c:pt>
                <c:pt idx="500">
                  <c:v>80.683166871204108</c:v>
                </c:pt>
                <c:pt idx="501">
                  <c:v>79.827036648279744</c:v>
                </c:pt>
                <c:pt idx="502">
                  <c:v>78.980591795110811</c:v>
                </c:pt>
                <c:pt idx="503">
                  <c:v>78.143924348134149</c:v>
                </c:pt>
                <c:pt idx="504">
                  <c:v>77.317132477935289</c:v>
                </c:pt>
                <c:pt idx="505">
                  <c:v>76.500320545159994</c:v>
                </c:pt>
                <c:pt idx="506">
                  <c:v>75.693599151031819</c:v>
                </c:pt>
                <c:pt idx="507">
                  <c:v>74.897085181418106</c:v>
                </c:pt>
                <c:pt idx="508">
                  <c:v>74.110901843301292</c:v>
                </c:pt>
                <c:pt idx="509">
                  <c:v>73.335178692424279</c:v>
                </c:pt>
                <c:pt idx="510">
                  <c:v>72.570051650787718</c:v>
                </c:pt>
                <c:pt idx="511">
                  <c:v>71.81566301258502</c:v>
                </c:pt>
                <c:pt idx="512">
                  <c:v>71.072161437068573</c:v>
                </c:pt>
                <c:pt idx="513">
                  <c:v>70.339701926748461</c:v>
                </c:pt>
                <c:pt idx="514">
                  <c:v>69.618445789235182</c:v>
                </c:pt>
                <c:pt idx="515">
                  <c:v>68.908560580951004</c:v>
                </c:pt>
                <c:pt idx="516">
                  <c:v>68.210220030854387</c:v>
                </c:pt>
                <c:pt idx="517">
                  <c:v>67.523603942247277</c:v>
                </c:pt>
                <c:pt idx="518">
                  <c:v>66.848898070671908</c:v>
                </c:pt>
                <c:pt idx="519">
                  <c:v>66.186293975851981</c:v>
                </c:pt>
                <c:pt idx="520">
                  <c:v>65.535988845596933</c:v>
                </c:pt>
                <c:pt idx="521">
                  <c:v>64.898185289569739</c:v>
                </c:pt>
                <c:pt idx="522">
                  <c:v>64.273091100823081</c:v>
                </c:pt>
                <c:pt idx="523">
                  <c:v>63.660918983036723</c:v>
                </c:pt>
                <c:pt idx="524">
                  <c:v>63.061886241447723</c:v>
                </c:pt>
                <c:pt idx="525">
                  <c:v>62.476214435554525</c:v>
                </c:pt>
                <c:pt idx="526">
                  <c:v>61.90412899180356</c:v>
                </c:pt>
                <c:pt idx="527">
                  <c:v>61.345858774633115</c:v>
                </c:pt>
                <c:pt idx="528">
                  <c:v>60.801635614459983</c:v>
                </c:pt>
                <c:pt idx="529">
                  <c:v>60.271693791450637</c:v>
                </c:pt>
                <c:pt idx="530">
                  <c:v>59.756269474224929</c:v>
                </c:pt>
                <c:pt idx="531">
                  <c:v>59.255600112997037</c:v>
                </c:pt>
                <c:pt idx="532">
                  <c:v>58.769923787067157</c:v>
                </c:pt>
                <c:pt idx="533">
                  <c:v>58.29947850703887</c:v>
                </c:pt>
                <c:pt idx="534">
                  <c:v>57.844501472648439</c:v>
                </c:pt>
                <c:pt idx="535">
                  <c:v>57.405228287652989</c:v>
                </c:pt>
                <c:pt idx="536">
                  <c:v>56.981892133828225</c:v>
                </c:pt>
                <c:pt idx="537">
                  <c:v>56.574722906769011</c:v>
                </c:pt>
                <c:pt idx="538">
                  <c:v>56.183946316858759</c:v>
                </c:pt>
                <c:pt idx="539">
                  <c:v>55.809782959467121</c:v>
                </c:pt>
                <c:pt idx="540">
                  <c:v>55.452447359138652</c:v>
                </c:pt>
                <c:pt idx="541">
                  <c:v>55.112146993234383</c:v>
                </c:pt>
                <c:pt idx="542">
                  <c:v>54.789081301169169</c:v>
                </c:pt>
                <c:pt idx="543">
                  <c:v>54.483440686033866</c:v>
                </c:pt>
                <c:pt idx="544">
                  <c:v>54.19540551598611</c:v>
                </c:pt>
                <c:pt idx="545">
                  <c:v>53.925145133319042</c:v>
                </c:pt>
                <c:pt idx="546">
                  <c:v>53.672816879556116</c:v>
                </c:pt>
                <c:pt idx="547">
                  <c:v>53.43856514525492</c:v>
                </c:pt>
                <c:pt idx="548">
                  <c:v>53.22252045341861</c:v>
                </c:pt>
                <c:pt idx="549">
                  <c:v>53.024798585495581</c:v>
                </c:pt>
                <c:pt idx="550">
                  <c:v>52.845499758885261</c:v>
                </c:pt>
                <c:pt idx="551">
                  <c:v>52.684707864652296</c:v>
                </c:pt>
                <c:pt idx="552">
                  <c:v>52.542489773778691</c:v>
                </c:pt>
                <c:pt idx="553">
                  <c:v>52.418894719752487</c:v>
                </c:pt>
                <c:pt idx="554">
                  <c:v>52.313953764607767</c:v>
                </c:pt>
                <c:pt idx="555">
                  <c:v>52.227679354701372</c:v>
                </c:pt>
                <c:pt idx="556">
                  <c:v>52.160064971551208</c:v>
                </c:pt>
                <c:pt idx="557">
                  <c:v>52.111084881985732</c:v>
                </c:pt>
                <c:pt idx="558">
                  <c:v>52.080693990685951</c:v>
                </c:pt>
                <c:pt idx="559">
                  <c:v>52.068827796964335</c:v>
                </c:pt>
                <c:pt idx="560">
                  <c:v>52.075402456345813</c:v>
                </c:pt>
                <c:pt idx="561">
                  <c:v>52.100314946222987</c:v>
                </c:pt>
                <c:pt idx="562">
                  <c:v>52.143443333579661</c:v>
                </c:pt>
                <c:pt idx="563">
                  <c:v>52.204647141541599</c:v>
                </c:pt>
                <c:pt idx="564">
                  <c:v>52.283767810348095</c:v>
                </c:pt>
                <c:pt idx="565">
                  <c:v>52.38062924726713</c:v>
                </c:pt>
                <c:pt idx="566">
                  <c:v>52.495038459020833</c:v>
                </c:pt>
                <c:pt idx="567">
                  <c:v>52.626786259465916</c:v>
                </c:pt>
                <c:pt idx="568">
                  <c:v>52.775648044596473</c:v>
                </c:pt>
                <c:pt idx="569">
                  <c:v>52.941384626415214</c:v>
                </c:pt>
                <c:pt idx="570">
                  <c:v>53.12374311685609</c:v>
                </c:pt>
                <c:pt idx="571">
                  <c:v>53.32245785273679</c:v>
                </c:pt>
                <c:pt idx="572">
                  <c:v>53.537251352669273</c:v>
                </c:pt>
                <c:pt idx="573">
                  <c:v>53.767835296951588</c:v>
                </c:pt>
                <c:pt idx="574">
                  <c:v>54.013911521693593</c:v>
                </c:pt>
                <c:pt idx="575">
                  <c:v>54.275173018778759</c:v>
                </c:pt>
                <c:pt idx="576">
                  <c:v>54.551304933717567</c:v>
                </c:pt>
                <c:pt idx="577">
                  <c:v>54.841985553988529</c:v>
                </c:pt>
                <c:pt idx="578">
                  <c:v>55.146887281072139</c:v>
                </c:pt>
                <c:pt idx="579">
                  <c:v>55.465677580043646</c:v>
                </c:pt>
                <c:pt idx="580">
                  <c:v>55.798019901285045</c:v>
                </c:pt>
                <c:pt idx="581">
                  <c:v>56.143574569588388</c:v>
                </c:pt>
                <c:pt idx="582">
                  <c:v>56.501999636637827</c:v>
                </c:pt>
                <c:pt idx="583">
                  <c:v>56.872951693561198</c:v>
                </c:pt>
                <c:pt idx="584">
                  <c:v>57.256086640924018</c:v>
                </c:pt>
                <c:pt idx="585">
                  <c:v>57.651060414188827</c:v>
                </c:pt>
                <c:pt idx="586">
                  <c:v>58.057529663272852</c:v>
                </c:pt>
                <c:pt idx="587">
                  <c:v>58.475152385401813</c:v>
                </c:pt>
                <c:pt idx="588">
                  <c:v>58.903588510972817</c:v>
                </c:pt>
                <c:pt idx="589">
                  <c:v>59.342500442601704</c:v>
                </c:pt>
                <c:pt idx="590">
                  <c:v>59.791553547939849</c:v>
                </c:pt>
                <c:pt idx="591">
                  <c:v>60.250416607201203</c:v>
                </c:pt>
                <c:pt idx="592">
                  <c:v>60.718762216643981</c:v>
                </c:pt>
                <c:pt idx="593">
                  <c:v>61.196267149505715</c:v>
                </c:pt>
                <c:pt idx="594">
                  <c:v>61.682612676095843</c:v>
                </c:pt>
                <c:pt idx="595">
                  <c:v>62.17748484491289</c:v>
                </c:pt>
                <c:pt idx="596">
                  <c:v>62.680574726774275</c:v>
                </c:pt>
                <c:pt idx="597">
                  <c:v>63.191578624031678</c:v>
                </c:pt>
                <c:pt idx="598">
                  <c:v>63.710198246996491</c:v>
                </c:pt>
                <c:pt idx="599">
                  <c:v>64.236140859722525</c:v>
                </c:pt>
                <c:pt idx="600">
                  <c:v>64.769119397290325</c:v>
                </c:pt>
                <c:pt idx="601">
                  <c:v>65.308852556713035</c:v>
                </c:pt>
                <c:pt idx="602">
                  <c:v>65.855064863541074</c:v>
                </c:pt>
                <c:pt idx="603">
                  <c:v>66.407486716184877</c:v>
                </c:pt>
                <c:pt idx="604">
                  <c:v>66.965854409904935</c:v>
                </c:pt>
                <c:pt idx="605">
                  <c:v>67.529910142338878</c:v>
                </c:pt>
                <c:pt idx="606">
                  <c:v>68.099402002348327</c:v>
                </c:pt>
                <c:pt idx="607">
                  <c:v>68.67408394387644</c:v>
                </c:pt>
                <c:pt idx="608">
                  <c:v>69.253715746411913</c:v>
                </c:pt>
                <c:pt idx="609">
                  <c:v>69.838062963558272</c:v>
                </c:pt>
                <c:pt idx="610">
                  <c:v>70.42689686111035</c:v>
                </c:pt>
                <c:pt idx="611">
                  <c:v>71.01999434594309</c:v>
                </c:pt>
                <c:pt idx="612">
                  <c:v>71.617137886923743</c:v>
                </c:pt>
                <c:pt idx="613">
                  <c:v>72.218115428965746</c:v>
                </c:pt>
                <c:pt idx="614">
                  <c:v>72.822720301254407</c:v>
                </c:pt>
                <c:pt idx="615">
                  <c:v>73.430751120588425</c:v>
                </c:pt>
                <c:pt idx="616">
                  <c:v>74.042011690699994</c:v>
                </c:pt>
                <c:pt idx="617">
                  <c:v>74.656310898339257</c:v>
                </c:pt>
                <c:pt idx="618">
                  <c:v>75.273462606835139</c:v>
                </c:pt>
                <c:pt idx="619">
                  <c:v>75.893285547776699</c:v>
                </c:pt>
                <c:pt idx="620">
                  <c:v>76.515603211394108</c:v>
                </c:pt>
                <c:pt idx="621">
                  <c:v>77.140243736158993</c:v>
                </c:pt>
                <c:pt idx="622">
                  <c:v>77.767039798067742</c:v>
                </c:pt>
                <c:pt idx="623">
                  <c:v>78.395828500019903</c:v>
                </c:pt>
                <c:pt idx="624">
                  <c:v>79.026451261656177</c:v>
                </c:pt>
                <c:pt idx="625">
                  <c:v>79.658753709976466</c:v>
                </c:pt>
                <c:pt idx="626">
                  <c:v>80.29258557101852</c:v>
                </c:pt>
                <c:pt idx="627">
                  <c:v>80.927800562840275</c:v>
                </c:pt>
                <c:pt idx="628">
                  <c:v>81.564256290016374</c:v>
                </c:pt>
                <c:pt idx="629">
                  <c:v>82.20181413982759</c:v>
                </c:pt>
                <c:pt idx="630">
                  <c:v>82.840339180295047</c:v>
                </c:pt>
                <c:pt idx="631">
                  <c:v>83.47970006018582</c:v>
                </c:pt>
                <c:pt idx="632">
                  <c:v>84.119768911093402</c:v>
                </c:pt>
                <c:pt idx="633">
                  <c:v>84.760421251677116</c:v>
                </c:pt>
                <c:pt idx="634">
                  <c:v>85.401535894124976</c:v>
                </c:pt>
                <c:pt idx="635">
                  <c:v>86.04299485288962</c:v>
                </c:pt>
                <c:pt idx="636">
                  <c:v>86.684683255731272</c:v>
                </c:pt>
                <c:pt idx="637">
                  <c:v>87.326489257089207</c:v>
                </c:pt>
                <c:pt idx="638">
                  <c:v>87.96830395379196</c:v>
                </c:pt>
                <c:pt idx="639">
                  <c:v>88.610021303106095</c:v>
                </c:pt>
                <c:pt idx="640">
                  <c:v>89.25153804311465</c:v>
                </c:pt>
                <c:pt idx="641">
                  <c:v>89.892753615408822</c:v>
                </c:pt>
                <c:pt idx="642">
                  <c:v>90.533570090069603</c:v>
                </c:pt>
                <c:pt idx="643">
                  <c:v>91.173892092910307</c:v>
                </c:pt>
                <c:pt idx="644">
                  <c:v>91.813626734946141</c:v>
                </c:pt>
                <c:pt idx="645">
                  <c:v>92.452683544052874</c:v>
                </c:pt>
                <c:pt idx="646">
                  <c:v>93.090974398772559</c:v>
                </c:pt>
                <c:pt idx="647">
                  <c:v>93.728413464222371</c:v>
                </c:pt>
                <c:pt idx="648">
                  <c:v>94.364917130059396</c:v>
                </c:pt>
                <c:pt idx="649">
                  <c:v>95.000403950452551</c:v>
                </c:pt>
                <c:pt idx="650">
                  <c:v>95.634794586011807</c:v>
                </c:pt>
                <c:pt idx="651">
                  <c:v>96.268011747623177</c:v>
                </c:pt>
                <c:pt idx="652">
                  <c:v>96.899980142137693</c:v>
                </c:pt>
                <c:pt idx="653">
                  <c:v>97.530626419861733</c:v>
                </c:pt>
                <c:pt idx="654">
                  <c:v>98.159879123796514</c:v>
                </c:pt>
                <c:pt idx="655">
                  <c:v>98.787668640573756</c:v>
                </c:pt>
                <c:pt idx="656">
                  <c:v>99.413927153035701</c:v>
                </c:pt>
                <c:pt idx="657">
                  <c:v>100.03858859440727</c:v>
                </c:pt>
                <c:pt idx="658">
                  <c:v>100.66158860400951</c:v>
                </c:pt>
                <c:pt idx="659">
                  <c:v>101.28286448446322</c:v>
                </c:pt>
                <c:pt idx="660">
                  <c:v>101.90235516033356</c:v>
                </c:pt>
                <c:pt idx="661">
                  <c:v>102.52000113816648</c:v>
                </c:pt>
                <c:pt idx="662">
                  <c:v>103.13574446786907</c:v>
                </c:pt>
                <c:pt idx="663">
                  <c:v>103.74952870538721</c:v>
                </c:pt>
                <c:pt idx="664">
                  <c:v>104.36129887663438</c:v>
                </c:pt>
                <c:pt idx="665">
                  <c:v>104.97100144262754</c:v>
                </c:pt>
                <c:pt idx="666">
                  <c:v>105.57858426578611</c:v>
                </c:pt>
                <c:pt idx="667">
                  <c:v>106.18399657735179</c:v>
                </c:pt>
                <c:pt idx="668">
                  <c:v>106.78718894588852</c:v>
                </c:pt>
                <c:pt idx="669">
                  <c:v>107.38811324682213</c:v>
                </c:pt>
                <c:pt idx="670">
                  <c:v>107.98672263298124</c:v>
                </c:pt>
                <c:pt idx="671">
                  <c:v>108.58297150610177</c:v>
                </c:pt>
                <c:pt idx="672">
                  <c:v>109.17681548925874</c:v>
                </c:pt>
                <c:pt idx="673">
                  <c:v>109.76821140019017</c:v>
                </c:pt>
                <c:pt idx="674">
                  <c:v>110.35711722547889</c:v>
                </c:pt>
                <c:pt idx="675">
                  <c:v>110.94349209555973</c:v>
                </c:pt>
                <c:pt idx="676">
                  <c:v>111.52729626051988</c:v>
                </c:pt>
                <c:pt idx="677">
                  <c:v>112.108491066662</c:v>
                </c:pt>
                <c:pt idx="678">
                  <c:v>112.68703893380047</c:v>
                </c:pt>
                <c:pt idx="679">
                  <c:v>113.26290333326222</c:v>
                </c:pt>
                <c:pt idx="680">
                  <c:v>113.83604876656435</c:v>
                </c:pt>
                <c:pt idx="681">
                  <c:v>114.40644074474255</c:v>
                </c:pt>
                <c:pt idx="682">
                  <c:v>114.97404576830421</c:v>
                </c:pt>
                <c:pt idx="683">
                  <c:v>115.53883130778202</c:v>
                </c:pt>
                <c:pt idx="684">
                  <c:v>116.10076578486405</c:v>
                </c:pt>
                <c:pt idx="685">
                  <c:v>116.6598185540778</c:v>
                </c:pt>
                <c:pt idx="686">
                  <c:v>117.21595988500619</c:v>
                </c:pt>
                <c:pt idx="687">
                  <c:v>117.76916094501421</c:v>
                </c:pt>
                <c:pt idx="688">
                  <c:v>118.31939378246626</c:v>
                </c:pt>
                <c:pt idx="689">
                  <c:v>118.86663131041449</c:v>
                </c:pt>
                <c:pt idx="690">
                  <c:v>119.4108472907394</c:v>
                </c:pt>
                <c:pt idx="691">
                  <c:v>119.9520163187248</c:v>
                </c:pt>
                <c:pt idx="692">
                  <c:v>120.49011380804986</c:v>
                </c:pt>
                <c:pt idx="693">
                  <c:v>121.02511597618137</c:v>
                </c:pt>
                <c:pt idx="694">
                  <c:v>121.55699983015063</c:v>
                </c:pt>
                <c:pt idx="695">
                  <c:v>122.08574315269949</c:v>
                </c:pt>
                <c:pt idx="696">
                  <c:v>122.61132448878072</c:v>
                </c:pt>
                <c:pt idx="697">
                  <c:v>123.13372313239886</c:v>
                </c:pt>
                <c:pt idx="698">
                  <c:v>123.65291911377783</c:v>
                </c:pt>
                <c:pt idx="699">
                  <c:v>124.16889318684247</c:v>
                </c:pt>
                <c:pt idx="700">
                  <c:v>124.68162681700132</c:v>
                </c:pt>
                <c:pt idx="701">
                  <c:v>125.19110216921902</c:v>
                </c:pt>
                <c:pt idx="702">
                  <c:v>125.69730209636661</c:v>
                </c:pt>
                <c:pt idx="703">
                  <c:v>126.20021012783891</c:v>
                </c:pt>
                <c:pt idx="704">
                  <c:v>126.69981045842835</c:v>
                </c:pt>
                <c:pt idx="705">
                  <c:v>127.19608793744523</c:v>
                </c:pt>
                <c:pt idx="706">
                  <c:v>127.6890280580749</c:v>
                </c:pt>
                <c:pt idx="707">
                  <c:v>128.17861694696214</c:v>
                </c:pt>
                <c:pt idx="708">
                  <c:v>128.66484135401441</c:v>
                </c:pt>
                <c:pt idx="709">
                  <c:v>129.14768864241515</c:v>
                </c:pt>
                <c:pt idx="710">
                  <c:v>129.62714677883912</c:v>
                </c:pt>
                <c:pt idx="711">
                  <c:v>130.10320432386189</c:v>
                </c:pt>
                <c:pt idx="712">
                  <c:v>130.57585042255599</c:v>
                </c:pt>
                <c:pt idx="713">
                  <c:v>131.04507479526703</c:v>
                </c:pt>
                <c:pt idx="714">
                  <c:v>131.51086772856218</c:v>
                </c:pt>
                <c:pt idx="715">
                  <c:v>131.97322006634516</c:v>
                </c:pt>
                <c:pt idx="716">
                  <c:v>132.43212320113105</c:v>
                </c:pt>
                <c:pt idx="717">
                  <c:v>132.88756906547536</c:v>
                </c:pt>
                <c:pt idx="718">
                  <c:v>133.33955012355105</c:v>
                </c:pt>
                <c:pt idx="719">
                  <c:v>133.78805936286867</c:v>
                </c:pt>
                <c:pt idx="720">
                  <c:v>134.23309028613389</c:v>
                </c:pt>
                <c:pt idx="721">
                  <c:v>134.67463690323777</c:v>
                </c:pt>
                <c:pt idx="722">
                  <c:v>135.11269372337463</c:v>
                </c:pt>
                <c:pt idx="723">
                  <c:v>135.54725574728346</c:v>
                </c:pt>
                <c:pt idx="724">
                  <c:v>135.97831845960803</c:v>
                </c:pt>
                <c:pt idx="725">
                  <c:v>136.40587782137172</c:v>
                </c:pt>
                <c:pt idx="726">
                  <c:v>136.82993026256318</c:v>
                </c:pt>
                <c:pt idx="727">
                  <c:v>137.25047267482893</c:v>
                </c:pt>
                <c:pt idx="728">
                  <c:v>137.66750240426938</c:v>
                </c:pt>
                <c:pt idx="729">
                  <c:v>138.0810172443345</c:v>
                </c:pt>
                <c:pt idx="730">
                  <c:v>138.49101542881638</c:v>
                </c:pt>
                <c:pt idx="731">
                  <c:v>138.89749562493509</c:v>
                </c:pt>
                <c:pt idx="732">
                  <c:v>139.30045692651487</c:v>
                </c:pt>
                <c:pt idx="733">
                  <c:v>139.69989884724836</c:v>
                </c:pt>
                <c:pt idx="734">
                  <c:v>140.09582131404514</c:v>
                </c:pt>
                <c:pt idx="735">
                  <c:v>140.48822466046303</c:v>
                </c:pt>
                <c:pt idx="736">
                  <c:v>140.87710962021896</c:v>
                </c:pt>
                <c:pt idx="737">
                  <c:v>141.26247732077752</c:v>
                </c:pt>
                <c:pt idx="738">
                  <c:v>141.64432927701461</c:v>
                </c:pt>
                <c:pt idx="739">
                  <c:v>142.02266738495422</c:v>
                </c:pt>
                <c:pt idx="740">
                  <c:v>142.39749391557646</c:v>
                </c:pt>
                <c:pt idx="741">
                  <c:v>142.76881150869465</c:v>
                </c:pt>
                <c:pt idx="742">
                  <c:v>143.13662316689988</c:v>
                </c:pt>
                <c:pt idx="743">
                  <c:v>143.50093224957115</c:v>
                </c:pt>
                <c:pt idx="744">
                  <c:v>143.86174246694947</c:v>
                </c:pt>
                <c:pt idx="745">
                  <c:v>144.21905787427451</c:v>
                </c:pt>
                <c:pt idx="746">
                  <c:v>144.57288286598214</c:v>
                </c:pt>
                <c:pt idx="747">
                  <c:v>144.92322216996149</c:v>
                </c:pt>
                <c:pt idx="748">
                  <c:v>145.2700808418704</c:v>
                </c:pt>
                <c:pt idx="749">
                  <c:v>145.61346425950748</c:v>
                </c:pt>
                <c:pt idx="750">
                  <c:v>145.95337811724065</c:v>
                </c:pt>
                <c:pt idx="751">
                  <c:v>146.2898284204893</c:v>
                </c:pt>
                <c:pt idx="752">
                  <c:v>146.62282148026117</c:v>
                </c:pt>
                <c:pt idx="753">
                  <c:v>146.95236390774085</c:v>
                </c:pt>
                <c:pt idx="754">
                  <c:v>147.27846260893065</c:v>
                </c:pt>
                <c:pt idx="755">
                  <c:v>147.60112477934163</c:v>
                </c:pt>
                <c:pt idx="756">
                  <c:v>147.92035789873489</c:v>
                </c:pt>
                <c:pt idx="757">
                  <c:v>148.23616972591191</c:v>
                </c:pt>
                <c:pt idx="758">
                  <c:v>148.54856829355299</c:v>
                </c:pt>
                <c:pt idx="759">
                  <c:v>148.85756190310352</c:v>
                </c:pt>
                <c:pt idx="760">
                  <c:v>149.16315911970719</c:v>
                </c:pt>
                <c:pt idx="761">
                  <c:v>149.46536876718565</c:v>
                </c:pt>
                <c:pt idx="762">
                  <c:v>149.7641999230635</c:v>
                </c:pt>
                <c:pt idx="763">
                  <c:v>150.05966191363896</c:v>
                </c:pt>
                <c:pt idx="764">
                  <c:v>150.351764309099</c:v>
                </c:pt>
                <c:pt idx="765">
                  <c:v>150.64051691867863</c:v>
                </c:pt>
                <c:pt idx="766">
                  <c:v>150.92592978586396</c:v>
                </c:pt>
                <c:pt idx="767">
                  <c:v>151.2080131836386</c:v>
                </c:pt>
                <c:pt idx="768">
                  <c:v>151.48677760977301</c:v>
                </c:pt>
                <c:pt idx="769">
                  <c:v>151.76223378215622</c:v>
                </c:pt>
                <c:pt idx="770">
                  <c:v>152.03439263416985</c:v>
                </c:pt>
                <c:pt idx="771">
                  <c:v>152.30326531010402</c:v>
                </c:pt>
                <c:pt idx="772">
                  <c:v>152.5688631606148</c:v>
                </c:pt>
                <c:pt idx="773">
                  <c:v>152.83119773822295</c:v>
                </c:pt>
                <c:pt idx="774">
                  <c:v>153.09028079285349</c:v>
                </c:pt>
                <c:pt idx="775">
                  <c:v>153.34612426741643</c:v>
                </c:pt>
                <c:pt idx="776">
                  <c:v>153.59874029342762</c:v>
                </c:pt>
                <c:pt idx="777">
                  <c:v>153.84814118667023</c:v>
                </c:pt>
                <c:pt idx="778">
                  <c:v>154.09433944289623</c:v>
                </c:pt>
                <c:pt idx="779">
                  <c:v>154.33734773356784</c:v>
                </c:pt>
                <c:pt idx="780">
                  <c:v>154.57717890163877</c:v>
                </c:pt>
                <c:pt idx="781">
                  <c:v>154.81384595737512</c:v>
                </c:pt>
                <c:pt idx="782">
                  <c:v>155.04736207421581</c:v>
                </c:pt>
                <c:pt idx="783">
                  <c:v>155.27774058467207</c:v>
                </c:pt>
                <c:pt idx="784">
                  <c:v>155.50499497626657</c:v>
                </c:pt>
                <c:pt idx="785">
                  <c:v>155.72913888751145</c:v>
                </c:pt>
                <c:pt idx="786">
                  <c:v>155.95018610392506</c:v>
                </c:pt>
                <c:pt idx="787">
                  <c:v>156.1681505540883</c:v>
                </c:pt>
                <c:pt idx="788">
                  <c:v>156.3830463057389</c:v>
                </c:pt>
                <c:pt idx="789">
                  <c:v>156.59488756190527</c:v>
                </c:pt>
                <c:pt idx="790">
                  <c:v>156.80368865707817</c:v>
                </c:pt>
                <c:pt idx="791">
                  <c:v>157.00946405342157</c:v>
                </c:pt>
                <c:pt idx="792">
                  <c:v>157.21222833702163</c:v>
                </c:pt>
                <c:pt idx="793">
                  <c:v>157.41199621417417</c:v>
                </c:pt>
                <c:pt idx="794">
                  <c:v>157.60878250771052</c:v>
                </c:pt>
                <c:pt idx="795">
                  <c:v>157.80260215336168</c:v>
                </c:pt>
                <c:pt idx="796">
                  <c:v>157.9934701961605</c:v>
                </c:pt>
                <c:pt idx="797">
                  <c:v>158.18140178688228</c:v>
                </c:pt>
                <c:pt idx="798">
                  <c:v>158.36641217852329</c:v>
                </c:pt>
                <c:pt idx="799">
                  <c:v>158.54851672281731</c:v>
                </c:pt>
                <c:pt idx="800">
                  <c:v>158.72773086679027</c:v>
                </c:pt>
                <c:pt idx="801">
                  <c:v>158.9040701493528</c:v>
                </c:pt>
                <c:pt idx="802">
                  <c:v>159.07755019793061</c:v>
                </c:pt>
                <c:pt idx="803">
                  <c:v>159.24818672513254</c:v>
                </c:pt>
                <c:pt idx="804">
                  <c:v>159.41599552545668</c:v>
                </c:pt>
                <c:pt idx="805">
                  <c:v>159.58099247203393</c:v>
                </c:pt>
                <c:pt idx="806">
                  <c:v>159.74319351340938</c:v>
                </c:pt>
                <c:pt idx="807">
                  <c:v>159.74335286507386</c:v>
                </c:pt>
                <c:pt idx="808">
                  <c:v>159.74351221398177</c:v>
                </c:pt>
                <c:pt idx="809">
                  <c:v>159.74367156013318</c:v>
                </c:pt>
                <c:pt idx="810">
                  <c:v>159.74383090352813</c:v>
                </c:pt>
                <c:pt idx="811">
                  <c:v>159.74399024416664</c:v>
                </c:pt>
                <c:pt idx="812">
                  <c:v>159.74414958204864</c:v>
                </c:pt>
                <c:pt idx="813">
                  <c:v>159.74430891717421</c:v>
                </c:pt>
                <c:pt idx="814">
                  <c:v>159.74446824954336</c:v>
                </c:pt>
                <c:pt idx="815">
                  <c:v>159.74462757915609</c:v>
                </c:pt>
                <c:pt idx="816">
                  <c:v>159.74478690601242</c:v>
                </c:pt>
                <c:pt idx="817">
                  <c:v>159.74494623011239</c:v>
                </c:pt>
                <c:pt idx="818">
                  <c:v>159.74510555145599</c:v>
                </c:pt>
                <c:pt idx="819">
                  <c:v>159.74526487004326</c:v>
                </c:pt>
                <c:pt idx="820">
                  <c:v>159.74542418587419</c:v>
                </c:pt>
                <c:pt idx="821">
                  <c:v>159.7455834989488</c:v>
                </c:pt>
                <c:pt idx="822">
                  <c:v>159.74574280926711</c:v>
                </c:pt>
                <c:pt idx="823">
                  <c:v>159.74590211682914</c:v>
                </c:pt>
                <c:pt idx="824">
                  <c:v>159.74606142163495</c:v>
                </c:pt>
                <c:pt idx="825">
                  <c:v>159.7462207236845</c:v>
                </c:pt>
                <c:pt idx="826">
                  <c:v>159.7463800229778</c:v>
                </c:pt>
                <c:pt idx="827">
                  <c:v>159.74653931951488</c:v>
                </c:pt>
                <c:pt idx="828">
                  <c:v>159.74669861329573</c:v>
                </c:pt>
                <c:pt idx="829">
                  <c:v>159.74685790432045</c:v>
                </c:pt>
                <c:pt idx="830">
                  <c:v>159.74701719258897</c:v>
                </c:pt>
                <c:pt idx="831">
                  <c:v>159.74717647810132</c:v>
                </c:pt>
                <c:pt idx="832">
                  <c:v>159.74733576085757</c:v>
                </c:pt>
                <c:pt idx="833">
                  <c:v>159.74749504085764</c:v>
                </c:pt>
                <c:pt idx="834">
                  <c:v>159.74765431810167</c:v>
                </c:pt>
                <c:pt idx="835">
                  <c:v>159.74781359258958</c:v>
                </c:pt>
                <c:pt idx="836">
                  <c:v>159.74797286432141</c:v>
                </c:pt>
                <c:pt idx="837">
                  <c:v>159.74813213329719</c:v>
                </c:pt>
                <c:pt idx="838">
                  <c:v>159.74829139951692</c:v>
                </c:pt>
                <c:pt idx="839">
                  <c:v>159.74845066298064</c:v>
                </c:pt>
                <c:pt idx="840">
                  <c:v>159.74860992368832</c:v>
                </c:pt>
                <c:pt idx="841">
                  <c:v>159.74876918164003</c:v>
                </c:pt>
                <c:pt idx="842">
                  <c:v>159.74892843683577</c:v>
                </c:pt>
                <c:pt idx="843">
                  <c:v>159.74908768927554</c:v>
                </c:pt>
                <c:pt idx="844">
                  <c:v>159.74924693895937</c:v>
                </c:pt>
                <c:pt idx="845">
                  <c:v>159.74940618588727</c:v>
                </c:pt>
                <c:pt idx="846">
                  <c:v>159.74956543005925</c:v>
                </c:pt>
                <c:pt idx="847">
                  <c:v>159.74972467147532</c:v>
                </c:pt>
                <c:pt idx="848">
                  <c:v>159.74988391013554</c:v>
                </c:pt>
                <c:pt idx="849">
                  <c:v>159.75004314603984</c:v>
                </c:pt>
                <c:pt idx="850">
                  <c:v>159.75020237918832</c:v>
                </c:pt>
                <c:pt idx="851">
                  <c:v>159.75036160958098</c:v>
                </c:pt>
                <c:pt idx="852">
                  <c:v>159.75052083721778</c:v>
                </c:pt>
                <c:pt idx="853">
                  <c:v>159.75068006209881</c:v>
                </c:pt>
                <c:pt idx="854">
                  <c:v>159.75083928422404</c:v>
                </c:pt>
                <c:pt idx="855">
                  <c:v>159.75099850359348</c:v>
                </c:pt>
                <c:pt idx="856">
                  <c:v>159.7511577202072</c:v>
                </c:pt>
                <c:pt idx="857">
                  <c:v>159.75131693406516</c:v>
                </c:pt>
                <c:pt idx="858">
                  <c:v>159.75147614516737</c:v>
                </c:pt>
                <c:pt idx="859">
                  <c:v>159.7516353535139</c:v>
                </c:pt>
                <c:pt idx="860">
                  <c:v>159.75179455910472</c:v>
                </c:pt>
                <c:pt idx="861">
                  <c:v>159.75195376193992</c:v>
                </c:pt>
                <c:pt idx="862">
                  <c:v>159.7521129620194</c:v>
                </c:pt>
                <c:pt idx="863">
                  <c:v>159.75227215934328</c:v>
                </c:pt>
                <c:pt idx="864">
                  <c:v>159.7524313539115</c:v>
                </c:pt>
                <c:pt idx="865">
                  <c:v>159.75259054572413</c:v>
                </c:pt>
                <c:pt idx="866">
                  <c:v>159.75274973478116</c:v>
                </c:pt>
                <c:pt idx="867">
                  <c:v>159.75290892108259</c:v>
                </c:pt>
                <c:pt idx="868">
                  <c:v>159.75306810462848</c:v>
                </c:pt>
                <c:pt idx="869">
                  <c:v>159.75322728541883</c:v>
                </c:pt>
                <c:pt idx="870">
                  <c:v>159.75338646345364</c:v>
                </c:pt>
                <c:pt idx="871">
                  <c:v>159.75354563873296</c:v>
                </c:pt>
                <c:pt idx="872">
                  <c:v>159.75370481125674</c:v>
                </c:pt>
                <c:pt idx="873">
                  <c:v>159.75386398102506</c:v>
                </c:pt>
                <c:pt idx="874">
                  <c:v>159.7540231480379</c:v>
                </c:pt>
                <c:pt idx="875">
                  <c:v>159.75418231229528</c:v>
                </c:pt>
                <c:pt idx="876">
                  <c:v>159.75434147379724</c:v>
                </c:pt>
                <c:pt idx="877">
                  <c:v>159.75450063254377</c:v>
                </c:pt>
                <c:pt idx="878">
                  <c:v>159.75465978853487</c:v>
                </c:pt>
                <c:pt idx="879">
                  <c:v>159.75481894177062</c:v>
                </c:pt>
                <c:pt idx="880">
                  <c:v>159.75497809225098</c:v>
                </c:pt>
                <c:pt idx="881">
                  <c:v>159.75513723997599</c:v>
                </c:pt>
                <c:pt idx="882">
                  <c:v>159.75529638494567</c:v>
                </c:pt>
                <c:pt idx="883">
                  <c:v>159.75545552716</c:v>
                </c:pt>
                <c:pt idx="884">
                  <c:v>159.75561466661904</c:v>
                </c:pt>
                <c:pt idx="885">
                  <c:v>159.75577380332277</c:v>
                </c:pt>
                <c:pt idx="886">
                  <c:v>159.75593293727124</c:v>
                </c:pt>
                <c:pt idx="887">
                  <c:v>159.75609206846443</c:v>
                </c:pt>
                <c:pt idx="888">
                  <c:v>159.75625119690238</c:v>
                </c:pt>
                <c:pt idx="889">
                  <c:v>159.75641032258511</c:v>
                </c:pt>
                <c:pt idx="890">
                  <c:v>159.75656944551264</c:v>
                </c:pt>
                <c:pt idx="891">
                  <c:v>159.75672856568497</c:v>
                </c:pt>
                <c:pt idx="892">
                  <c:v>159.75688768310212</c:v>
                </c:pt>
                <c:pt idx="893">
                  <c:v>159.75704679776408</c:v>
                </c:pt>
                <c:pt idx="894">
                  <c:v>159.75720590967092</c:v>
                </c:pt>
                <c:pt idx="895">
                  <c:v>159.75736501882258</c:v>
                </c:pt>
                <c:pt idx="896">
                  <c:v>159.75752412521916</c:v>
                </c:pt>
                <c:pt idx="897">
                  <c:v>159.75768322886063</c:v>
                </c:pt>
                <c:pt idx="898">
                  <c:v>159.75784232974701</c:v>
                </c:pt>
                <c:pt idx="899">
                  <c:v>159.75800142787833</c:v>
                </c:pt>
                <c:pt idx="900">
                  <c:v>159.75816052325456</c:v>
                </c:pt>
                <c:pt idx="901">
                  <c:v>159.75831961587579</c:v>
                </c:pt>
                <c:pt idx="902">
                  <c:v>159.75847870574196</c:v>
                </c:pt>
                <c:pt idx="903">
                  <c:v>159.75863779285316</c:v>
                </c:pt>
                <c:pt idx="904">
                  <c:v>159.75879687720936</c:v>
                </c:pt>
                <c:pt idx="905">
                  <c:v>159.75895595881059</c:v>
                </c:pt>
                <c:pt idx="906">
                  <c:v>159.75911503765687</c:v>
                </c:pt>
                <c:pt idx="907">
                  <c:v>159.75927411374823</c:v>
                </c:pt>
                <c:pt idx="908">
                  <c:v>159.75943318708462</c:v>
                </c:pt>
                <c:pt idx="909">
                  <c:v>159.7595922576661</c:v>
                </c:pt>
                <c:pt idx="910">
                  <c:v>159.75975132549272</c:v>
                </c:pt>
                <c:pt idx="911">
                  <c:v>159.75991039056441</c:v>
                </c:pt>
                <c:pt idx="912">
                  <c:v>159.76006945288125</c:v>
                </c:pt>
                <c:pt idx="913">
                  <c:v>159.76022851244326</c:v>
                </c:pt>
                <c:pt idx="914">
                  <c:v>159.76038756925044</c:v>
                </c:pt>
                <c:pt idx="915">
                  <c:v>159.76054662330279</c:v>
                </c:pt>
                <c:pt idx="916">
                  <c:v>159.76070567460036</c:v>
                </c:pt>
                <c:pt idx="917">
                  <c:v>159.76086472314313</c:v>
                </c:pt>
                <c:pt idx="918">
                  <c:v>159.76102376893115</c:v>
                </c:pt>
                <c:pt idx="919">
                  <c:v>159.76118281196443</c:v>
                </c:pt>
                <c:pt idx="920">
                  <c:v>159.76134185224296</c:v>
                </c:pt>
                <c:pt idx="921">
                  <c:v>159.76150088976681</c:v>
                </c:pt>
                <c:pt idx="922">
                  <c:v>159.76165992453591</c:v>
                </c:pt>
                <c:pt idx="923">
                  <c:v>159.76181895655031</c:v>
                </c:pt>
                <c:pt idx="924">
                  <c:v>159.76197798581009</c:v>
                </c:pt>
                <c:pt idx="925">
                  <c:v>159.76213701231518</c:v>
                </c:pt>
                <c:pt idx="926">
                  <c:v>159.76229603606561</c:v>
                </c:pt>
                <c:pt idx="927">
                  <c:v>159.76245505706146</c:v>
                </c:pt>
                <c:pt idx="928">
                  <c:v>159.76261407530268</c:v>
                </c:pt>
                <c:pt idx="929">
                  <c:v>159.7627730907893</c:v>
                </c:pt>
                <c:pt idx="930">
                  <c:v>159.76293210352136</c:v>
                </c:pt>
                <c:pt idx="931">
                  <c:v>159.76309111349886</c:v>
                </c:pt>
                <c:pt idx="932">
                  <c:v>159.76325012072184</c:v>
                </c:pt>
                <c:pt idx="933">
                  <c:v>159.76340912519024</c:v>
                </c:pt>
                <c:pt idx="934">
                  <c:v>159.76356812690418</c:v>
                </c:pt>
                <c:pt idx="935">
                  <c:v>159.7637271258636</c:v>
                </c:pt>
                <c:pt idx="936">
                  <c:v>159.76388612206853</c:v>
                </c:pt>
                <c:pt idx="937">
                  <c:v>159.764045115519</c:v>
                </c:pt>
                <c:pt idx="938">
                  <c:v>159.76420410621506</c:v>
                </c:pt>
                <c:pt idx="939">
                  <c:v>159.76436309415664</c:v>
                </c:pt>
                <c:pt idx="940">
                  <c:v>159.76452207934383</c:v>
                </c:pt>
                <c:pt idx="941">
                  <c:v>159.7646810617766</c:v>
                </c:pt>
                <c:pt idx="942">
                  <c:v>159.76484004145502</c:v>
                </c:pt>
                <c:pt idx="943">
                  <c:v>159.76499901837903</c:v>
                </c:pt>
                <c:pt idx="944">
                  <c:v>159.76515799254872</c:v>
                </c:pt>
                <c:pt idx="945">
                  <c:v>159.76531696396407</c:v>
                </c:pt>
                <c:pt idx="946">
                  <c:v>159.76547593262509</c:v>
                </c:pt>
                <c:pt idx="947">
                  <c:v>159.7656348985318</c:v>
                </c:pt>
                <c:pt idx="948">
                  <c:v>159.76579386168424</c:v>
                </c:pt>
                <c:pt idx="949">
                  <c:v>159.7659528220824</c:v>
                </c:pt>
                <c:pt idx="950">
                  <c:v>159.76611177972629</c:v>
                </c:pt>
                <c:pt idx="951">
                  <c:v>159.76627073461597</c:v>
                </c:pt>
                <c:pt idx="952">
                  <c:v>159.76642968675139</c:v>
                </c:pt>
                <c:pt idx="953">
                  <c:v>159.76658863613261</c:v>
                </c:pt>
                <c:pt idx="954">
                  <c:v>159.76674758275965</c:v>
                </c:pt>
                <c:pt idx="955">
                  <c:v>159.76690652663251</c:v>
                </c:pt>
                <c:pt idx="956">
                  <c:v>159.76706546775122</c:v>
                </c:pt>
                <c:pt idx="957">
                  <c:v>159.76722440611576</c:v>
                </c:pt>
                <c:pt idx="958">
                  <c:v>159.76738334172617</c:v>
                </c:pt>
                <c:pt idx="959">
                  <c:v>159.76754227458247</c:v>
                </c:pt>
                <c:pt idx="960">
                  <c:v>159.76770120468467</c:v>
                </c:pt>
                <c:pt idx="961">
                  <c:v>159.76786013203284</c:v>
                </c:pt>
                <c:pt idx="962">
                  <c:v>159.76801905662688</c:v>
                </c:pt>
                <c:pt idx="963">
                  <c:v>159.76817797846689</c:v>
                </c:pt>
                <c:pt idx="964">
                  <c:v>159.7683368975529</c:v>
                </c:pt>
                <c:pt idx="965">
                  <c:v>159.76849581388484</c:v>
                </c:pt>
                <c:pt idx="966">
                  <c:v>159.7686547274628</c:v>
                </c:pt>
                <c:pt idx="967">
                  <c:v>159.76881363828679</c:v>
                </c:pt>
                <c:pt idx="968">
                  <c:v>159.76897254635676</c:v>
                </c:pt>
                <c:pt idx="969">
                  <c:v>159.76913145167285</c:v>
                </c:pt>
                <c:pt idx="970">
                  <c:v>159.76929035423495</c:v>
                </c:pt>
                <c:pt idx="971">
                  <c:v>159.76944925404314</c:v>
                </c:pt>
                <c:pt idx="972">
                  <c:v>159.76960815109743</c:v>
                </c:pt>
                <c:pt idx="973">
                  <c:v>159.76976704539783</c:v>
                </c:pt>
                <c:pt idx="974">
                  <c:v>159.76992593694436</c:v>
                </c:pt>
                <c:pt idx="975">
                  <c:v>159.77008482573703</c:v>
                </c:pt>
                <c:pt idx="976">
                  <c:v>159.77024371177583</c:v>
                </c:pt>
                <c:pt idx="977">
                  <c:v>159.77040259506083</c:v>
                </c:pt>
                <c:pt idx="978">
                  <c:v>159.77056147559205</c:v>
                </c:pt>
                <c:pt idx="979">
                  <c:v>159.77072035336946</c:v>
                </c:pt>
                <c:pt idx="980">
                  <c:v>159.77087922839306</c:v>
                </c:pt>
                <c:pt idx="981">
                  <c:v>159.77103810066291</c:v>
                </c:pt>
                <c:pt idx="982">
                  <c:v>159.77119697017903</c:v>
                </c:pt>
                <c:pt idx="983">
                  <c:v>159.77135583694138</c:v>
                </c:pt>
                <c:pt idx="984">
                  <c:v>159.77151470095006</c:v>
                </c:pt>
                <c:pt idx="985">
                  <c:v>159.77167356220505</c:v>
                </c:pt>
                <c:pt idx="986">
                  <c:v>159.77183242070632</c:v>
                </c:pt>
                <c:pt idx="987">
                  <c:v>159.77199127645395</c:v>
                </c:pt>
                <c:pt idx="988">
                  <c:v>159.77215012944791</c:v>
                </c:pt>
                <c:pt idx="989">
                  <c:v>159.77230897968826</c:v>
                </c:pt>
                <c:pt idx="990">
                  <c:v>159.77246782717495</c:v>
                </c:pt>
                <c:pt idx="991">
                  <c:v>159.77262667190809</c:v>
                </c:pt>
                <c:pt idx="992">
                  <c:v>159.77278551388761</c:v>
                </c:pt>
                <c:pt idx="993">
                  <c:v>159.77294435311356</c:v>
                </c:pt>
                <c:pt idx="994">
                  <c:v>159.77310318958598</c:v>
                </c:pt>
                <c:pt idx="995">
                  <c:v>159.77326202330482</c:v>
                </c:pt>
                <c:pt idx="996">
                  <c:v>159.77342085427017</c:v>
                </c:pt>
                <c:pt idx="997">
                  <c:v>159.77357968248199</c:v>
                </c:pt>
                <c:pt idx="998">
                  <c:v>159.77373850794035</c:v>
                </c:pt>
                <c:pt idx="999">
                  <c:v>159.77389733064521</c:v>
                </c:pt>
                <c:pt idx="1000">
                  <c:v>159.77405615059661</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Calculs!$AG$4:$AG$1004</c:f>
              <c:numCache>
                <c:formatCode>0.00</c:formatCode>
                <c:ptCount val="1001"/>
                <c:pt idx="0">
                  <c:v>0</c:v>
                </c:pt>
                <c:pt idx="1">
                  <c:v>-1.3910297924711275</c:v>
                </c:pt>
                <c:pt idx="2">
                  <c:v>17.445222506344187</c:v>
                </c:pt>
                <c:pt idx="3">
                  <c:v>36.283644543164471</c:v>
                </c:pt>
                <c:pt idx="4">
                  <c:v>55.129526171984573</c:v>
                </c:pt>
                <c:pt idx="5">
                  <c:v>73.988107240016035</c:v>
                </c:pt>
                <c:pt idx="6">
                  <c:v>83.31776074312495</c:v>
                </c:pt>
                <c:pt idx="7">
                  <c:v>83.105547792543575</c:v>
                </c:pt>
                <c:pt idx="8">
                  <c:v>82.892735025179491</c:v>
                </c:pt>
                <c:pt idx="9">
                  <c:v>82.679325833786905</c:v>
                </c:pt>
                <c:pt idx="10">
                  <c:v>82.465323616039342</c:v>
                </c:pt>
                <c:pt idx="11">
                  <c:v>82.250731774654753</c:v>
                </c:pt>
                <c:pt idx="12">
                  <c:v>82.03555371750285</c:v>
                </c:pt>
                <c:pt idx="13">
                  <c:v>81.819792857695901</c:v>
                </c:pt>
                <c:pt idx="14">
                  <c:v>81.603452613664359</c:v>
                </c:pt>
                <c:pt idx="15">
                  <c:v>81.38653640921801</c:v>
                </c:pt>
                <c:pt idx="16">
                  <c:v>81.16904767359344</c:v>
                </c:pt>
                <c:pt idx="17">
                  <c:v>80.950989841489331</c:v>
                </c:pt>
                <c:pt idx="18">
                  <c:v>80.732366353089276</c:v>
                </c:pt>
                <c:pt idx="19">
                  <c:v>80.513180654073992</c:v>
                </c:pt>
                <c:pt idx="20">
                  <c:v>80.29343619562286</c:v>
                </c:pt>
                <c:pt idx="21">
                  <c:v>80.07313643440564</c:v>
                </c:pt>
                <c:pt idx="22">
                  <c:v>79.852284832564962</c:v>
                </c:pt>
                <c:pt idx="23">
                  <c:v>79.630884857690205</c:v>
                </c:pt>
                <c:pt idx="24">
                  <c:v>79.408939982783153</c:v>
                </c:pt>
                <c:pt idx="25">
                  <c:v>79.186453686216055</c:v>
                </c:pt>
                <c:pt idx="26">
                  <c:v>78.963429451682316</c:v>
                </c:pt>
                <c:pt idx="27">
                  <c:v>78.73987076814042</c:v>
                </c:pt>
                <c:pt idx="28">
                  <c:v>78.515781129751517</c:v>
                </c:pt>
                <c:pt idx="29">
                  <c:v>78.291164035810837</c:v>
                </c:pt>
                <c:pt idx="30">
                  <c:v>78.066022990673588</c:v>
                </c:pt>
                <c:pt idx="31">
                  <c:v>77.84036150367514</c:v>
                </c:pt>
                <c:pt idx="32">
                  <c:v>77.614183089046549</c:v>
                </c:pt>
                <c:pt idx="33">
                  <c:v>77.387491265824863</c:v>
                </c:pt>
                <c:pt idx="34">
                  <c:v>77.160289557759455</c:v>
                </c:pt>
                <c:pt idx="35">
                  <c:v>76.932581493213405</c:v>
                </c:pt>
                <c:pt idx="36">
                  <c:v>76.704370605061598</c:v>
                </c:pt>
                <c:pt idx="37">
                  <c:v>76.475660430584469</c:v>
                </c:pt>
                <c:pt idx="38">
                  <c:v>76.246454511358365</c:v>
                </c:pt>
                <c:pt idx="39">
                  <c:v>76.016756393142671</c:v>
                </c:pt>
                <c:pt idx="40">
                  <c:v>75.78656962576359</c:v>
                </c:pt>
                <c:pt idx="41">
                  <c:v>75.555897762995002</c:v>
                </c:pt>
                <c:pt idx="42">
                  <c:v>75.324744362436348</c:v>
                </c:pt>
                <c:pt idx="43">
                  <c:v>75.093112985388075</c:v>
                </c:pt>
                <c:pt idx="44">
                  <c:v>74.861007196724472</c:v>
                </c:pt>
                <c:pt idx="45">
                  <c:v>74.628430564764045</c:v>
                </c:pt>
                <c:pt idx="46">
                  <c:v>74.395386661137877</c:v>
                </c:pt>
                <c:pt idx="47">
                  <c:v>74.161879060655693</c:v>
                </c:pt>
                <c:pt idx="48">
                  <c:v>73.927911341170102</c:v>
                </c:pt>
                <c:pt idx="49">
                  <c:v>73.693487083438924</c:v>
                </c:pt>
                <c:pt idx="50">
                  <c:v>73.458609870985825</c:v>
                </c:pt>
                <c:pt idx="51">
                  <c:v>73.273477905923343</c:v>
                </c:pt>
                <c:pt idx="52">
                  <c:v>73.138149346810167</c:v>
                </c:pt>
                <c:pt idx="53">
                  <c:v>73.002443443621814</c:v>
                </c:pt>
                <c:pt idx="54">
                  <c:v>72.866362075618426</c:v>
                </c:pt>
                <c:pt idx="55">
                  <c:v>72.729907127112043</c:v>
                </c:pt>
                <c:pt idx="56">
                  <c:v>72.593080487411868</c:v>
                </c:pt>
                <c:pt idx="57">
                  <c:v>72.455884050768404</c:v>
                </c:pt>
                <c:pt idx="58">
                  <c:v>72.318319716316211</c:v>
                </c:pt>
                <c:pt idx="59">
                  <c:v>72.180389388015868</c:v>
                </c:pt>
                <c:pt idx="60">
                  <c:v>72.042094974594477</c:v>
                </c:pt>
                <c:pt idx="61">
                  <c:v>71.903438389485629</c:v>
                </c:pt>
                <c:pt idx="62">
                  <c:v>71.764421550767949</c:v>
                </c:pt>
                <c:pt idx="63">
                  <c:v>71.625046381102905</c:v>
                </c:pt>
                <c:pt idx="64">
                  <c:v>71.485314807671756</c:v>
                </c:pt>
                <c:pt idx="65">
                  <c:v>71.345228762111518</c:v>
                </c:pt>
                <c:pt idx="66">
                  <c:v>71.204790180450203</c:v>
                </c:pt>
                <c:pt idx="67">
                  <c:v>71.064001003041184</c:v>
                </c:pt>
                <c:pt idx="68">
                  <c:v>70.92286317449684</c:v>
                </c:pt>
                <c:pt idx="69">
                  <c:v>70.781378643621551</c:v>
                </c:pt>
                <c:pt idx="70">
                  <c:v>70.639549363343832</c:v>
                </c:pt>
                <c:pt idx="71">
                  <c:v>70.497377290647933</c:v>
                </c:pt>
                <c:pt idx="72">
                  <c:v>70.354864386504801</c:v>
                </c:pt>
                <c:pt idx="73">
                  <c:v>70.212012615802308</c:v>
                </c:pt>
                <c:pt idx="74">
                  <c:v>70.06882394727505</c:v>
                </c:pt>
                <c:pt idx="75">
                  <c:v>69.925300353433542</c:v>
                </c:pt>
                <c:pt idx="76">
                  <c:v>69.78144381049286</c:v>
                </c:pt>
                <c:pt idx="77">
                  <c:v>69.637256298300741</c:v>
                </c:pt>
                <c:pt idx="78">
                  <c:v>69.492739800265369</c:v>
                </c:pt>
                <c:pt idx="79">
                  <c:v>69.347896303282411</c:v>
                </c:pt>
                <c:pt idx="80">
                  <c:v>69.202727797661964</c:v>
                </c:pt>
                <c:pt idx="81">
                  <c:v>69.057236277054869</c:v>
                </c:pt>
                <c:pt idx="82">
                  <c:v>68.91142373837863</c:v>
                </c:pt>
                <c:pt idx="83">
                  <c:v>68.765292181743035</c:v>
                </c:pt>
                <c:pt idx="84">
                  <c:v>68.618843610375507</c:v>
                </c:pt>
                <c:pt idx="85">
                  <c:v>68.472080030545882</c:v>
                </c:pt>
                <c:pt idx="86">
                  <c:v>68.325003451491057</c:v>
                </c:pt>
                <c:pt idx="87">
                  <c:v>68.17761588533935</c:v>
                </c:pt>
                <c:pt idx="88">
                  <c:v>68.029919347034465</c:v>
                </c:pt>
                <c:pt idx="89">
                  <c:v>67.881915854259333</c:v>
                </c:pt>
                <c:pt idx="90">
                  <c:v>67.733607427359544</c:v>
                </c:pt>
                <c:pt idx="91">
                  <c:v>67.584996089266795</c:v>
                </c:pt>
                <c:pt idx="92">
                  <c:v>67.436083865421764</c:v>
                </c:pt>
                <c:pt idx="93">
                  <c:v>67.286872783697234</c:v>
                </c:pt>
                <c:pt idx="94">
                  <c:v>67.137364874320681</c:v>
                </c:pt>
                <c:pt idx="95">
                  <c:v>66.987562169796846</c:v>
                </c:pt>
                <c:pt idx="96">
                  <c:v>66.837466704830121</c:v>
                </c:pt>
                <c:pt idx="97">
                  <c:v>66.687080516246851</c:v>
                </c:pt>
                <c:pt idx="98">
                  <c:v>66.536405642917472</c:v>
                </c:pt>
                <c:pt idx="99">
                  <c:v>66.385444125678504</c:v>
                </c:pt>
                <c:pt idx="100">
                  <c:v>66.234198007254534</c:v>
                </c:pt>
                <c:pt idx="101">
                  <c:v>66.05954890363833</c:v>
                </c:pt>
                <c:pt idx="102">
                  <c:v>65.861480929873949</c:v>
                </c:pt>
                <c:pt idx="103">
                  <c:v>65.663117915920225</c:v>
                </c:pt>
                <c:pt idx="104">
                  <c:v>65.46446263236966</c:v>
                </c:pt>
                <c:pt idx="105">
                  <c:v>65.265517849262523</c:v>
                </c:pt>
                <c:pt idx="106">
                  <c:v>65.066286335973473</c:v>
                </c:pt>
                <c:pt idx="107">
                  <c:v>64.866770861098573</c:v>
                </c:pt>
                <c:pt idx="108">
                  <c:v>64.666974192342479</c:v>
                </c:pt>
                <c:pt idx="109">
                  <c:v>64.466899096405982</c:v>
                </c:pt>
                <c:pt idx="110">
                  <c:v>64.266548338873619</c:v>
                </c:pt>
                <c:pt idx="111">
                  <c:v>64.065924684101944</c:v>
                </c:pt>
                <c:pt idx="112">
                  <c:v>63.865030895107701</c:v>
                </c:pt>
                <c:pt idx="113">
                  <c:v>63.663869733456657</c:v>
                </c:pt>
                <c:pt idx="114">
                  <c:v>63.462443959152552</c:v>
                </c:pt>
                <c:pt idx="115">
                  <c:v>63.26075633052654</c:v>
                </c:pt>
                <c:pt idx="116">
                  <c:v>63.058809604126907</c:v>
                </c:pt>
                <c:pt idx="117">
                  <c:v>62.856606534609242</c:v>
                </c:pt>
                <c:pt idx="118">
                  <c:v>62.654149874626853</c:v>
                </c:pt>
                <c:pt idx="119">
                  <c:v>62.451442374721836</c:v>
                </c:pt>
                <c:pt idx="120">
                  <c:v>62.248486783216251</c:v>
                </c:pt>
                <c:pt idx="121">
                  <c:v>62.045285846103951</c:v>
                </c:pt>
                <c:pt idx="122">
                  <c:v>61.841842306942723</c:v>
                </c:pt>
                <c:pt idx="123">
                  <c:v>61.638158906747016</c:v>
                </c:pt>
                <c:pt idx="124">
                  <c:v>61.434238383880853</c:v>
                </c:pt>
                <c:pt idx="125">
                  <c:v>61.230083473951517</c:v>
                </c:pt>
                <c:pt idx="126">
                  <c:v>61.025696909703512</c:v>
                </c:pt>
                <c:pt idx="127">
                  <c:v>60.82108142091311</c:v>
                </c:pt>
                <c:pt idx="128">
                  <c:v>60.616239734283305</c:v>
                </c:pt>
                <c:pt idx="129">
                  <c:v>60.41117457333938</c:v>
                </c:pt>
                <c:pt idx="130">
                  <c:v>60.205888658324852</c:v>
                </c:pt>
                <c:pt idx="131">
                  <c:v>60.00038470609811</c:v>
                </c:pt>
                <c:pt idx="132">
                  <c:v>59.794665430029433</c:v>
                </c:pt>
                <c:pt idx="133">
                  <c:v>59.58873353989862</c:v>
                </c:pt>
                <c:pt idx="134">
                  <c:v>59.382591741793135</c:v>
                </c:pt>
                <c:pt idx="135">
                  <c:v>59.176242738006906</c:v>
                </c:pt>
                <c:pt idx="136">
                  <c:v>58.969689226939515</c:v>
                </c:pt>
                <c:pt idx="137">
                  <c:v>58.762933902996139</c:v>
                </c:pt>
                <c:pt idx="138">
                  <c:v>58.555979456487918</c:v>
                </c:pt>
                <c:pt idx="139">
                  <c:v>58.348828573533105</c:v>
                </c:pt>
                <c:pt idx="140">
                  <c:v>58.141483935958533</c:v>
                </c:pt>
                <c:pt idx="141">
                  <c:v>57.933948221202023</c:v>
                </c:pt>
                <c:pt idx="142">
                  <c:v>57.726224102215092</c:v>
                </c:pt>
                <c:pt idx="143">
                  <c:v>57.51831424736644</c:v>
                </c:pt>
                <c:pt idx="144">
                  <c:v>57.310221320346095</c:v>
                </c:pt>
                <c:pt idx="145">
                  <c:v>57.101947980070079</c:v>
                </c:pt>
                <c:pt idx="146">
                  <c:v>56.893496880585744</c:v>
                </c:pt>
                <c:pt idx="147">
                  <c:v>56.684870670977787</c:v>
                </c:pt>
                <c:pt idx="148">
                  <c:v>56.476071995274879</c:v>
                </c:pt>
                <c:pt idx="149">
                  <c:v>56.267103492357009</c:v>
                </c:pt>
                <c:pt idx="150">
                  <c:v>56.057967795863384</c:v>
                </c:pt>
                <c:pt idx="151">
                  <c:v>55.856525281946816</c:v>
                </c:pt>
                <c:pt idx="152">
                  <c:v>55.662781939303336</c:v>
                </c:pt>
                <c:pt idx="153">
                  <c:v>55.468880044283573</c:v>
                </c:pt>
                <c:pt idx="154">
                  <c:v>55.274821979687474</c:v>
                </c:pt>
                <c:pt idx="155">
                  <c:v>55.080610123710024</c:v>
                </c:pt>
                <c:pt idx="156">
                  <c:v>54.886246849862083</c:v>
                </c:pt>
                <c:pt idx="157">
                  <c:v>54.691734526891857</c:v>
                </c:pt>
                <c:pt idx="158">
                  <c:v>54.497075518706914</c:v>
                </c:pt>
                <c:pt idx="159">
                  <c:v>54.302272184296825</c:v>
                </c:pt>
                <c:pt idx="160">
                  <c:v>54.107326877656327</c:v>
                </c:pt>
                <c:pt idx="161">
                  <c:v>53.912241947709148</c:v>
                </c:pt>
                <c:pt idx="162">
                  <c:v>53.717019738232395</c:v>
                </c:pt>
                <c:pt idx="163">
                  <c:v>53.521662587781435</c:v>
                </c:pt>
                <c:pt idx="164">
                  <c:v>53.326172829615629</c:v>
                </c:pt>
                <c:pt idx="165">
                  <c:v>53.130552791624375</c:v>
                </c:pt>
                <c:pt idx="166">
                  <c:v>52.934804796253964</c:v>
                </c:pt>
                <c:pt idx="167">
                  <c:v>52.738931160434959</c:v>
                </c:pt>
                <c:pt idx="168">
                  <c:v>52.542934195510192</c:v>
                </c:pt>
                <c:pt idx="169">
                  <c:v>52.346816207163435</c:v>
                </c:pt>
                <c:pt idx="170">
                  <c:v>52.150579495348595</c:v>
                </c:pt>
                <c:pt idx="171">
                  <c:v>51.954226354219628</c:v>
                </c:pt>
                <c:pt idx="172">
                  <c:v>51.757759072060971</c:v>
                </c:pt>
                <c:pt idx="173">
                  <c:v>51.561179931218774</c:v>
                </c:pt>
                <c:pt idx="174">
                  <c:v>51.364491208032582</c:v>
                </c:pt>
                <c:pt idx="175">
                  <c:v>51.167695172767679</c:v>
                </c:pt>
                <c:pt idx="176">
                  <c:v>50.970794089548207</c:v>
                </c:pt>
                <c:pt idx="177">
                  <c:v>50.773790216290806</c:v>
                </c:pt>
                <c:pt idx="178">
                  <c:v>50.576685804638828</c:v>
                </c:pt>
                <c:pt idx="179">
                  <c:v>50.379483099897428</c:v>
                </c:pt>
                <c:pt idx="180">
                  <c:v>50.182184340969037</c:v>
                </c:pt>
                <c:pt idx="181">
                  <c:v>49.984791760289617</c:v>
                </c:pt>
                <c:pt idx="182">
                  <c:v>49.787307583765603</c:v>
                </c:pt>
                <c:pt idx="183">
                  <c:v>49.589734030711369</c:v>
                </c:pt>
                <c:pt idx="184">
                  <c:v>49.392073313787513</c:v>
                </c:pt>
                <c:pt idx="185">
                  <c:v>49.194327638939548</c:v>
                </c:pt>
                <c:pt idx="186">
                  <c:v>48.996499205337514</c:v>
                </c:pt>
                <c:pt idx="187">
                  <c:v>48.79859020531611</c:v>
                </c:pt>
                <c:pt idx="188">
                  <c:v>48.600602824315459</c:v>
                </c:pt>
                <c:pt idx="189">
                  <c:v>48.40253924082262</c:v>
                </c:pt>
                <c:pt idx="190">
                  <c:v>48.20440162631369</c:v>
                </c:pt>
                <c:pt idx="191">
                  <c:v>48.006192145196621</c:v>
                </c:pt>
                <c:pt idx="192">
                  <c:v>47.807912954754627</c:v>
                </c:pt>
                <c:pt idx="193">
                  <c:v>47.609566205090353</c:v>
                </c:pt>
                <c:pt idx="194">
                  <c:v>47.411154039070638</c:v>
                </c:pt>
                <c:pt idx="195">
                  <c:v>47.212678592271921</c:v>
                </c:pt>
                <c:pt idx="196">
                  <c:v>47.014141992926348</c:v>
                </c:pt>
                <c:pt idx="197">
                  <c:v>46.81554636186867</c:v>
                </c:pt>
                <c:pt idx="198">
                  <c:v>46.61689381248349</c:v>
                </c:pt>
                <c:pt idx="199">
                  <c:v>46.418186450653529</c:v>
                </c:pt>
                <c:pt idx="200">
                  <c:v>46.21942637470832</c:v>
                </c:pt>
                <c:pt idx="201">
                  <c:v>46.020615675373719</c:v>
                </c:pt>
                <c:pt idx="202">
                  <c:v>45.821756435721895</c:v>
                </c:pt>
                <c:pt idx="203">
                  <c:v>45.622850731122242</c:v>
                </c:pt>
                <c:pt idx="204">
                  <c:v>45.423900629192779</c:v>
                </c:pt>
                <c:pt idx="205">
                  <c:v>45.224908189752206</c:v>
                </c:pt>
                <c:pt idx="206">
                  <c:v>45.025875464772803</c:v>
                </c:pt>
                <c:pt idx="207">
                  <c:v>44.826804498333743</c:v>
                </c:pt>
                <c:pt idx="208">
                  <c:v>44.62769732657533</c:v>
                </c:pt>
                <c:pt idx="209">
                  <c:v>44.428555977653737</c:v>
                </c:pt>
                <c:pt idx="210">
                  <c:v>44.229382471696418</c:v>
                </c:pt>
                <c:pt idx="211">
                  <c:v>44.030178820758287</c:v>
                </c:pt>
                <c:pt idx="212">
                  <c:v>43.830947028778503</c:v>
                </c:pt>
                <c:pt idx="213">
                  <c:v>43.631689091537851</c:v>
                </c:pt>
                <c:pt idx="214">
                  <c:v>43.432406996616955</c:v>
                </c:pt>
                <c:pt idx="215">
                  <c:v>43.233102723354918</c:v>
                </c:pt>
                <c:pt idx="216">
                  <c:v>43.033778242808964</c:v>
                </c:pt>
                <c:pt idx="217">
                  <c:v>42.834435517714326</c:v>
                </c:pt>
                <c:pt idx="218">
                  <c:v>42.635076502445131</c:v>
                </c:pt>
                <c:pt idx="219">
                  <c:v>42.435703142975839</c:v>
                </c:pt>
                <c:pt idx="220">
                  <c:v>42.236317376843246</c:v>
                </c:pt>
                <c:pt idx="221">
                  <c:v>42.036921133109303</c:v>
                </c:pt>
                <c:pt idx="222">
                  <c:v>41.837516332324476</c:v>
                </c:pt>
                <c:pt idx="223">
                  <c:v>41.638104886491789</c:v>
                </c:pt>
                <c:pt idx="224">
                  <c:v>41.438688699031623</c:v>
                </c:pt>
                <c:pt idx="225">
                  <c:v>41.239269664746914</c:v>
                </c:pt>
                <c:pt idx="226">
                  <c:v>41.039849669789369</c:v>
                </c:pt>
                <c:pt idx="227">
                  <c:v>40.840430591625939</c:v>
                </c:pt>
                <c:pt idx="228">
                  <c:v>40.641014299006322</c:v>
                </c:pt>
                <c:pt idx="229">
                  <c:v>40.441602651930729</c:v>
                </c:pt>
                <c:pt idx="230">
                  <c:v>40.242197501618669</c:v>
                </c:pt>
                <c:pt idx="231">
                  <c:v>40.042800690478082</c:v>
                </c:pt>
                <c:pt idx="232">
                  <c:v>39.843414052075303</c:v>
                </c:pt>
                <c:pt idx="233">
                  <c:v>39.644039411105595</c:v>
                </c:pt>
                <c:pt idx="234">
                  <c:v>39.444678583364251</c:v>
                </c:pt>
                <c:pt idx="235">
                  <c:v>39.245333375718467</c:v>
                </c:pt>
                <c:pt idx="236">
                  <c:v>39.046005586079815</c:v>
                </c:pt>
                <c:pt idx="237">
                  <c:v>38.84669700337723</c:v>
                </c:pt>
                <c:pt idx="238">
                  <c:v>38.647409407530859</c:v>
                </c:pt>
                <c:pt idx="239">
                  <c:v>38.448144569426219</c:v>
                </c:pt>
                <c:pt idx="240">
                  <c:v>38.248904250889296</c:v>
                </c:pt>
                <c:pt idx="241">
                  <c:v>38.049690204662134</c:v>
                </c:pt>
                <c:pt idx="242">
                  <c:v>37.850504174378997</c:v>
                </c:pt>
                <c:pt idx="243">
                  <c:v>37.651347894543221</c:v>
                </c:pt>
                <c:pt idx="244">
                  <c:v>37.452223090504667</c:v>
                </c:pt>
                <c:pt idx="245">
                  <c:v>37.253131478437751</c:v>
                </c:pt>
                <c:pt idx="246">
                  <c:v>37.054074765320252</c:v>
                </c:pt>
                <c:pt idx="247">
                  <c:v>36.855054648912407</c:v>
                </c:pt>
                <c:pt idx="248">
                  <c:v>36.656072817736984</c:v>
                </c:pt>
                <c:pt idx="249">
                  <c:v>36.457130951059682</c:v>
                </c:pt>
                <c:pt idx="250">
                  <c:v>36.25823071887028</c:v>
                </c:pt>
                <c:pt idx="251">
                  <c:v>36.025567332342504</c:v>
                </c:pt>
                <c:pt idx="252">
                  <c:v>35.75914821274781</c:v>
                </c:pt>
                <c:pt idx="253">
                  <c:v>35.492807820228983</c:v>
                </c:pt>
                <c:pt idx="254">
                  <c:v>35.226548573597128</c:v>
                </c:pt>
                <c:pt idx="255">
                  <c:v>34.960372875572901</c:v>
                </c:pt>
                <c:pt idx="256">
                  <c:v>34.694283112764417</c:v>
                </c:pt>
                <c:pt idx="257">
                  <c:v>34.428281655646195</c:v>
                </c:pt>
                <c:pt idx="258">
                  <c:v>34.162370858539362</c:v>
                </c:pt>
                <c:pt idx="259">
                  <c:v>33.896553059592854</c:v>
                </c:pt>
                <c:pt idx="260">
                  <c:v>33.630830580765867</c:v>
                </c:pt>
                <c:pt idx="261">
                  <c:v>33.365205727811407</c:v>
                </c:pt>
                <c:pt idx="262">
                  <c:v>33.099680790260813</c:v>
                </c:pt>
                <c:pt idx="263">
                  <c:v>32.834258041409598</c:v>
                </c:pt>
                <c:pt idx="264">
                  <c:v>32.568939738304216</c:v>
                </c:pt>
                <c:pt idx="265">
                  <c:v>32.30372812173006</c:v>
                </c:pt>
                <c:pt idx="266">
                  <c:v>32.038625416200375</c:v>
                </c:pt>
                <c:pt idx="267">
                  <c:v>31.773633829946419</c:v>
                </c:pt>
                <c:pt idx="268">
                  <c:v>31.508755554908575</c:v>
                </c:pt>
                <c:pt idx="269">
                  <c:v>31.243992766728589</c:v>
                </c:pt>
                <c:pt idx="270">
                  <c:v>30.979347624742804</c:v>
                </c:pt>
                <c:pt idx="271">
                  <c:v>30.714822271976509</c:v>
                </c:pt>
                <c:pt idx="272">
                  <c:v>30.45041883513926</c:v>
                </c:pt>
                <c:pt idx="273">
                  <c:v>30.186139424621295</c:v>
                </c:pt>
                <c:pt idx="274">
                  <c:v>29.921986134490908</c:v>
                </c:pt>
                <c:pt idx="275">
                  <c:v>29.65796104249284</c:v>
                </c:pt>
                <c:pt idx="276">
                  <c:v>29.394066210047797</c:v>
                </c:pt>
                <c:pt idx="277">
                  <c:v>29.130303682252791</c:v>
                </c:pt>
                <c:pt idx="278">
                  <c:v>28.86667548788256</c:v>
                </c:pt>
                <c:pt idx="279">
                  <c:v>28.603183639392014</c:v>
                </c:pt>
                <c:pt idx="280">
                  <c:v>28.33983013291958</c:v>
                </c:pt>
                <c:pt idx="281">
                  <c:v>28.076616948291505</c:v>
                </c:pt>
                <c:pt idx="282">
                  <c:v>27.813546049027224</c:v>
                </c:pt>
                <c:pt idx="283">
                  <c:v>27.550619382345602</c:v>
                </c:pt>
                <c:pt idx="284">
                  <c:v>27.287838879172014</c:v>
                </c:pt>
                <c:pt idx="285">
                  <c:v>27.025206454146641</c:v>
                </c:pt>
                <c:pt idx="286">
                  <c:v>26.762724005633398</c:v>
                </c:pt>
                <c:pt idx="287">
                  <c:v>26.500393415729945</c:v>
                </c:pt>
                <c:pt idx="288">
                  <c:v>26.238216550278551</c:v>
                </c:pt>
                <c:pt idx="289">
                  <c:v>25.976195258877919</c:v>
                </c:pt>
                <c:pt idx="290">
                  <c:v>25.714331374895821</c:v>
                </c:pt>
                <c:pt idx="291">
                  <c:v>25.452626715482605</c:v>
                </c:pt>
                <c:pt idx="292">
                  <c:v>25.191083081585766</c:v>
                </c:pt>
                <c:pt idx="293">
                  <c:v>24.929702257965083</c:v>
                </c:pt>
                <c:pt idx="294">
                  <c:v>24.668486013208899</c:v>
                </c:pt>
                <c:pt idx="295">
                  <c:v>24.407436099751109</c:v>
                </c:pt>
                <c:pt idx="296">
                  <c:v>24.146554253888908</c:v>
                </c:pt>
                <c:pt idx="297">
                  <c:v>23.885842195801651</c:v>
                </c:pt>
                <c:pt idx="298">
                  <c:v>23.254725008112061</c:v>
                </c:pt>
                <c:pt idx="299">
                  <c:v>22.253387461223863</c:v>
                </c:pt>
                <c:pt idx="300">
                  <c:v>21.252779310743627</c:v>
                </c:pt>
                <c:pt idx="301">
                  <c:v>20.252917744620813</c:v>
                </c:pt>
                <c:pt idx="302">
                  <c:v>19.253819738169785</c:v>
                </c:pt>
                <c:pt idx="303">
                  <c:v>18.255502053967696</c:v>
                </c:pt>
                <c:pt idx="304">
                  <c:v>17.257981241783803</c:v>
                </c:pt>
                <c:pt idx="305">
                  <c:v>16.261273638539713</c:v>
                </c:pt>
                <c:pt idx="306">
                  <c:v>15.265395368300503</c:v>
                </c:pt>
                <c:pt idx="307">
                  <c:v>14.270362342295869</c:v>
                </c:pt>
                <c:pt idx="308">
                  <c:v>13.276190258971384</c:v>
                </c:pt>
                <c:pt idx="309">
                  <c:v>12.282894604069218</c:v>
                </c:pt>
                <c:pt idx="310">
                  <c:v>11.290490650737965</c:v>
                </c:pt>
                <c:pt idx="311">
                  <c:v>10.298993459671337</c:v>
                </c:pt>
                <c:pt idx="312">
                  <c:v>9.3084178792750745</c:v>
                </c:pt>
                <c:pt idx="313">
                  <c:v>8.3187785458620205</c:v>
                </c:pt>
                <c:pt idx="314">
                  <c:v>7.3300898838746154</c:v>
                </c:pt>
                <c:pt idx="315">
                  <c:v>6.3423661061346941</c:v>
                </c:pt>
                <c:pt idx="316">
                  <c:v>5.3556212141199691</c:v>
                </c:pt>
                <c:pt idx="317">
                  <c:v>4.3698689982670427</c:v>
                </c:pt>
                <c:pt idx="318">
                  <c:v>3.3851230383002502</c:v>
                </c:pt>
                <c:pt idx="319">
                  <c:v>2.4013967035862045</c:v>
                </c:pt>
                <c:pt idx="320">
                  <c:v>1.4187031535134675</c:v>
                </c:pt>
                <c:pt idx="321">
                  <c:v>0.58435775672330337</c:v>
                </c:pt>
                <c:pt idx="322">
                  <c:v>-0.10176967575566742</c:v>
                </c:pt>
                <c:pt idx="323">
                  <c:v>-0.78715335980448309</c:v>
                </c:pt>
                <c:pt idx="324">
                  <c:v>-1.4717876464739286</c:v>
                </c:pt>
                <c:pt idx="325">
                  <c:v>-2.1556669875730892</c:v>
                </c:pt>
                <c:pt idx="326">
                  <c:v>-2.8387859353215417</c:v>
                </c:pt>
                <c:pt idx="327">
                  <c:v>-3.5211391419945786</c:v>
                </c:pt>
                <c:pt idx="328">
                  <c:v>-4.2027213595617541</c:v>
                </c:pt>
                <c:pt idx="329">
                  <c:v>-4.8835274393187635</c:v>
                </c:pt>
                <c:pt idx="330">
                  <c:v>-5.5635523315128665</c:v>
                </c:pt>
                <c:pt idx="331">
                  <c:v>-6.2427910849619916</c:v>
                </c:pt>
                <c:pt idx="332">
                  <c:v>-6.9212388466676042</c:v>
                </c:pt>
                <c:pt idx="333">
                  <c:v>-7.5988908614216122</c:v>
                </c:pt>
                <c:pt idx="334">
                  <c:v>-8.2757424714072787</c:v>
                </c:pt>
                <c:pt idx="335">
                  <c:v>-8.9517891157944334</c:v>
                </c:pt>
                <c:pt idx="336">
                  <c:v>-9.6270263303290058</c:v>
                </c:pt>
                <c:pt idx="337">
                  <c:v>-10.301449746917086</c:v>
                </c:pt>
                <c:pt idx="338">
                  <c:v>-10.975055093203627</c:v>
                </c:pt>
                <c:pt idx="339">
                  <c:v>-11.647838192145981</c:v>
                </c:pt>
                <c:pt idx="340">
                  <c:v>-12.31979496158224</c:v>
                </c:pt>
                <c:pt idx="341">
                  <c:v>-12.990921413794759</c:v>
                </c:pt>
                <c:pt idx="342">
                  <c:v>-13.661213655068755</c:v>
                </c:pt>
                <c:pt idx="343">
                  <c:v>-14.330667885246367</c:v>
                </c:pt>
                <c:pt idx="344">
                  <c:v>-14.999280397275989</c:v>
                </c:pt>
                <c:pt idx="345">
                  <c:v>-15.667047576757364</c:v>
                </c:pt>
                <c:pt idx="346">
                  <c:v>-16.333965901482259</c:v>
                </c:pt>
                <c:pt idx="347">
                  <c:v>-17.000031940971116</c:v>
                </c:pt>
                <c:pt idx="348">
                  <c:v>-17.649361311460886</c:v>
                </c:pt>
                <c:pt idx="349">
                  <c:v>-18.281971656422272</c:v>
                </c:pt>
                <c:pt idx="350">
                  <c:v>-18.913763114142228</c:v>
                </c:pt>
                <c:pt idx="351">
                  <c:v>-19.544733054919064</c:v>
                </c:pt>
                <c:pt idx="352">
                  <c:v>-20.174878929498526</c:v>
                </c:pt>
                <c:pt idx="353">
                  <c:v>-20.804198268627616</c:v>
                </c:pt>
                <c:pt idx="354">
                  <c:v>-21.432688682605757</c:v>
                </c:pt>
                <c:pt idx="355">
                  <c:v>-22.060347860833588</c:v>
                </c:pt>
                <c:pt idx="356">
                  <c:v>-22.687173571359281</c:v>
                </c:pt>
                <c:pt idx="357">
                  <c:v>-23.313163660422568</c:v>
                </c:pt>
                <c:pt idx="358">
                  <c:v>-23.93831605199664</c:v>
                </c:pt>
                <c:pt idx="359">
                  <c:v>-24.562628747327935</c:v>
                </c:pt>
                <c:pt idx="360">
                  <c:v>-24.855829868397802</c:v>
                </c:pt>
                <c:pt idx="361">
                  <c:v>-24.818392660261551</c:v>
                </c:pt>
                <c:pt idx="362">
                  <c:v>-24.781059460289221</c:v>
                </c:pt>
                <c:pt idx="363">
                  <c:v>-24.743829872969954</c:v>
                </c:pt>
                <c:pt idx="364">
                  <c:v>-24.706703504656236</c:v>
                </c:pt>
                <c:pt idx="365">
                  <c:v>-24.669679963553143</c:v>
                </c:pt>
                <c:pt idx="366">
                  <c:v>-24.632758859707721</c:v>
                </c:pt>
                <c:pt idx="367">
                  <c:v>-24.595939804998459</c:v>
                </c:pt>
                <c:pt idx="368">
                  <c:v>-24.559222413124715</c:v>
                </c:pt>
                <c:pt idx="369">
                  <c:v>-24.522606299596376</c:v>
                </c:pt>
                <c:pt idx="370">
                  <c:v>-24.48609108172343</c:v>
                </c:pt>
                <c:pt idx="371">
                  <c:v>-24.449676378605737</c:v>
                </c:pt>
                <c:pt idx="372">
                  <c:v>-24.413361811122805</c:v>
                </c:pt>
                <c:pt idx="373">
                  <c:v>-24.377147001923571</c:v>
                </c:pt>
                <c:pt idx="374">
                  <c:v>-24.341031575416437</c:v>
                </c:pt>
                <c:pt idx="375">
                  <c:v>-24.305015157759161</c:v>
                </c:pt>
                <c:pt idx="376">
                  <c:v>-24.269097376848947</c:v>
                </c:pt>
                <c:pt idx="377">
                  <c:v>-24.233277862312519</c:v>
                </c:pt>
                <c:pt idx="378">
                  <c:v>-24.19755624549639</c:v>
                </c:pt>
                <c:pt idx="379">
                  <c:v>-24.16193215945701</c:v>
                </c:pt>
                <c:pt idx="380">
                  <c:v>-24.126405238951158</c:v>
                </c:pt>
                <c:pt idx="381">
                  <c:v>-24.090975120426236</c:v>
                </c:pt>
                <c:pt idx="382">
                  <c:v>-24.055641442010788</c:v>
                </c:pt>
                <c:pt idx="383">
                  <c:v>-24.020403843504944</c:v>
                </c:pt>
                <c:pt idx="384">
                  <c:v>-23.985261966371013</c:v>
                </c:pt>
                <c:pt idx="385">
                  <c:v>-23.950215453724073</c:v>
                </c:pt>
                <c:pt idx="386">
                  <c:v>-23.915263950322711</c:v>
                </c:pt>
                <c:pt idx="387">
                  <c:v>-23.880407102559722</c:v>
                </c:pt>
                <c:pt idx="388">
                  <c:v>-23.845644558452939</c:v>
                </c:pt>
                <c:pt idx="389">
                  <c:v>-23.810975967636086</c:v>
                </c:pt>
                <c:pt idx="390">
                  <c:v>-23.776400981349724</c:v>
                </c:pt>
                <c:pt idx="391">
                  <c:v>-23.741919252432229</c:v>
                </c:pt>
                <c:pt idx="392">
                  <c:v>-23.707530435310829</c:v>
                </c:pt>
                <c:pt idx="393">
                  <c:v>-23.673234185992715</c:v>
                </c:pt>
                <c:pt idx="394">
                  <c:v>-23.639030162056208</c:v>
                </c:pt>
                <c:pt idx="395">
                  <c:v>-23.60491802264195</c:v>
                </c:pt>
                <c:pt idx="396">
                  <c:v>-23.570897428444233</c:v>
                </c:pt>
                <c:pt idx="397">
                  <c:v>-23.536968041702266</c:v>
                </c:pt>
                <c:pt idx="398">
                  <c:v>-23.5031295261916</c:v>
                </c:pt>
                <c:pt idx="399">
                  <c:v>-23.469381547215573</c:v>
                </c:pt>
                <c:pt idx="400">
                  <c:v>-23.435723771596802</c:v>
                </c:pt>
                <c:pt idx="401">
                  <c:v>-23.402155867668728</c:v>
                </c:pt>
                <c:pt idx="402">
                  <c:v>-23.069475964884269</c:v>
                </c:pt>
                <c:pt idx="403">
                  <c:v>-22.745549319431206</c:v>
                </c:pt>
                <c:pt idx="404">
                  <c:v>-22.430060641399848</c:v>
                </c:pt>
                <c:pt idx="405">
                  <c:v>-22.122708499911901</c:v>
                </c:pt>
                <c:pt idx="406">
                  <c:v>-21.823204580222409</c:v>
                </c:pt>
                <c:pt idx="407">
                  <c:v>-21.531272986551798</c:v>
                </c:pt>
                <c:pt idx="408">
                  <c:v>-21.246649587425299</c:v>
                </c:pt>
                <c:pt idx="409">
                  <c:v>-20.969081400550031</c:v>
                </c:pt>
                <c:pt idx="410">
                  <c:v>-20.698326014491066</c:v>
                </c:pt>
                <c:pt idx="411">
                  <c:v>-20.434151044618957</c:v>
                </c:pt>
                <c:pt idx="412">
                  <c:v>-20.176333620994349</c:v>
                </c:pt>
                <c:pt idx="413">
                  <c:v>-19.924659906032005</c:v>
                </c:pt>
                <c:pt idx="414">
                  <c:v>-19.678924639948615</c:v>
                </c:pt>
                <c:pt idx="415">
                  <c:v>-19.43893071214714</c:v>
                </c:pt>
                <c:pt idx="416">
                  <c:v>-19.204488756826755</c:v>
                </c:pt>
                <c:pt idx="417">
                  <c:v>-18.97541677123245</c:v>
                </c:pt>
                <c:pt idx="418">
                  <c:v>-18.751539755073352</c:v>
                </c:pt>
                <c:pt idx="419">
                  <c:v>-18.532689369744354</c:v>
                </c:pt>
                <c:pt idx="420">
                  <c:v>-18.31870361608312</c:v>
                </c:pt>
                <c:pt idx="421">
                  <c:v>-18.10942652948372</c:v>
                </c:pt>
                <c:pt idx="422">
                  <c:v>-17.904707891270917</c:v>
                </c:pt>
                <c:pt idx="423">
                  <c:v>-17.704402955315025</c:v>
                </c:pt>
                <c:pt idx="424">
                  <c:v>-17.508372188937372</c:v>
                </c:pt>
                <c:pt idx="425">
                  <c:v>-17.316481027221396</c:v>
                </c:pt>
                <c:pt idx="426">
                  <c:v>-17.128599639903793</c:v>
                </c:pt>
                <c:pt idx="427">
                  <c:v>-16.944602710075912</c:v>
                </c:pt>
                <c:pt idx="428">
                  <c:v>-16.764369223976374</c:v>
                </c:pt>
                <c:pt idx="429">
                  <c:v>-16.58778227120327</c:v>
                </c:pt>
                <c:pt idx="430">
                  <c:v>-16.414728854718238</c:v>
                </c:pt>
                <c:pt idx="431">
                  <c:v>-16.245099710055108</c:v>
                </c:pt>
                <c:pt idx="432">
                  <c:v>-16.078789133183548</c:v>
                </c:pt>
                <c:pt idx="433">
                  <c:v>-15.915694816512932</c:v>
                </c:pt>
                <c:pt idx="434">
                  <c:v>-15.755717692554104</c:v>
                </c:pt>
                <c:pt idx="435">
                  <c:v>-15.598761784786662</c:v>
                </c:pt>
                <c:pt idx="436">
                  <c:v>-15.444734065307378</c:v>
                </c:pt>
                <c:pt idx="437">
                  <c:v>-15.29354431886124</c:v>
                </c:pt>
                <c:pt idx="438">
                  <c:v>-15.1451050128808</c:v>
                </c:pt>
                <c:pt idx="439">
                  <c:v>-14.999331173181861</c:v>
                </c:pt>
                <c:pt idx="440">
                  <c:v>-14.85614026498444</c:v>
                </c:pt>
                <c:pt idx="441">
                  <c:v>-14.715452078947521</c:v>
                </c:pt>
                <c:pt idx="442">
                  <c:v>-14.577188621924035</c:v>
                </c:pt>
                <c:pt idx="443">
                  <c:v>-14.441274012159564</c:v>
                </c:pt>
                <c:pt idx="444">
                  <c:v>-14.307634378674013</c:v>
                </c:pt>
                <c:pt idx="445">
                  <c:v>-14.176197764580145</c:v>
                </c:pt>
                <c:pt idx="446">
                  <c:v>-14.046894034106767</c:v>
                </c:pt>
                <c:pt idx="447">
                  <c:v>-13.919654783107076</c:v>
                </c:pt>
                <c:pt idx="448">
                  <c:v>-13.794413252844913</c:v>
                </c:pt>
                <c:pt idx="449">
                  <c:v>-13.671104246862726</c:v>
                </c:pt>
                <c:pt idx="450">
                  <c:v>-13.549664050745864</c:v>
                </c:pt>
                <c:pt idx="451">
                  <c:v>-13.430030354607663</c:v>
                </c:pt>
                <c:pt idx="452">
                  <c:v>-13.312142178129097</c:v>
                </c:pt>
                <c:pt idx="453">
                  <c:v>-13.195939797995749</c:v>
                </c:pt>
                <c:pt idx="454">
                  <c:v>-13.081364677582972</c:v>
                </c:pt>
                <c:pt idx="455">
                  <c:v>-12.968359398748284</c:v>
                </c:pt>
                <c:pt idx="456">
                  <c:v>-12.856867595597153</c:v>
                </c:pt>
                <c:pt idx="457">
                  <c:v>-12.746833890095838</c:v>
                </c:pt>
                <c:pt idx="458">
                  <c:v>-12.638203829411438</c:v>
                </c:pt>
                <c:pt idx="459">
                  <c:v>-12.530923824866026</c:v>
                </c:pt>
                <c:pt idx="460">
                  <c:v>-12.424941092397901</c:v>
                </c:pt>
                <c:pt idx="461">
                  <c:v>-12.320203594429152</c:v>
                </c:pt>
                <c:pt idx="462">
                  <c:v>-12.216659983044565</c:v>
                </c:pt>
                <c:pt idx="463">
                  <c:v>-12.114259544392707</c:v>
                </c:pt>
                <c:pt idx="464">
                  <c:v>-12.012952144225785</c:v>
                </c:pt>
                <c:pt idx="465">
                  <c:v>-11.912688174500325</c:v>
                </c:pt>
                <c:pt idx="466">
                  <c:v>-11.81341850096657</c:v>
                </c:pt>
                <c:pt idx="467">
                  <c:v>-11.715094411680017</c:v>
                </c:pt>
                <c:pt idx="468">
                  <c:v>-11.617667566374214</c:v>
                </c:pt>
                <c:pt idx="469">
                  <c:v>-11.521089946639892</c:v>
                </c:pt>
                <c:pt idx="470">
                  <c:v>-11.425313806861372</c:v>
                </c:pt>
                <c:pt idx="471">
                  <c:v>-11.330291625867543</c:v>
                </c:pt>
                <c:pt idx="472">
                  <c:v>-11.235976059260949</c:v>
                </c:pt>
                <c:pt idx="473">
                  <c:v>-11.142319892395541</c:v>
                </c:pt>
                <c:pt idx="474">
                  <c:v>-11.049275993980554</c:v>
                </c:pt>
                <c:pt idx="475">
                  <c:v>-10.95679727029562</c:v>
                </c:pt>
                <c:pt idx="476">
                  <c:v>-10.864836620010259</c:v>
                </c:pt>
                <c:pt idx="477">
                  <c:v>-10.773346889609355</c:v>
                </c:pt>
                <c:pt idx="478">
                  <c:v>-10.682280829435539</c:v>
                </c:pt>
                <c:pt idx="479">
                  <c:v>-10.591591050369013</c:v>
                </c:pt>
                <c:pt idx="480">
                  <c:v>-10.501229981176234</c:v>
                </c:pt>
                <c:pt idx="481">
                  <c:v>-10.411149826570041</c:v>
                </c:pt>
                <c:pt idx="482">
                  <c:v>-10.321302526036222</c:v>
                </c:pt>
                <c:pt idx="483">
                  <c:v>-10.231639713494893</c:v>
                </c:pt>
                <c:pt idx="484">
                  <c:v>-10.142112677879279</c:v>
                </c:pt>
                <c:pt idx="485">
                  <c:v>-10.052672324730192</c:v>
                </c:pt>
                <c:pt idx="486">
                  <c:v>-9.9632691389211114</c:v>
                </c:pt>
                <c:pt idx="487">
                  <c:v>-9.8738531486469636</c:v>
                </c:pt>
                <c:pt idx="488">
                  <c:v>-9.7843738908292579</c:v>
                </c:pt>
                <c:pt idx="489">
                  <c:v>-9.6947803781111048</c:v>
                </c:pt>
                <c:pt idx="490">
                  <c:v>-9.6050210676383543</c:v>
                </c:pt>
                <c:pt idx="491">
                  <c:v>-9.5150438318473274</c:v>
                </c:pt>
                <c:pt idx="492">
                  <c:v>-9.4247959315055034</c:v>
                </c:pt>
                <c:pt idx="493">
                  <c:v>-9.3342239912793019</c:v>
                </c:pt>
                <c:pt idx="494">
                  <c:v>-9.2432739781326276</c:v>
                </c:pt>
                <c:pt idx="495">
                  <c:v>-9.1518911828911413</c:v>
                </c:pt>
                <c:pt idx="496">
                  <c:v>-9.0600202053404342</c:v>
                </c:pt>
                <c:pt idx="497">
                  <c:v>-8.9676049432611276</c:v>
                </c:pt>
                <c:pt idx="498">
                  <c:v>-8.8745885858406517</c:v>
                </c:pt>
                <c:pt idx="499">
                  <c:v>-8.7809136119395053</c:v>
                </c:pt>
                <c:pt idx="500">
                  <c:v>-8.6865217937295309</c:v>
                </c:pt>
                <c:pt idx="501">
                  <c:v>-8.5913542062624426</c:v>
                </c:pt>
                <c:pt idx="502">
                  <c:v>-8.4953512435685052</c:v>
                </c:pt>
                <c:pt idx="503">
                  <c:v>-8.3984526419274257</c:v>
                </c:pt>
                <c:pt idx="504">
                  <c:v>-8.3005975109956225</c:v>
                </c:pt>
                <c:pt idx="505">
                  <c:v>-8.2017243735157308</c:v>
                </c:pt>
                <c:pt idx="506">
                  <c:v>-8.1017712143744305</c:v>
                </c:pt>
                <c:pt idx="507">
                  <c:v>-8.0006755398130451</c:v>
                </c:pt>
                <c:pt idx="508">
                  <c:v>-7.8983744476304887</c:v>
                </c:pt>
                <c:pt idx="509">
                  <c:v>-7.7948047092492905</c:v>
                </c:pt>
                <c:pt idx="510">
                  <c:v>-7.6899028645409118</c:v>
                </c:pt>
                <c:pt idx="511">
                  <c:v>-7.5836053303253488</c:v>
                </c:pt>
                <c:pt idx="512">
                  <c:v>-7.4758485234701073</c:v>
                </c:pt>
                <c:pt idx="513">
                  <c:v>-7.3665689995133512</c:v>
                </c:pt>
                <c:pt idx="514">
                  <c:v>-7.2557036077234676</c:v>
                </c:pt>
                <c:pt idx="515">
                  <c:v>-7.1431896634800083</c:v>
                </c:pt>
                <c:pt idx="516">
                  <c:v>-7.0289651388168126</c:v>
                </c:pt>
                <c:pt idx="517">
                  <c:v>-6.9129688719045985</c:v>
                </c:pt>
                <c:pt idx="518">
                  <c:v>-6.7951407961647332</c:v>
                </c:pt>
                <c:pt idx="519">
                  <c:v>-6.6754221895956292</c:v>
                </c:pt>
                <c:pt idx="520">
                  <c:v>-6.5537559447557516</c:v>
                </c:pt>
                <c:pt idx="521">
                  <c:v>-6.4300868596798111</c:v>
                </c:pt>
                <c:pt idx="522">
                  <c:v>-6.3043619498050871</c:v>
                </c:pt>
                <c:pt idx="523">
                  <c:v>-6.1765307807507774</c:v>
                </c:pt>
                <c:pt idx="524">
                  <c:v>-6.0465458215232335</c:v>
                </c:pt>
                <c:pt idx="525">
                  <c:v>-5.9143628174125951</c:v>
                </c:pt>
                <c:pt idx="526">
                  <c:v>-5.7799411815014032</c:v>
                </c:pt>
                <c:pt idx="527">
                  <c:v>-5.64324440332362</c:v>
                </c:pt>
                <c:pt idx="528">
                  <c:v>-5.5042404727947369</c:v>
                </c:pt>
                <c:pt idx="529">
                  <c:v>-5.3629023170830834</c:v>
                </c:pt>
                <c:pt idx="530">
                  <c:v>-5.2192082476132295</c:v>
                </c:pt>
                <c:pt idx="531">
                  <c:v>-5.0731424138905528</c:v>
                </c:pt>
                <c:pt idx="532">
                  <c:v>-4.9246952603190266</c:v>
                </c:pt>
                <c:pt idx="533">
                  <c:v>-4.773863981661675</c:v>
                </c:pt>
                <c:pt idx="534">
                  <c:v>-4.6206529722761713</c:v>
                </c:pt>
                <c:pt idx="535">
                  <c:v>-4.4650742637599841</c:v>
                </c:pt>
                <c:pt idx="536">
                  <c:v>-4.3071479451753234</c:v>
                </c:pt>
                <c:pt idx="537">
                  <c:v>-4.1469025596100995</c:v>
                </c:pt>
                <c:pt idx="538">
                  <c:v>-3.9843754704852459</c:v>
                </c:pt>
                <c:pt idx="539">
                  <c:v>-3.8196131907591782</c:v>
                </c:pt>
                <c:pt idx="540">
                  <c:v>-3.6526716680256239</c:v>
                </c:pt>
                <c:pt idx="541">
                  <c:v>-3.483616518469681</c:v>
                </c:pt>
                <c:pt idx="542">
                  <c:v>-3.3125232027555418</c:v>
                </c:pt>
                <c:pt idx="543">
                  <c:v>-3.1394771371825287</c:v>
                </c:pt>
                <c:pt idx="544">
                  <c:v>-2.9645737338756271</c:v>
                </c:pt>
                <c:pt idx="545">
                  <c:v>-2.7879183643800887</c:v>
                </c:pt>
                <c:pt idx="546">
                  <c:v>-2.6096262418098832</c:v>
                </c:pt>
                <c:pt idx="547">
                  <c:v>-2.4298222176538191</c:v>
                </c:pt>
                <c:pt idx="548">
                  <c:v>-2.2486404904621997</c:v>
                </c:pt>
                <c:pt idx="549">
                  <c:v>-2.0662242249052309</c:v>
                </c:pt>
                <c:pt idx="550">
                  <c:v>-1.8827250810899265</c:v>
                </c:pt>
                <c:pt idx="551">
                  <c:v>-1.6983026555161667</c:v>
                </c:pt>
                <c:pt idx="552">
                  <c:v>-1.5131238366105126</c:v>
                </c:pt>
                <c:pt idx="553">
                  <c:v>-1.3273620793587064</c:v>
                </c:pt>
                <c:pt idx="554">
                  <c:v>-1.1411966051215123</c:v>
                </c:pt>
                <c:pt idx="555">
                  <c:v>-0.95481153421841425</c:v>
                </c:pt>
                <c:pt idx="556">
                  <c:v>-0.76839496025406151</c:v>
                </c:pt>
                <c:pt idx="557">
                  <c:v>-0.58213797639937714</c:v>
                </c:pt>
                <c:pt idx="558">
                  <c:v>-0.39623366488241563</c:v>
                </c:pt>
                <c:pt idx="559">
                  <c:v>-0.21087606175841234</c:v>
                </c:pt>
                <c:pt idx="560">
                  <c:v>-2.625910958608213E-2</c:v>
                </c:pt>
                <c:pt idx="561">
                  <c:v>0.15742438908136236</c:v>
                </c:pt>
                <c:pt idx="562">
                  <c:v>0.33998380448684018</c:v>
                </c:pt>
                <c:pt idx="563">
                  <c:v>0.52123168612923121</c:v>
                </c:pt>
                <c:pt idx="564">
                  <c:v>0.70098473084762669</c:v>
                </c:pt>
                <c:pt idx="565">
                  <c:v>0.87906470131010428</c:v>
                </c:pt>
                <c:pt idx="566">
                  <c:v>1.0552992847413227</c:v>
                </c:pt>
                <c:pt idx="567">
                  <c:v>1.2295228829718301</c:v>
                </c:pt>
                <c:pt idx="568">
                  <c:v>1.4015773262943225</c:v>
                </c:pt>
                <c:pt idx="569">
                  <c:v>1.5713125051242183</c:v>
                </c:pt>
                <c:pt idx="570">
                  <c:v>1.7385869150378079</c:v>
                </c:pt>
                <c:pt idx="571">
                  <c:v>1.9032681123554778</c:v>
                </c:pt>
                <c:pt idx="572">
                  <c:v>2.065233079006517</c:v>
                </c:pt>
                <c:pt idx="573">
                  <c:v>2.224368496915933</c:v>
                </c:pt>
                <c:pt idx="574">
                  <c:v>2.3805709335576983</c:v>
                </c:pt>
                <c:pt idx="575">
                  <c:v>2.5337469415937663</c:v>
                </c:pt>
                <c:pt idx="576">
                  <c:v>2.6838130766416719</c:v>
                </c:pt>
                <c:pt idx="577">
                  <c:v>2.8306958381696123</c:v>
                </c:pt>
                <c:pt idx="578">
                  <c:v>2.974331539297661</c:v>
                </c:pt>
                <c:pt idx="579">
                  <c:v>3.1146661118841461</c:v>
                </c:pt>
                <c:pt idx="580">
                  <c:v>3.2516548537003418</c:v>
                </c:pt>
                <c:pt idx="581">
                  <c:v>3.3852621247520496</c:v>
                </c:pt>
                <c:pt idx="582">
                  <c:v>3.5154609999054749</c:v>
                </c:pt>
                <c:pt idx="583">
                  <c:v>3.6422328849317478</c:v>
                </c:pt>
                <c:pt idx="584">
                  <c:v>3.7655671029169557</c:v>
                </c:pt>
                <c:pt idx="585">
                  <c:v>3.8854604577109493</c:v>
                </c:pt>
                <c:pt idx="586">
                  <c:v>4.001916780727452</c:v>
                </c:pt>
                <c:pt idx="587">
                  <c:v>4.1149464669790836</c:v>
                </c:pt>
                <c:pt idx="588">
                  <c:v>4.2245660057517034</c:v>
                </c:pt>
                <c:pt idx="589">
                  <c:v>4.3307975108097612</c:v>
                </c:pt>
                <c:pt idx="590">
                  <c:v>4.4336682544935826</c:v>
                </c:pt>
                <c:pt idx="591">
                  <c:v>4.5332102095336904</c:v>
                </c:pt>
                <c:pt idx="592">
                  <c:v>4.6294596018784304</c:v>
                </c:pt>
                <c:pt idx="593">
                  <c:v>4.7224564773185076</c:v>
                </c:pt>
                <c:pt idx="594">
                  <c:v>4.8122442842034525</c:v>
                </c:pt>
                <c:pt idx="595">
                  <c:v>4.898869474086351</c:v>
                </c:pt>
                <c:pt idx="596">
                  <c:v>4.9823811217086904</c:v>
                </c:pt>
                <c:pt idx="597">
                  <c:v>5.0628305653496621</c:v>
                </c:pt>
                <c:pt idx="598">
                  <c:v>5.1402710682151298</c:v>
                </c:pt>
                <c:pt idx="599">
                  <c:v>5.2147575012312579</c:v>
                </c:pt>
                <c:pt idx="600">
                  <c:v>5.2863460473358366</c:v>
                </c:pt>
                <c:pt idx="601">
                  <c:v>5.3550939271254325</c:v>
                </c:pt>
                <c:pt idx="602">
                  <c:v>5.4210591455168586</c:v>
                </c:pt>
                <c:pt idx="603">
                  <c:v>5.4843002589148098</c:v>
                </c:pt>
                <c:pt idx="604">
                  <c:v>5.5448761622413265</c:v>
                </c:pt>
                <c:pt idx="605">
                  <c:v>5.6028458950744202</c:v>
                </c:pt>
                <c:pt idx="606">
                  <c:v>5.6582684660599512</c:v>
                </c:pt>
                <c:pt idx="607">
                  <c:v>5.711202694699824</c:v>
                </c:pt>
                <c:pt idx="608">
                  <c:v>5.7617070695782626</c:v>
                </c:pt>
                <c:pt idx="609">
                  <c:v>5.8098396220636879</c:v>
                </c:pt>
                <c:pt idx="610">
                  <c:v>5.8556578145140374</c:v>
                </c:pt>
                <c:pt idx="611">
                  <c:v>5.8992184420162115</c:v>
                </c:pt>
                <c:pt idx="612">
                  <c:v>5.9405775467033859</c:v>
                </c:pt>
                <c:pt idx="613">
                  <c:v>5.9797903437155426</c:v>
                </c:pt>
                <c:pt idx="614">
                  <c:v>6.0169111578969545</c:v>
                </c:pt>
                <c:pt idx="615">
                  <c:v>6.0519933703579243</c:v>
                </c:pt>
                <c:pt idx="616">
                  <c:v>6.0850893740658769</c:v>
                </c:pt>
                <c:pt idx="617">
                  <c:v>6.1162505376712977</c:v>
                </c:pt>
                <c:pt idx="618">
                  <c:v>6.1455271768164508</c:v>
                </c:pt>
                <c:pt idx="619">
                  <c:v>6.1729685322182553</c:v>
                </c:pt>
                <c:pt idx="620">
                  <c:v>6.1986227538604375</c:v>
                </c:pt>
                <c:pt idx="621">
                  <c:v>6.2225368906737337</c:v>
                </c:pt>
                <c:pt idx="622">
                  <c:v>6.2447568851256579</c:v>
                </c:pt>
                <c:pt idx="623">
                  <c:v>6.2653275721832724</c:v>
                </c:pt>
                <c:pt idx="624">
                  <c:v>6.2842926821527074</c:v>
                </c:pt>
                <c:pt idx="625">
                  <c:v>6.3016948469380676</c:v>
                </c:pt>
                <c:pt idx="626">
                  <c:v>6.3175756092994222</c:v>
                </c:pt>
                <c:pt idx="627">
                  <c:v>6.3319754347247468</c:v>
                </c:pt>
                <c:pt idx="628">
                  <c:v>6.3449337255639904</c:v>
                </c:pt>
                <c:pt idx="629">
                  <c:v>6.3564888371046919</c:v>
                </c:pt>
                <c:pt idx="630">
                  <c:v>6.3666780952979618</c:v>
                </c:pt>
                <c:pt idx="631">
                  <c:v>6.3755378158709917</c:v>
                </c:pt>
                <c:pt idx="632">
                  <c:v>6.3831033245877062</c:v>
                </c:pt>
                <c:pt idx="633">
                  <c:v>6.3894089784429484</c:v>
                </c:pt>
                <c:pt idx="634">
                  <c:v>6.3944881875972683</c:v>
                </c:pt>
                <c:pt idx="635">
                  <c:v>6.398373437879723</c:v>
                </c:pt>
                <c:pt idx="636">
                  <c:v>6.4010963137045698</c:v>
                </c:pt>
                <c:pt idx="637">
                  <c:v>6.40268752126478</c:v>
                </c:pt>
                <c:pt idx="638">
                  <c:v>6.4031769118808999</c:v>
                </c:pt>
                <c:pt idx="639">
                  <c:v>6.4025935053980216</c:v>
                </c:pt>
                <c:pt idx="640">
                  <c:v>6.4009655135366321</c:v>
                </c:pt>
                <c:pt idx="641">
                  <c:v>6.3983203631148502</c:v>
                </c:pt>
                <c:pt idx="642">
                  <c:v>6.3946847190703728</c:v>
                </c:pt>
                <c:pt idx="643">
                  <c:v>6.3900845072200196</c:v>
                </c:pt>
                <c:pt idx="644">
                  <c:v>6.3845449367036693</c:v>
                </c:pt>
                <c:pt idx="645">
                  <c:v>6.3780905220671862</c:v>
                </c:pt>
                <c:pt idx="646">
                  <c:v>6.3707451049460175</c:v>
                </c:pt>
                <c:pt idx="647">
                  <c:v>6.3625318753176909</c:v>
                </c:pt>
                <c:pt idx="648">
                  <c:v>6.3534733922968911</c:v>
                </c:pt>
                <c:pt idx="649">
                  <c:v>6.3435916044521559</c:v>
                </c:pt>
                <c:pt idx="650">
                  <c:v>6.3329078696275998</c:v>
                </c:pt>
                <c:pt idx="651">
                  <c:v>6.3214429742571792</c:v>
                </c:pt>
                <c:pt idx="652">
                  <c:v>6.309217152162617</c:v>
                </c:pt>
                <c:pt idx="653">
                  <c:v>6.2962501028291697</c:v>
                </c:pt>
                <c:pt idx="654">
                  <c:v>6.2825610091563338</c:v>
                </c:pt>
                <c:pt idx="655">
                  <c:v>6.268168554682898</c:v>
                </c:pt>
                <c:pt idx="656">
                  <c:v>6.2530909402879562</c:v>
                </c:pt>
                <c:pt idx="657">
                  <c:v>6.2373459003713236</c:v>
                </c:pt>
                <c:pt idx="658">
                  <c:v>6.220950718518373</c:v>
                </c:pt>
                <c:pt idx="659">
                  <c:v>6.203922242655695</c:v>
                </c:pt>
                <c:pt idx="660">
                  <c:v>6.186276899705204</c:v>
                </c:pt>
                <c:pt idx="661">
                  <c:v>6.1680307097451781</c:v>
                </c:pt>
                <c:pt idx="662">
                  <c:v>6.1491992996876785</c:v>
                </c:pt>
                <c:pt idx="663">
                  <c:v>6.1297979164823957</c:v>
                </c:pt>
                <c:pt idx="664">
                  <c:v>6.1098414398575205</c:v>
                </c:pt>
                <c:pt idx="665">
                  <c:v>6.0893443946087533</c:v>
                </c:pt>
                <c:pt idx="666">
                  <c:v>6.0683209624477659</c:v>
                </c:pt>
                <c:pt idx="667">
                  <c:v>6.0467849934218254</c:v>
                </c:pt>
                <c:pt idx="668">
                  <c:v>6.0247500169163573</c:v>
                </c:pt>
                <c:pt idx="669">
                  <c:v>6.002229252252361</c:v>
                </c:pt>
                <c:pt idx="670">
                  <c:v>5.9792356188906055</c:v>
                </c:pt>
                <c:pt idx="671">
                  <c:v>5.9557817462545746</c:v>
                </c:pt>
                <c:pt idx="672">
                  <c:v>5.9318799831840261</c:v>
                </c:pt>
                <c:pt idx="673">
                  <c:v>5.9075424070308911</c:v>
                </c:pt>
                <c:pt idx="674">
                  <c:v>5.8827808324092423</c:v>
                </c:pt>
                <c:pt idx="675">
                  <c:v>5.8576068196107194</c:v>
                </c:pt>
                <c:pt idx="676">
                  <c:v>5.8320316826967771</c:v>
                </c:pt>
                <c:pt idx="677">
                  <c:v>5.8060664972788221</c:v>
                </c:pt>
                <c:pt idx="678">
                  <c:v>5.7797221079970651</c:v>
                </c:pt>
                <c:pt idx="679">
                  <c:v>5.7530091357087825</c:v>
                </c:pt>
                <c:pt idx="680">
                  <c:v>5.7259379843963201</c:v>
                </c:pt>
                <c:pt idx="681">
                  <c:v>5.6985188478049871</c:v>
                </c:pt>
                <c:pt idx="682">
                  <c:v>5.6707617158206762</c:v>
                </c:pt>
                <c:pt idx="683">
                  <c:v>5.6426763805968587</c:v>
                </c:pt>
                <c:pt idx="684">
                  <c:v>5.6142724424402006</c:v>
                </c:pt>
                <c:pt idx="685">
                  <c:v>5.585559315463934</c:v>
                </c:pt>
                <c:pt idx="686">
                  <c:v>5.5565462330177242</c:v>
                </c:pt>
                <c:pt idx="687">
                  <c:v>5.5272422529025578</c:v>
                </c:pt>
                <c:pt idx="688">
                  <c:v>5.4976562623788885</c:v>
                </c:pt>
                <c:pt idx="689">
                  <c:v>5.4677969829760542</c:v>
                </c:pt>
                <c:pt idx="690">
                  <c:v>5.4376729751106652</c:v>
                </c:pt>
                <c:pt idx="691">
                  <c:v>5.4072926425214227</c:v>
                </c:pt>
                <c:pt idx="692">
                  <c:v>5.3766642365275938</c:v>
                </c:pt>
                <c:pt idx="693">
                  <c:v>5.3457958601181241</c:v>
                </c:pt>
                <c:pt idx="694">
                  <c:v>5.3146954718780579</c:v>
                </c:pt>
                <c:pt idx="695">
                  <c:v>5.2833708897588343</c:v>
                </c:pt>
                <c:pt idx="696">
                  <c:v>5.2518297946986463</c:v>
                </c:pt>
                <c:pt idx="697">
                  <c:v>5.220079734098932</c:v>
                </c:pt>
                <c:pt idx="698">
                  <c:v>5.1881281251628053</c:v>
                </c:pt>
                <c:pt idx="699">
                  <c:v>5.1559822581010284</c:v>
                </c:pt>
                <c:pt idx="700">
                  <c:v>5.1236492992109337</c:v>
                </c:pt>
                <c:pt idx="701">
                  <c:v>5.0911362938334701</c:v>
                </c:pt>
                <c:pt idx="702">
                  <c:v>5.058450169193395</c:v>
                </c:pt>
                <c:pt idx="703">
                  <c:v>5.0255977371274332</c:v>
                </c:pt>
                <c:pt idx="704">
                  <c:v>4.9925856967050128</c:v>
                </c:pt>
                <c:pt idx="705">
                  <c:v>4.9594206367460743</c:v>
                </c:pt>
                <c:pt idx="706">
                  <c:v>4.9261090382401882</c:v>
                </c:pt>
                <c:pt idx="707">
                  <c:v>4.8926572766711782</c:v>
                </c:pt>
                <c:pt idx="708">
                  <c:v>4.859071624251138</c:v>
                </c:pt>
                <c:pt idx="709">
                  <c:v>4.8253582520677325</c:v>
                </c:pt>
                <c:pt idx="710">
                  <c:v>4.7915232321483847</c:v>
                </c:pt>
                <c:pt idx="711">
                  <c:v>4.7575725394449062</c:v>
                </c:pt>
                <c:pt idx="712">
                  <c:v>4.723512053741957</c:v>
                </c:pt>
                <c:pt idx="713">
                  <c:v>4.6893475614926077</c:v>
                </c:pt>
                <c:pt idx="714">
                  <c:v>4.6550847575840395</c:v>
                </c:pt>
                <c:pt idx="715">
                  <c:v>4.6207292470365333</c:v>
                </c:pt>
                <c:pt idx="716">
                  <c:v>4.5862865466385099</c:v>
                </c:pt>
                <c:pt idx="717">
                  <c:v>4.551762086520446</c:v>
                </c:pt>
                <c:pt idx="718">
                  <c:v>4.5171612116703237</c:v>
                </c:pt>
                <c:pt idx="719">
                  <c:v>4.4824891833931746</c:v>
                </c:pt>
                <c:pt idx="720">
                  <c:v>4.4477511807171402</c:v>
                </c:pt>
                <c:pt idx="721">
                  <c:v>4.4129523017484793</c:v>
                </c:pt>
                <c:pt idx="722">
                  <c:v>4.3780975649776748</c:v>
                </c:pt>
                <c:pt idx="723">
                  <c:v>4.3431919105389456</c:v>
                </c:pt>
                <c:pt idx="724">
                  <c:v>4.3082402014250976</c:v>
                </c:pt>
                <c:pt idx="725">
                  <c:v>4.2732472246598681</c:v>
                </c:pt>
                <c:pt idx="726">
                  <c:v>4.2382176924295738</c:v>
                </c:pt>
                <c:pt idx="727">
                  <c:v>4.2031562431759548</c:v>
                </c:pt>
                <c:pt idx="728">
                  <c:v>4.1680674426519486</c:v>
                </c:pt>
                <c:pt idx="729">
                  <c:v>4.1329557849421592</c:v>
                </c:pt>
                <c:pt idx="730">
                  <c:v>4.0978256934495576</c:v>
                </c:pt>
                <c:pt idx="731">
                  <c:v>4.0626815218500347</c:v>
                </c:pt>
                <c:pt idx="732">
                  <c:v>4.0275275550162961</c:v>
                </c:pt>
                <c:pt idx="733">
                  <c:v>3.9923680099125294</c:v>
                </c:pt>
                <c:pt idx="734">
                  <c:v>3.9572070364611776</c:v>
                </c:pt>
                <c:pt idx="735">
                  <c:v>3.9220487183832571</c:v>
                </c:pt>
                <c:pt idx="736">
                  <c:v>3.8868970740133095</c:v>
                </c:pt>
                <c:pt idx="737">
                  <c:v>3.8517560570903848</c:v>
                </c:pt>
                <c:pt idx="738">
                  <c:v>3.8166295575260625</c:v>
                </c:pt>
                <c:pt idx="739">
                  <c:v>3.7815214021507346</c:v>
                </c:pt>
                <c:pt idx="740">
                  <c:v>3.7464353554391465</c:v>
                </c:pt>
                <c:pt idx="741">
                  <c:v>3.7113751202162533</c:v>
                </c:pt>
                <c:pt idx="742">
                  <c:v>3.6763443383443679</c:v>
                </c:pt>
                <c:pt idx="743">
                  <c:v>3.6413465913924936</c:v>
                </c:pt>
                <c:pt idx="744">
                  <c:v>3.606385401288823</c:v>
                </c:pt>
                <c:pt idx="745">
                  <c:v>3.571464230957174</c:v>
                </c:pt>
                <c:pt idx="746">
                  <c:v>3.5365864849382254</c:v>
                </c:pt>
                <c:pt idx="747">
                  <c:v>3.5017555099963404</c:v>
                </c:pt>
                <c:pt idx="748">
                  <c:v>3.4669745957127116</c:v>
                </c:pt>
                <c:pt idx="749">
                  <c:v>3.4322469750655467</c:v>
                </c:pt>
                <c:pt idx="750">
                  <c:v>3.3975758249980403</c:v>
                </c:pt>
                <c:pt idx="751">
                  <c:v>3.3629642669746005</c:v>
                </c:pt>
                <c:pt idx="752">
                  <c:v>3.3284153675262775</c:v>
                </c:pt>
                <c:pt idx="753">
                  <c:v>3.2939321387856406</c:v>
                </c:pt>
                <c:pt idx="754">
                  <c:v>3.2595175390119193</c:v>
                </c:pt>
                <c:pt idx="755">
                  <c:v>3.2251744731068577</c:v>
                </c:pt>
                <c:pt idx="756">
                  <c:v>3.1909057931218108</c:v>
                </c:pt>
                <c:pt idx="757">
                  <c:v>3.1567142987565697</c:v>
                </c:pt>
                <c:pt idx="758">
                  <c:v>3.1226027378504151</c:v>
                </c:pt>
                <c:pt idx="759">
                  <c:v>3.0885738068658251</c:v>
                </c:pt>
                <c:pt idx="760">
                  <c:v>3.0546301513652878</c:v>
                </c:pt>
                <c:pt idx="761">
                  <c:v>3.0207743664815734</c:v>
                </c:pt>
                <c:pt idx="762">
                  <c:v>2.9870089973819178</c:v>
                </c:pt>
                <c:pt idx="763">
                  <c:v>2.9533365397264593</c:v>
                </c:pt>
                <c:pt idx="764">
                  <c:v>2.9197594401212648</c:v>
                </c:pt>
                <c:pt idx="765">
                  <c:v>2.8862800965662778</c:v>
                </c:pt>
                <c:pt idx="766">
                  <c:v>2.8529008588985372</c:v>
                </c:pt>
                <c:pt idx="767">
                  <c:v>2.8196240292309165</c:v>
                </c:pt>
                <c:pt idx="768">
                  <c:v>2.7864518623867172</c:v>
                </c:pt>
                <c:pt idx="769">
                  <c:v>2.7533865663303141</c:v>
                </c:pt>
                <c:pt idx="770">
                  <c:v>2.7204303025942025</c:v>
                </c:pt>
                <c:pt idx="771">
                  <c:v>2.6875851867025826</c:v>
                </c:pt>
                <c:pt idx="772">
                  <c:v>2.6548532885917826</c:v>
                </c:pt>
                <c:pt idx="773">
                  <c:v>2.6222366330276881</c:v>
                </c:pt>
                <c:pt idx="774">
                  <c:v>2.5897372000203971</c:v>
                </c:pt>
                <c:pt idx="775">
                  <c:v>2.5573569252363191</c:v>
                </c:pt>
                <c:pt idx="776">
                  <c:v>2.5250977004077981</c:v>
                </c:pt>
                <c:pt idx="777">
                  <c:v>2.4929613737405383</c:v>
                </c:pt>
                <c:pt idx="778">
                  <c:v>2.4609497503189273</c:v>
                </c:pt>
                <c:pt idx="779">
                  <c:v>2.4290645925093974</c:v>
                </c:pt>
                <c:pt idx="780">
                  <c:v>2.3973076203619996</c:v>
                </c:pt>
                <c:pt idx="781">
                  <c:v>2.3656805120102407</c:v>
                </c:pt>
                <c:pt idx="782">
                  <c:v>2.3341849040694385</c:v>
                </c:pt>
                <c:pt idx="783">
                  <c:v>2.302822392033506</c:v>
                </c:pt>
                <c:pt idx="784">
                  <c:v>2.2715945306704803</c:v>
                </c:pt>
                <c:pt idx="785">
                  <c:v>2.2405028344166986</c:v>
                </c:pt>
                <c:pt idx="786">
                  <c:v>2.2095487777698395</c:v>
                </c:pt>
                <c:pt idx="787">
                  <c:v>2.1787337956808486</c:v>
                </c:pt>
                <c:pt idx="788">
                  <c:v>2.1480592839447921</c:v>
                </c:pt>
                <c:pt idx="789">
                  <c:v>2.1175265995908248</c:v>
                </c:pt>
                <c:pt idx="790">
                  <c:v>2.0871370612711067</c:v>
                </c:pt>
                <c:pt idx="791">
                  <c:v>2.0568919496490139</c:v>
                </c:pt>
                <c:pt idx="792">
                  <c:v>2.0267925077864097</c:v>
                </c:pt>
                <c:pt idx="793">
                  <c:v>1.996839941530193</c:v>
                </c:pt>
                <c:pt idx="794">
                  <c:v>1.9670354198981181</c:v>
                </c:pt>
                <c:pt idx="795">
                  <c:v>1.9373800754638459</c:v>
                </c:pt>
                <c:pt idx="796">
                  <c:v>1.9078750047413804</c:v>
                </c:pt>
                <c:pt idx="797">
                  <c:v>1.8785212685687975</c:v>
                </c:pt>
                <c:pt idx="798">
                  <c:v>1.8493198924913248</c:v>
                </c:pt>
                <c:pt idx="799">
                  <c:v>1.8202718671438145</c:v>
                </c:pt>
                <c:pt idx="800">
                  <c:v>1.7913781486325533</c:v>
                </c:pt>
                <c:pt idx="801">
                  <c:v>1.7626396589165054</c:v>
                </c:pt>
                <c:pt idx="802">
                  <c:v>1.7340572861878458</c:v>
                </c:pt>
                <c:pt idx="803">
                  <c:v>1.7056318852519805</c:v>
                </c:pt>
                <c:pt idx="804">
                  <c:v>1.6773642779068609</c:v>
                </c:pt>
                <c:pt idx="805">
                  <c:v>1.6492552533216998</c:v>
                </c:pt>
                <c:pt idx="806">
                  <c:v>1.6213055684150266</c:v>
                </c:pt>
                <c:pt idx="807">
                  <c:v>1.593515948232076</c:v>
                </c:pt>
                <c:pt idx="808">
                  <c:v>1.5934883830387889</c:v>
                </c:pt>
                <c:pt idx="809">
                  <c:v>1.5934608180048659</c:v>
                </c:pt>
                <c:pt idx="810">
                  <c:v>1.5934332531303212</c:v>
                </c:pt>
                <c:pt idx="811">
                  <c:v>1.5934056884151353</c:v>
                </c:pt>
                <c:pt idx="812">
                  <c:v>1.5933781238593205</c:v>
                </c:pt>
                <c:pt idx="813">
                  <c:v>1.5933505594628823</c:v>
                </c:pt>
                <c:pt idx="814">
                  <c:v>1.593322995225817</c:v>
                </c:pt>
                <c:pt idx="815">
                  <c:v>1.5932954311481229</c:v>
                </c:pt>
                <c:pt idx="816">
                  <c:v>1.5932678672298035</c:v>
                </c:pt>
                <c:pt idx="817">
                  <c:v>1.5932403034708571</c:v>
                </c:pt>
                <c:pt idx="818">
                  <c:v>1.5932127398712836</c:v>
                </c:pt>
                <c:pt idx="819">
                  <c:v>1.5931851764310903</c:v>
                </c:pt>
                <c:pt idx="820">
                  <c:v>1.5931576131502716</c:v>
                </c:pt>
                <c:pt idx="821">
                  <c:v>1.5931300500288259</c:v>
                </c:pt>
                <c:pt idx="822">
                  <c:v>1.5931024870667603</c:v>
                </c:pt>
                <c:pt idx="823">
                  <c:v>1.5930749242640712</c:v>
                </c:pt>
                <c:pt idx="824">
                  <c:v>1.5930473616207657</c:v>
                </c:pt>
                <c:pt idx="825">
                  <c:v>1.5930197991368313</c:v>
                </c:pt>
                <c:pt idx="826">
                  <c:v>1.5929922368122789</c:v>
                </c:pt>
                <c:pt idx="827">
                  <c:v>1.5929646746471064</c:v>
                </c:pt>
                <c:pt idx="828">
                  <c:v>1.5929371126413177</c:v>
                </c:pt>
                <c:pt idx="829">
                  <c:v>1.5929095507949196</c:v>
                </c:pt>
                <c:pt idx="830">
                  <c:v>1.5928819891078891</c:v>
                </c:pt>
                <c:pt idx="831">
                  <c:v>1.5928544275802494</c:v>
                </c:pt>
                <c:pt idx="832">
                  <c:v>1.5928268662119933</c:v>
                </c:pt>
                <c:pt idx="833">
                  <c:v>1.5927993050031208</c:v>
                </c:pt>
                <c:pt idx="834">
                  <c:v>1.5927717439536444</c:v>
                </c:pt>
                <c:pt idx="835">
                  <c:v>1.5927441830635356</c:v>
                </c:pt>
                <c:pt idx="836">
                  <c:v>1.5927166223328264</c:v>
                </c:pt>
                <c:pt idx="837">
                  <c:v>1.5926890617615008</c:v>
                </c:pt>
                <c:pt idx="838">
                  <c:v>1.5926615013495606</c:v>
                </c:pt>
                <c:pt idx="839">
                  <c:v>1.5926339410970112</c:v>
                </c:pt>
                <c:pt idx="840">
                  <c:v>1.5926063810038507</c:v>
                </c:pt>
                <c:pt idx="841">
                  <c:v>1.5925788210700862</c:v>
                </c:pt>
                <c:pt idx="842">
                  <c:v>1.5925512612957071</c:v>
                </c:pt>
                <c:pt idx="843">
                  <c:v>1.5925237016807152</c:v>
                </c:pt>
                <c:pt idx="844">
                  <c:v>1.5924961422251211</c:v>
                </c:pt>
                <c:pt idx="845">
                  <c:v>1.592468582928916</c:v>
                </c:pt>
                <c:pt idx="846">
                  <c:v>1.5924410237921034</c:v>
                </c:pt>
                <c:pt idx="847">
                  <c:v>1.5924134648146868</c:v>
                </c:pt>
                <c:pt idx="848">
                  <c:v>1.5923859059966716</c:v>
                </c:pt>
                <c:pt idx="849">
                  <c:v>1.59235834733804</c:v>
                </c:pt>
                <c:pt idx="850">
                  <c:v>1.5923307888388134</c:v>
                </c:pt>
                <c:pt idx="851">
                  <c:v>1.5923032304989793</c:v>
                </c:pt>
                <c:pt idx="852">
                  <c:v>1.5922756723185412</c:v>
                </c:pt>
                <c:pt idx="853">
                  <c:v>1.5922481142975045</c:v>
                </c:pt>
                <c:pt idx="854">
                  <c:v>1.5922205564358638</c:v>
                </c:pt>
                <c:pt idx="855">
                  <c:v>1.5921929987336263</c:v>
                </c:pt>
                <c:pt idx="856">
                  <c:v>1.5921654411907902</c:v>
                </c:pt>
                <c:pt idx="857">
                  <c:v>1.5921378838073466</c:v>
                </c:pt>
                <c:pt idx="858">
                  <c:v>1.5921103265833096</c:v>
                </c:pt>
                <c:pt idx="859">
                  <c:v>1.5920827695186777</c:v>
                </c:pt>
                <c:pt idx="860">
                  <c:v>1.5920552126134471</c:v>
                </c:pt>
                <c:pt idx="861">
                  <c:v>1.5920276558676179</c:v>
                </c:pt>
                <c:pt idx="862">
                  <c:v>1.5920000992811847</c:v>
                </c:pt>
                <c:pt idx="863">
                  <c:v>1.5919725428541671</c:v>
                </c:pt>
                <c:pt idx="864">
                  <c:v>1.5919449865865509</c:v>
                </c:pt>
                <c:pt idx="865">
                  <c:v>1.5919174304783397</c:v>
                </c:pt>
                <c:pt idx="866">
                  <c:v>1.5918898745295351</c:v>
                </c:pt>
                <c:pt idx="867">
                  <c:v>1.5918623187401373</c:v>
                </c:pt>
                <c:pt idx="868">
                  <c:v>1.5918347631101497</c:v>
                </c:pt>
                <c:pt idx="869">
                  <c:v>1.5918072076395706</c:v>
                </c:pt>
                <c:pt idx="870">
                  <c:v>1.5917796523283982</c:v>
                </c:pt>
                <c:pt idx="871">
                  <c:v>1.5917520971766361</c:v>
                </c:pt>
                <c:pt idx="872">
                  <c:v>1.5917245421842843</c:v>
                </c:pt>
                <c:pt idx="873">
                  <c:v>1.5916969873513445</c:v>
                </c:pt>
                <c:pt idx="874">
                  <c:v>1.5916694326778149</c:v>
                </c:pt>
                <c:pt idx="875">
                  <c:v>1.591641878163701</c:v>
                </c:pt>
                <c:pt idx="876">
                  <c:v>1.5916143238090008</c:v>
                </c:pt>
                <c:pt idx="877">
                  <c:v>1.5915867696137109</c:v>
                </c:pt>
                <c:pt idx="878">
                  <c:v>1.5915592155778402</c:v>
                </c:pt>
                <c:pt idx="879">
                  <c:v>1.5915316617013833</c:v>
                </c:pt>
                <c:pt idx="880">
                  <c:v>1.5915041079843402</c:v>
                </c:pt>
                <c:pt idx="881">
                  <c:v>1.5914765544267144</c:v>
                </c:pt>
                <c:pt idx="882">
                  <c:v>1.5914490010285061</c:v>
                </c:pt>
                <c:pt idx="883">
                  <c:v>1.5914214477897133</c:v>
                </c:pt>
                <c:pt idx="884">
                  <c:v>1.591393894710345</c:v>
                </c:pt>
                <c:pt idx="885">
                  <c:v>1.5913663417903869</c:v>
                </c:pt>
                <c:pt idx="886">
                  <c:v>1.5913387890298534</c:v>
                </c:pt>
                <c:pt idx="887">
                  <c:v>1.5913112364287425</c:v>
                </c:pt>
                <c:pt idx="888">
                  <c:v>1.5912836839870526</c:v>
                </c:pt>
                <c:pt idx="889">
                  <c:v>1.5912561317047818</c:v>
                </c:pt>
                <c:pt idx="890">
                  <c:v>1.5912285795819336</c:v>
                </c:pt>
                <c:pt idx="891">
                  <c:v>1.59120102761851</c:v>
                </c:pt>
                <c:pt idx="892">
                  <c:v>1.5911734758145109</c:v>
                </c:pt>
                <c:pt idx="893">
                  <c:v>1.5911459241699308</c:v>
                </c:pt>
                <c:pt idx="894">
                  <c:v>1.5911183726847788</c:v>
                </c:pt>
                <c:pt idx="895">
                  <c:v>1.5910908213590549</c:v>
                </c:pt>
                <c:pt idx="896">
                  <c:v>1.5910632701927572</c:v>
                </c:pt>
                <c:pt idx="897">
                  <c:v>1.5910357191858822</c:v>
                </c:pt>
                <c:pt idx="898">
                  <c:v>1.5910081683384405</c:v>
                </c:pt>
                <c:pt idx="899">
                  <c:v>1.5909806176504286</c:v>
                </c:pt>
                <c:pt idx="900">
                  <c:v>1.5909530671218395</c:v>
                </c:pt>
                <c:pt idx="901">
                  <c:v>1.5909255167526855</c:v>
                </c:pt>
                <c:pt idx="902">
                  <c:v>1.5908979665429577</c:v>
                </c:pt>
                <c:pt idx="903">
                  <c:v>1.5908704164926668</c:v>
                </c:pt>
                <c:pt idx="904">
                  <c:v>1.590842866601804</c:v>
                </c:pt>
                <c:pt idx="905">
                  <c:v>1.5908153168703745</c:v>
                </c:pt>
                <c:pt idx="906">
                  <c:v>1.5907877672983766</c:v>
                </c:pt>
                <c:pt idx="907">
                  <c:v>1.5907602178858138</c:v>
                </c:pt>
                <c:pt idx="908">
                  <c:v>1.5907326686326773</c:v>
                </c:pt>
                <c:pt idx="909">
                  <c:v>1.5907051195389847</c:v>
                </c:pt>
                <c:pt idx="910">
                  <c:v>1.5906775706047291</c:v>
                </c:pt>
                <c:pt idx="911">
                  <c:v>1.5906500218299016</c:v>
                </c:pt>
                <c:pt idx="912">
                  <c:v>1.5906224732145215</c:v>
                </c:pt>
                <c:pt idx="913">
                  <c:v>1.5905949247585767</c:v>
                </c:pt>
                <c:pt idx="914">
                  <c:v>1.5905673764620651</c:v>
                </c:pt>
                <c:pt idx="915">
                  <c:v>1.5905398283249976</c:v>
                </c:pt>
                <c:pt idx="916">
                  <c:v>1.590512280347367</c:v>
                </c:pt>
                <c:pt idx="917">
                  <c:v>1.5904847325291733</c:v>
                </c:pt>
                <c:pt idx="918">
                  <c:v>1.5904571848704254</c:v>
                </c:pt>
                <c:pt idx="919">
                  <c:v>1.590429637371118</c:v>
                </c:pt>
                <c:pt idx="920">
                  <c:v>1.5904020900312528</c:v>
                </c:pt>
                <c:pt idx="921">
                  <c:v>1.5903745428508316</c:v>
                </c:pt>
                <c:pt idx="922">
                  <c:v>1.5903469958298491</c:v>
                </c:pt>
                <c:pt idx="923">
                  <c:v>1.5903194489683159</c:v>
                </c:pt>
                <c:pt idx="924">
                  <c:v>1.5902919022662285</c:v>
                </c:pt>
                <c:pt idx="925">
                  <c:v>1.5902643557235816</c:v>
                </c:pt>
                <c:pt idx="926">
                  <c:v>1.5902368093403823</c:v>
                </c:pt>
                <c:pt idx="927">
                  <c:v>1.5902092631166376</c:v>
                </c:pt>
                <c:pt idx="928">
                  <c:v>1.5901817170523298</c:v>
                </c:pt>
                <c:pt idx="929">
                  <c:v>1.5901541711474749</c:v>
                </c:pt>
                <c:pt idx="930">
                  <c:v>1.5901266254020729</c:v>
                </c:pt>
                <c:pt idx="931">
                  <c:v>1.5900990798161168</c:v>
                </c:pt>
                <c:pt idx="932">
                  <c:v>1.5900715343896152</c:v>
                </c:pt>
                <c:pt idx="933">
                  <c:v>1.5900439891225577</c:v>
                </c:pt>
                <c:pt idx="934">
                  <c:v>1.5900164440149549</c:v>
                </c:pt>
                <c:pt idx="935">
                  <c:v>1.5899888990668032</c:v>
                </c:pt>
                <c:pt idx="936">
                  <c:v>1.5899613542781061</c:v>
                </c:pt>
                <c:pt idx="937">
                  <c:v>1.5899338096488602</c:v>
                </c:pt>
                <c:pt idx="938">
                  <c:v>1.5899062651790707</c:v>
                </c:pt>
                <c:pt idx="939">
                  <c:v>1.5898787208687342</c:v>
                </c:pt>
                <c:pt idx="940">
                  <c:v>1.5898511767178523</c:v>
                </c:pt>
                <c:pt idx="941">
                  <c:v>1.5898236327264268</c:v>
                </c:pt>
                <c:pt idx="942">
                  <c:v>1.5897960888944613</c:v>
                </c:pt>
                <c:pt idx="943">
                  <c:v>1.5897685452219488</c:v>
                </c:pt>
                <c:pt idx="944">
                  <c:v>1.5897410017089015</c:v>
                </c:pt>
                <c:pt idx="945">
                  <c:v>1.589713458355309</c:v>
                </c:pt>
                <c:pt idx="946">
                  <c:v>1.5896859151611746</c:v>
                </c:pt>
                <c:pt idx="947">
                  <c:v>1.5896583721264985</c:v>
                </c:pt>
                <c:pt idx="948">
                  <c:v>1.5896308292512913</c:v>
                </c:pt>
                <c:pt idx="949">
                  <c:v>1.589603286535537</c:v>
                </c:pt>
                <c:pt idx="950">
                  <c:v>1.5895757439792497</c:v>
                </c:pt>
                <c:pt idx="951">
                  <c:v>1.589548201582426</c:v>
                </c:pt>
                <c:pt idx="952">
                  <c:v>1.5895206593450624</c:v>
                </c:pt>
                <c:pt idx="953">
                  <c:v>1.5894931172671622</c:v>
                </c:pt>
                <c:pt idx="954">
                  <c:v>1.589465575348731</c:v>
                </c:pt>
                <c:pt idx="955">
                  <c:v>1.5894380335897633</c:v>
                </c:pt>
                <c:pt idx="956">
                  <c:v>1.5894104919902627</c:v>
                </c:pt>
                <c:pt idx="957">
                  <c:v>1.5893829505502239</c:v>
                </c:pt>
                <c:pt idx="958">
                  <c:v>1.5893554092696611</c:v>
                </c:pt>
                <c:pt idx="959">
                  <c:v>1.5893278681485601</c:v>
                </c:pt>
                <c:pt idx="960">
                  <c:v>1.5893003271869315</c:v>
                </c:pt>
                <c:pt idx="961">
                  <c:v>1.5892727863847718</c:v>
                </c:pt>
                <c:pt idx="962">
                  <c:v>1.5892452457420756</c:v>
                </c:pt>
                <c:pt idx="963">
                  <c:v>1.589217705258859</c:v>
                </c:pt>
                <c:pt idx="964">
                  <c:v>1.5891901649351077</c:v>
                </c:pt>
                <c:pt idx="965">
                  <c:v>1.5891626247708288</c:v>
                </c:pt>
                <c:pt idx="966">
                  <c:v>1.5891350847660295</c:v>
                </c:pt>
                <c:pt idx="967">
                  <c:v>1.5891075449206973</c:v>
                </c:pt>
                <c:pt idx="968">
                  <c:v>1.5890800052348411</c:v>
                </c:pt>
                <c:pt idx="969">
                  <c:v>1.5890524657084626</c:v>
                </c:pt>
                <c:pt idx="970">
                  <c:v>1.5890249263415477</c:v>
                </c:pt>
                <c:pt idx="971">
                  <c:v>1.5889973871341212</c:v>
                </c:pt>
                <c:pt idx="972">
                  <c:v>1.5889698480861689</c:v>
                </c:pt>
                <c:pt idx="973">
                  <c:v>1.5889423091976909</c:v>
                </c:pt>
                <c:pt idx="974">
                  <c:v>1.5889147704686906</c:v>
                </c:pt>
                <c:pt idx="975">
                  <c:v>1.5888872318991698</c:v>
                </c:pt>
                <c:pt idx="976">
                  <c:v>1.5888596934891286</c:v>
                </c:pt>
                <c:pt idx="977">
                  <c:v>1.5888321552385722</c:v>
                </c:pt>
                <c:pt idx="978">
                  <c:v>1.5888046171474901</c:v>
                </c:pt>
                <c:pt idx="979">
                  <c:v>1.5887770792158893</c:v>
                </c:pt>
                <c:pt idx="980">
                  <c:v>1.5887495414437698</c:v>
                </c:pt>
                <c:pt idx="981">
                  <c:v>1.5887220038311405</c:v>
                </c:pt>
                <c:pt idx="982">
                  <c:v>1.5886944663779854</c:v>
                </c:pt>
                <c:pt idx="983">
                  <c:v>1.5886669290843205</c:v>
                </c:pt>
                <c:pt idx="984">
                  <c:v>1.5886393919501387</c:v>
                </c:pt>
                <c:pt idx="985">
                  <c:v>1.58861185497544</c:v>
                </c:pt>
                <c:pt idx="986">
                  <c:v>1.5885843181602244</c:v>
                </c:pt>
                <c:pt idx="987">
                  <c:v>1.5885567815045025</c:v>
                </c:pt>
                <c:pt idx="988">
                  <c:v>1.5885292450082638</c:v>
                </c:pt>
                <c:pt idx="989">
                  <c:v>1.5885017086715134</c:v>
                </c:pt>
                <c:pt idx="990">
                  <c:v>1.5884741724942479</c:v>
                </c:pt>
                <c:pt idx="991">
                  <c:v>1.588446636476478</c:v>
                </c:pt>
                <c:pt idx="992">
                  <c:v>1.5884191006181929</c:v>
                </c:pt>
                <c:pt idx="993">
                  <c:v>1.5883915649194016</c:v>
                </c:pt>
                <c:pt idx="994">
                  <c:v>1.5883640293801022</c:v>
                </c:pt>
                <c:pt idx="995">
                  <c:v>1.5883364940002878</c:v>
                </c:pt>
                <c:pt idx="996">
                  <c:v>1.5883089587799741</c:v>
                </c:pt>
                <c:pt idx="997">
                  <c:v>1.5882814237191507</c:v>
                </c:pt>
                <c:pt idx="998">
                  <c:v>1.5882538888178246</c:v>
                </c:pt>
                <c:pt idx="999">
                  <c:v>1.5882263540759833</c:v>
                </c:pt>
                <c:pt idx="1000">
                  <c:v>1.5881988194936447</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Calculs!$AH$4:$AH$1004</c:f>
              <c:numCache>
                <c:formatCode>0.00</c:formatCode>
                <c:ptCount val="1001"/>
                <c:pt idx="0">
                  <c:v>0</c:v>
                </c:pt>
                <c:pt idx="1">
                  <c:v>7.9722161395987845</c:v>
                </c:pt>
                <c:pt idx="2">
                  <c:v>26.807289132895896</c:v>
                </c:pt>
                <c:pt idx="3">
                  <c:v>45.644531657045739</c:v>
                </c:pt>
                <c:pt idx="4">
                  <c:v>64.489236604158577</c:v>
                </c:pt>
                <c:pt idx="5">
                  <c:v>83.346646801898871</c:v>
                </c:pt>
                <c:pt idx="6">
                  <c:v>92.675138125730783</c:v>
                </c:pt>
                <c:pt idx="7">
                  <c:v>92.461772967303162</c:v>
                </c:pt>
                <c:pt idx="8">
                  <c:v>92.247817738275415</c:v>
                </c:pt>
                <c:pt idx="9">
                  <c:v>92.03327561361256</c:v>
                </c:pt>
                <c:pt idx="10">
                  <c:v>91.818149780325641</c:v>
                </c:pt>
                <c:pt idx="11">
                  <c:v>91.60244343728283</c:v>
                </c:pt>
                <c:pt idx="12">
                  <c:v>91.386159795020063</c:v>
                </c:pt>
                <c:pt idx="13">
                  <c:v>91.169302075551357</c:v>
                </c:pt>
                <c:pt idx="14">
                  <c:v>90.951873512178878</c:v>
                </c:pt>
                <c:pt idx="15">
                  <c:v>90.733877349302674</c:v>
                </c:pt>
                <c:pt idx="16">
                  <c:v>90.51531684223005</c:v>
                </c:pt>
                <c:pt idx="17">
                  <c:v>90.296195256984888</c:v>
                </c:pt>
                <c:pt idx="18">
                  <c:v>90.076515870116424</c:v>
                </c:pt>
                <c:pt idx="19">
                  <c:v>89.856281968508043</c:v>
                </c:pt>
                <c:pt idx="20">
                  <c:v>89.63549684918577</c:v>
                </c:pt>
                <c:pt idx="21">
                  <c:v>89.4141638191265</c:v>
                </c:pt>
                <c:pt idx="22">
                  <c:v>89.192286195066146</c:v>
                </c:pt>
                <c:pt idx="23">
                  <c:v>88.969867303307524</c:v>
                </c:pt>
                <c:pt idx="24">
                  <c:v>88.746910479528196</c:v>
                </c:pt>
                <c:pt idx="25">
                  <c:v>88.523419068588112</c:v>
                </c:pt>
                <c:pt idx="26">
                  <c:v>88.299396424337147</c:v>
                </c:pt>
                <c:pt idx="27">
                  <c:v>88.074845909422521</c:v>
                </c:pt>
                <c:pt idx="28">
                  <c:v>87.849770895096157</c:v>
                </c:pt>
                <c:pt idx="29">
                  <c:v>87.624174761022019</c:v>
                </c:pt>
                <c:pt idx="30">
                  <c:v>87.398060895083404</c:v>
                </c:pt>
                <c:pt idx="31">
                  <c:v>87.171432693190027</c:v>
                </c:pt>
                <c:pt idx="32">
                  <c:v>86.944293559085352</c:v>
                </c:pt>
                <c:pt idx="33">
                  <c:v>86.71664690415372</c:v>
                </c:pt>
                <c:pt idx="34">
                  <c:v>86.488496147227721</c:v>
                </c:pt>
                <c:pt idx="35">
                  <c:v>86.259844714395285</c:v>
                </c:pt>
                <c:pt idx="36">
                  <c:v>86.030696038807193</c:v>
                </c:pt>
                <c:pt idx="37">
                  <c:v>85.801053560484377</c:v>
                </c:pt>
                <c:pt idx="38">
                  <c:v>85.570920726125394</c:v>
                </c:pt>
                <c:pt idx="39">
                  <c:v>85.340300988914123</c:v>
                </c:pt>
                <c:pt idx="40">
                  <c:v>85.109197808327437</c:v>
                </c:pt>
                <c:pt idx="41">
                  <c:v>84.877614649943141</c:v>
                </c:pt>
                <c:pt idx="42">
                  <c:v>84.645554985247841</c:v>
                </c:pt>
                <c:pt idx="43">
                  <c:v>84.413022291445316</c:v>
                </c:pt>
                <c:pt idx="44">
                  <c:v>84.180020051264833</c:v>
                </c:pt>
                <c:pt idx="45">
                  <c:v>83.946551752769764</c:v>
                </c:pt>
                <c:pt idx="46">
                  <c:v>83.712620889166402</c:v>
                </c:pt>
                <c:pt idx="47">
                  <c:v>83.478230958613082</c:v>
                </c:pt>
                <c:pt idx="48">
                  <c:v>83.24338546402943</c:v>
                </c:pt>
                <c:pt idx="49">
                  <c:v>83.008087912906035</c:v>
                </c:pt>
                <c:pt idx="50">
                  <c:v>82.772341817114338</c:v>
                </c:pt>
                <c:pt idx="51">
                  <c:v>82.586345308680805</c:v>
                </c:pt>
                <c:pt idx="52">
                  <c:v>82.450156481504862</c:v>
                </c:pt>
                <c:pt idx="53">
                  <c:v>82.313594526116404</c:v>
                </c:pt>
                <c:pt idx="54">
                  <c:v>82.176661263518156</c:v>
                </c:pt>
                <c:pt idx="55">
                  <c:v>82.0393585209207</c:v>
                </c:pt>
                <c:pt idx="56">
                  <c:v>81.901688131656442</c:v>
                </c:pt>
                <c:pt idx="57">
                  <c:v>81.763651935093691</c:v>
                </c:pt>
                <c:pt idx="58">
                  <c:v>81.625251776550158</c:v>
                </c:pt>
                <c:pt idx="59">
                  <c:v>81.486489507206841</c:v>
                </c:pt>
                <c:pt idx="60">
                  <c:v>81.347366984021292</c:v>
                </c:pt>
                <c:pt idx="61">
                  <c:v>81.207886069641134</c:v>
                </c:pt>
                <c:pt idx="62">
                  <c:v>81.068048632317272</c:v>
                </c:pt>
                <c:pt idx="63">
                  <c:v>80.927856545816965</c:v>
                </c:pt>
                <c:pt idx="64">
                  <c:v>80.787311689336931</c:v>
                </c:pt>
                <c:pt idx="65">
                  <c:v>80.64641594741623</c:v>
                </c:pt>
                <c:pt idx="66">
                  <c:v>80.505171209849181</c:v>
                </c:pt>
                <c:pt idx="67">
                  <c:v>80.363579371597993</c:v>
                </c:pt>
                <c:pt idx="68">
                  <c:v>80.221642332705542</c:v>
                </c:pt>
                <c:pt idx="69">
                  <c:v>80.079361998207958</c:v>
                </c:pt>
                <c:pt idx="70">
                  <c:v>79.936740278047154</c:v>
                </c:pt>
                <c:pt idx="71">
                  <c:v>79.793779086983292</c:v>
                </c:pt>
                <c:pt idx="72">
                  <c:v>79.650480344507272</c:v>
                </c:pt>
                <c:pt idx="73">
                  <c:v>79.506845974753034</c:v>
                </c:pt>
                <c:pt idx="74">
                  <c:v>79.362877906409963</c:v>
                </c:pt>
                <c:pt idx="75">
                  <c:v>79.218578072635196</c:v>
                </c:pt>
                <c:pt idx="76">
                  <c:v>79.07394841096594</c:v>
                </c:pt>
                <c:pt idx="77">
                  <c:v>78.928990863231647</c:v>
                </c:pt>
                <c:pt idx="78">
                  <c:v>78.783707375466406</c:v>
                </c:pt>
                <c:pt idx="79">
                  <c:v>78.638099897821064</c:v>
                </c:pt>
                <c:pt idx="80">
                  <c:v>78.492170384475571</c:v>
                </c:pt>
                <c:pt idx="81">
                  <c:v>78.345920793551244</c:v>
                </c:pt>
                <c:pt idx="82">
                  <c:v>78.199353087022956</c:v>
                </c:pt>
                <c:pt idx="83">
                  <c:v>78.052469230631516</c:v>
                </c:pt>
                <c:pt idx="84">
                  <c:v>77.905271193795969</c:v>
                </c:pt>
                <c:pt idx="85">
                  <c:v>77.757760949525945</c:v>
                </c:pt>
                <c:pt idx="86">
                  <c:v>77.609940474334024</c:v>
                </c:pt>
                <c:pt idx="87">
                  <c:v>77.461811748148222</c:v>
                </c:pt>
                <c:pt idx="88">
                  <c:v>77.313376754224464</c:v>
                </c:pt>
                <c:pt idx="89">
                  <c:v>77.164637479059138</c:v>
                </c:pt>
                <c:pt idx="90">
                  <c:v>77.015595912301691</c:v>
                </c:pt>
                <c:pt idx="91">
                  <c:v>76.866254046667379</c:v>
                </c:pt>
                <c:pt idx="92">
                  <c:v>76.716613877849909</c:v>
                </c:pt>
                <c:pt idx="93">
                  <c:v>76.566677404434415</c:v>
                </c:pt>
                <c:pt idx="94">
                  <c:v>76.41644662781033</c:v>
                </c:pt>
                <c:pt idx="95">
                  <c:v>76.265923552084445</c:v>
                </c:pt>
                <c:pt idx="96">
                  <c:v>76.115110183993963</c:v>
                </c:pt>
                <c:pt idx="97">
                  <c:v>75.964008532819875</c:v>
                </c:pt>
                <c:pt idx="98">
                  <c:v>75.812620610300215</c:v>
                </c:pt>
                <c:pt idx="99">
                  <c:v>75.660948430543584</c:v>
                </c:pt>
                <c:pt idx="100">
                  <c:v>75.508994009942725</c:v>
                </c:pt>
                <c:pt idx="101">
                  <c:v>75.333638938546613</c:v>
                </c:pt>
                <c:pt idx="102">
                  <c:v>75.134867304716195</c:v>
                </c:pt>
                <c:pt idx="103">
                  <c:v>74.935802911012686</c:v>
                </c:pt>
                <c:pt idx="104">
                  <c:v>74.736448501043043</c:v>
                </c:pt>
                <c:pt idx="105">
                  <c:v>74.536806818265461</c:v>
                </c:pt>
                <c:pt idx="106">
                  <c:v>74.336880605867478</c:v>
                </c:pt>
                <c:pt idx="107">
                  <c:v>74.136672606644751</c:v>
                </c:pt>
                <c:pt idx="108">
                  <c:v>73.93618556288024</c:v>
                </c:pt>
                <c:pt idx="109">
                  <c:v>73.735422216223881</c:v>
                </c:pt>
                <c:pt idx="110">
                  <c:v>73.53438530757262</c:v>
                </c:pt>
                <c:pt idx="111">
                  <c:v>73.333077576951226</c:v>
                </c:pt>
                <c:pt idx="112">
                  <c:v>73.131501763393231</c:v>
                </c:pt>
                <c:pt idx="113">
                  <c:v>72.929660604822715</c:v>
                </c:pt>
                <c:pt idx="114">
                  <c:v>72.727556837936362</c:v>
                </c:pt>
                <c:pt idx="115">
                  <c:v>72.525193198086242</c:v>
                </c:pt>
                <c:pt idx="116">
                  <c:v>72.32257241916291</c:v>
                </c:pt>
                <c:pt idx="117">
                  <c:v>72.119697233479258</c:v>
                </c:pt>
                <c:pt idx="118">
                  <c:v>71.916570371654714</c:v>
                </c:pt>
                <c:pt idx="119">
                  <c:v>71.713194562500206</c:v>
                </c:pt>
                <c:pt idx="120">
                  <c:v>71.509572532903434</c:v>
                </c:pt>
                <c:pt idx="121">
                  <c:v>71.305707007714943</c:v>
                </c:pt>
                <c:pt idx="122">
                  <c:v>71.10160070963461</c:v>
                </c:pt>
                <c:pt idx="123">
                  <c:v>70.897256359098847</c:v>
                </c:pt>
                <c:pt idx="124">
                  <c:v>70.692676674168197</c:v>
                </c:pt>
                <c:pt idx="125">
                  <c:v>70.487864370415721</c:v>
                </c:pt>
                <c:pt idx="126">
                  <c:v>70.282822160815883</c:v>
                </c:pt>
                <c:pt idx="127">
                  <c:v>70.077552755634088</c:v>
                </c:pt>
                <c:pt idx="128">
                  <c:v>69.87205886231672</c:v>
                </c:pt>
                <c:pt idx="129">
                  <c:v>69.666343185382004</c:v>
                </c:pt>
                <c:pt idx="130">
                  <c:v>69.460408426311247</c:v>
                </c:pt>
                <c:pt idx="131">
                  <c:v>69.254257283440936</c:v>
                </c:pt>
                <c:pt idx="132">
                  <c:v>69.047892451855319</c:v>
                </c:pt>
                <c:pt idx="133">
                  <c:v>68.841316623279695</c:v>
                </c:pt>
                <c:pt idx="134">
                  <c:v>68.63453248597429</c:v>
                </c:pt>
                <c:pt idx="135">
                  <c:v>68.427542724628935</c:v>
                </c:pt>
                <c:pt idx="136">
                  <c:v>68.220350020258195</c:v>
                </c:pt>
                <c:pt idx="137">
                  <c:v>68.012957050097327</c:v>
                </c:pt>
                <c:pt idx="138">
                  <c:v>67.805366487498802</c:v>
                </c:pt>
                <c:pt idx="139">
                  <c:v>67.59758100182961</c:v>
                </c:pt>
                <c:pt idx="140">
                  <c:v>67.389603258369107</c:v>
                </c:pt>
                <c:pt idx="141">
                  <c:v>67.181435918207711</c:v>
                </c:pt>
                <c:pt idx="142">
                  <c:v>66.973081638146112</c:v>
                </c:pt>
                <c:pt idx="143">
                  <c:v>66.764543070595295</c:v>
                </c:pt>
                <c:pt idx="144">
                  <c:v>66.55582286347726</c:v>
                </c:pt>
                <c:pt idx="145">
                  <c:v>66.346923660126379</c:v>
                </c:pt>
                <c:pt idx="146">
                  <c:v>66.137848099191501</c:v>
                </c:pt>
                <c:pt idx="147">
                  <c:v>65.928598814538773</c:v>
                </c:pt>
                <c:pt idx="148">
                  <c:v>65.719178435155158</c:v>
                </c:pt>
                <c:pt idx="149">
                  <c:v>65.509589585052723</c:v>
                </c:pt>
                <c:pt idx="150">
                  <c:v>65.299834883173574</c:v>
                </c:pt>
                <c:pt idx="151">
                  <c:v>65.097774691141325</c:v>
                </c:pt>
                <c:pt idx="152">
                  <c:v>64.903414983563337</c:v>
                </c:pt>
                <c:pt idx="153">
                  <c:v>64.708898023133926</c:v>
                </c:pt>
                <c:pt idx="154">
                  <c:v>64.514226179148295</c:v>
                </c:pt>
                <c:pt idx="155">
                  <c:v>64.319401816445762</c:v>
                </c:pt>
                <c:pt idx="156">
                  <c:v>64.124427295328132</c:v>
                </c:pt>
                <c:pt idx="157">
                  <c:v>63.929304971478793</c:v>
                </c:pt>
                <c:pt idx="158">
                  <c:v>63.734037195882394</c:v>
                </c:pt>
                <c:pt idx="159">
                  <c:v>63.538626314745173</c:v>
                </c:pt>
                <c:pt idx="160">
                  <c:v>63.343074669415849</c:v>
                </c:pt>
                <c:pt idx="161">
                  <c:v>63.147384596307283</c:v>
                </c:pt>
                <c:pt idx="162">
                  <c:v>62.951558426818664</c:v>
                </c:pt>
                <c:pt idx="163">
                  <c:v>62.755598487258283</c:v>
                </c:pt>
                <c:pt idx="164">
                  <c:v>62.55950709876717</c:v>
                </c:pt>
                <c:pt idx="165">
                  <c:v>62.363286577243095</c:v>
                </c:pt>
                <c:pt idx="166">
                  <c:v>62.166939233265445</c:v>
                </c:pt>
                <c:pt idx="167">
                  <c:v>61.970467372020622</c:v>
                </c:pt>
                <c:pt idx="168">
                  <c:v>61.773873293228114</c:v>
                </c:pt>
                <c:pt idx="169">
                  <c:v>61.577159291067268</c:v>
                </c:pt>
                <c:pt idx="170">
                  <c:v>61.380327654104647</c:v>
                </c:pt>
                <c:pt idx="171">
                  <c:v>61.183380665222117</c:v>
                </c:pt>
                <c:pt idx="172">
                  <c:v>60.986320601545501</c:v>
                </c:pt>
                <c:pt idx="173">
                  <c:v>60.789149734374043</c:v>
                </c:pt>
                <c:pt idx="174">
                  <c:v>60.591870329110378</c:v>
                </c:pt>
                <c:pt idx="175">
                  <c:v>60.394484645191213</c:v>
                </c:pt>
                <c:pt idx="176">
                  <c:v>60.196994936018761</c:v>
                </c:pt>
                <c:pt idx="177">
                  <c:v>59.999403448892757</c:v>
                </c:pt>
                <c:pt idx="178">
                  <c:v>59.801712424943084</c:v>
                </c:pt>
                <c:pt idx="179">
                  <c:v>59.603924099063327</c:v>
                </c:pt>
                <c:pt idx="180">
                  <c:v>59.406040699844652</c:v>
                </c:pt>
                <c:pt idx="181">
                  <c:v>59.20806444951058</c:v>
                </c:pt>
                <c:pt idx="182">
                  <c:v>59.009997563852458</c:v>
                </c:pt>
                <c:pt idx="183">
                  <c:v>58.811842252165455</c:v>
                </c:pt>
                <c:pt idx="184">
                  <c:v>58.61360071718542</c:v>
                </c:pt>
                <c:pt idx="185">
                  <c:v>58.415275155026158</c:v>
                </c:pt>
                <c:pt idx="186">
                  <c:v>58.216867755117683</c:v>
                </c:pt>
                <c:pt idx="187">
                  <c:v>58.018380700144981</c:v>
                </c:pt>
                <c:pt idx="188">
                  <c:v>57.81981616598744</c:v>
                </c:pt>
                <c:pt idx="189">
                  <c:v>57.621176321659078</c:v>
                </c:pt>
                <c:pt idx="190">
                  <c:v>57.422463329249318</c:v>
                </c:pt>
                <c:pt idx="191">
                  <c:v>57.223679343864589</c:v>
                </c:pt>
                <c:pt idx="192">
                  <c:v>57.024826513570467</c:v>
                </c:pt>
                <c:pt idx="193">
                  <c:v>56.825906979334611</c:v>
                </c:pt>
                <c:pt idx="194">
                  <c:v>56.626922874970369</c:v>
                </c:pt>
                <c:pt idx="195">
                  <c:v>56.427876327080959</c:v>
                </c:pt>
                <c:pt idx="196">
                  <c:v>56.228769455004461</c:v>
                </c:pt>
                <c:pt idx="197">
                  <c:v>56.029604370759536</c:v>
                </c:pt>
                <c:pt idx="198">
                  <c:v>55.830383178991589</c:v>
                </c:pt>
                <c:pt idx="199">
                  <c:v>55.631107976919914</c:v>
                </c:pt>
                <c:pt idx="200">
                  <c:v>55.431780854285314</c:v>
                </c:pt>
                <c:pt idx="201">
                  <c:v>55.232403893298539</c:v>
                </c:pt>
                <c:pt idx="202">
                  <c:v>55.032979168589243</c:v>
                </c:pt>
                <c:pt idx="203">
                  <c:v>54.833508747155861</c:v>
                </c:pt>
                <c:pt idx="204">
                  <c:v>54.633994688316008</c:v>
                </c:pt>
                <c:pt idx="205">
                  <c:v>54.434439043657505</c:v>
                </c:pt>
                <c:pt idx="206">
                  <c:v>54.234843856990352</c:v>
                </c:pt>
                <c:pt idx="207">
                  <c:v>54.035211164299021</c:v>
                </c:pt>
                <c:pt idx="208">
                  <c:v>53.83554299369581</c:v>
                </c:pt>
                <c:pt idx="209">
                  <c:v>53.635841365374581</c:v>
                </c:pt>
                <c:pt idx="210">
                  <c:v>53.436108291565304</c:v>
                </c:pt>
                <c:pt idx="211">
                  <c:v>53.236345776489323</c:v>
                </c:pt>
                <c:pt idx="212">
                  <c:v>53.036555816315243</c:v>
                </c:pt>
                <c:pt idx="213">
                  <c:v>52.836740399115442</c:v>
                </c:pt>
                <c:pt idx="214">
                  <c:v>52.636901504823427</c:v>
                </c:pt>
                <c:pt idx="215">
                  <c:v>52.437041105191625</c:v>
                </c:pt>
                <c:pt idx="216">
                  <c:v>52.237161163750194</c:v>
                </c:pt>
                <c:pt idx="217">
                  <c:v>52.037263635766081</c:v>
                </c:pt>
                <c:pt idx="218">
                  <c:v>51.837350468203127</c:v>
                </c:pt>
                <c:pt idx="219">
                  <c:v>51.63742359968267</c:v>
                </c:pt>
                <c:pt idx="220">
                  <c:v>51.437484960444813</c:v>
                </c:pt>
                <c:pt idx="221">
                  <c:v>51.237536472310424</c:v>
                </c:pt>
                <c:pt idx="222">
                  <c:v>51.037580048643775</c:v>
                </c:pt>
                <c:pt idx="223">
                  <c:v>50.83761759431583</c:v>
                </c:pt>
                <c:pt idx="224">
                  <c:v>50.637651005668289</c:v>
                </c:pt>
                <c:pt idx="225">
                  <c:v>50.437682170478084</c:v>
                </c:pt>
                <c:pt idx="226">
                  <c:v>50.237712967922867</c:v>
                </c:pt>
                <c:pt idx="227">
                  <c:v>50.0377452685468</c:v>
                </c:pt>
                <c:pt idx="228">
                  <c:v>49.837780934227332</c:v>
                </c:pt>
                <c:pt idx="229">
                  <c:v>49.637821818142321</c:v>
                </c:pt>
                <c:pt idx="230">
                  <c:v>49.43786976473811</c:v>
                </c:pt>
                <c:pt idx="231">
                  <c:v>49.237926609698043</c:v>
                </c:pt>
                <c:pt idx="232">
                  <c:v>49.037994179911735</c:v>
                </c:pt>
                <c:pt idx="233">
                  <c:v>48.838074293444961</c:v>
                </c:pt>
                <c:pt idx="234">
                  <c:v>48.638168759510187</c:v>
                </c:pt>
                <c:pt idx="235">
                  <c:v>48.438279378437727</c:v>
                </c:pt>
                <c:pt idx="236">
                  <c:v>48.238407941647679</c:v>
                </c:pt>
                <c:pt idx="237">
                  <c:v>48.038556231622273</c:v>
                </c:pt>
                <c:pt idx="238">
                  <c:v>47.838726021879097</c:v>
                </c:pt>
                <c:pt idx="239">
                  <c:v>47.638919076944724</c:v>
                </c:pt>
                <c:pt idx="240">
                  <c:v>47.439137152329188</c:v>
                </c:pt>
                <c:pt idx="241">
                  <c:v>47.239381994501016</c:v>
                </c:pt>
                <c:pt idx="242">
                  <c:v>47.039655340862815</c:v>
                </c:pt>
                <c:pt idx="243">
                  <c:v>46.839958919727579</c:v>
                </c:pt>
                <c:pt idx="244">
                  <c:v>46.640294450295585</c:v>
                </c:pt>
                <c:pt idx="245">
                  <c:v>46.440663642631904</c:v>
                </c:pt>
                <c:pt idx="246">
                  <c:v>46.241068197644637</c:v>
                </c:pt>
                <c:pt idx="247">
                  <c:v>46.041509807063505</c:v>
                </c:pt>
                <c:pt idx="248">
                  <c:v>45.841990153419424</c:v>
                </c:pt>
                <c:pt idx="249">
                  <c:v>45.642510910024363</c:v>
                </c:pt>
                <c:pt idx="250">
                  <c:v>45.443073740951974</c:v>
                </c:pt>
                <c:pt idx="251">
                  <c:v>45.209873851497029</c:v>
                </c:pt>
                <c:pt idx="252">
                  <c:v>44.942918656271168</c:v>
                </c:pt>
                <c:pt idx="253">
                  <c:v>44.676042607983376</c:v>
                </c:pt>
                <c:pt idx="254">
                  <c:v>44.40924811805759</c:v>
                </c:pt>
                <c:pt idx="255">
                  <c:v>44.142537581873214</c:v>
                </c:pt>
                <c:pt idx="256">
                  <c:v>43.875913378742268</c:v>
                </c:pt>
                <c:pt idx="257">
                  <c:v>43.609377871887652</c:v>
                </c:pt>
                <c:pt idx="258">
                  <c:v>43.342933408422624</c:v>
                </c:pt>
                <c:pt idx="259">
                  <c:v>43.076582319331315</c:v>
                </c:pt>
                <c:pt idx="260">
                  <c:v>42.810326919450496</c:v>
                </c:pt>
                <c:pt idx="261">
                  <c:v>42.544169507452423</c:v>
                </c:pt>
                <c:pt idx="262">
                  <c:v>42.27811236582874</c:v>
                </c:pt>
                <c:pt idx="263">
                  <c:v>42.012157760875617</c:v>
                </c:pt>
                <c:pt idx="264">
                  <c:v>41.746307942679898</c:v>
                </c:pt>
                <c:pt idx="265">
                  <c:v>41.480565145106432</c:v>
                </c:pt>
                <c:pt idx="266">
                  <c:v>41.214931585786381</c:v>
                </c:pt>
                <c:pt idx="267">
                  <c:v>40.949409466106722</c:v>
                </c:pt>
                <c:pt idx="268">
                  <c:v>40.684000971200781</c:v>
                </c:pt>
                <c:pt idx="269">
                  <c:v>40.418708269939827</c:v>
                </c:pt>
                <c:pt idx="270">
                  <c:v>40.153533514925741</c:v>
                </c:pt>
                <c:pt idx="271">
                  <c:v>39.888478842484737</c:v>
                </c:pt>
                <c:pt idx="272">
                  <c:v>39.623546372662112</c:v>
                </c:pt>
                <c:pt idx="273">
                  <c:v>39.358738209218096</c:v>
                </c:pt>
                <c:pt idx="274">
                  <c:v>39.094056439624637</c:v>
                </c:pt>
                <c:pt idx="275">
                  <c:v>38.829503135063227</c:v>
                </c:pt>
                <c:pt idx="276">
                  <c:v>38.565080350423884</c:v>
                </c:pt>
                <c:pt idx="277">
                  <c:v>38.30079012430491</c:v>
                </c:pt>
                <c:pt idx="278">
                  <c:v>38.036634479013813</c:v>
                </c:pt>
                <c:pt idx="279">
                  <c:v>37.77261542056916</c:v>
                </c:pt>
                <c:pt idx="280">
                  <c:v>37.508734938703441</c:v>
                </c:pt>
                <c:pt idx="281">
                  <c:v>37.244995006866816</c:v>
                </c:pt>
                <c:pt idx="282">
                  <c:v>36.981397582231985</c:v>
                </c:pt>
                <c:pt idx="283">
                  <c:v>36.717944605699891</c:v>
                </c:pt>
                <c:pt idx="284">
                  <c:v>36.454638001906339</c:v>
                </c:pt>
                <c:pt idx="285">
                  <c:v>36.191479679229744</c:v>
                </c:pt>
                <c:pt idx="286">
                  <c:v>35.92847152979958</c:v>
                </c:pt>
                <c:pt idx="287">
                  <c:v>35.66561542950592</c:v>
                </c:pt>
                <c:pt idx="288">
                  <c:v>35.402913238009788</c:v>
                </c:pt>
                <c:pt idx="289">
                  <c:v>35.140366798754521</c:v>
                </c:pt>
                <c:pt idx="290">
                  <c:v>34.877977938977935</c:v>
                </c:pt>
                <c:pt idx="291">
                  <c:v>34.615748469725354</c:v>
                </c:pt>
                <c:pt idx="292">
                  <c:v>34.353680185863716</c:v>
                </c:pt>
                <c:pt idx="293">
                  <c:v>34.091774866096252</c:v>
                </c:pt>
                <c:pt idx="294">
                  <c:v>33.830034272978324</c:v>
                </c:pt>
                <c:pt idx="295">
                  <c:v>33.568460152933959</c:v>
                </c:pt>
                <c:pt idx="296">
                  <c:v>33.307054236273139</c:v>
                </c:pt>
                <c:pt idx="297">
                  <c:v>33.045818237210234</c:v>
                </c:pt>
                <c:pt idx="298">
                  <c:v>32.414177232424777</c:v>
                </c:pt>
                <c:pt idx="299">
                  <c:v>31.412315978162688</c:v>
                </c:pt>
                <c:pt idx="300">
                  <c:v>30.411184207693505</c:v>
                </c:pt>
                <c:pt idx="301">
                  <c:v>29.410799086702767</c:v>
                </c:pt>
                <c:pt idx="302">
                  <c:v>28.411177568308535</c:v>
                </c:pt>
                <c:pt idx="303">
                  <c:v>27.412336392953858</c:v>
                </c:pt>
                <c:pt idx="304">
                  <c:v>26.414292088330658</c:v>
                </c:pt>
                <c:pt idx="305">
                  <c:v>25.417060969334667</c:v>
                </c:pt>
                <c:pt idx="306">
                  <c:v>24.420659138051182</c:v>
                </c:pt>
                <c:pt idx="307">
                  <c:v>23.425102483770988</c:v>
                </c:pt>
                <c:pt idx="308">
                  <c:v>22.430406683036363</c:v>
                </c:pt>
                <c:pt idx="309">
                  <c:v>21.436587199716573</c:v>
                </c:pt>
                <c:pt idx="310">
                  <c:v>20.443659285112545</c:v>
                </c:pt>
                <c:pt idx="311">
                  <c:v>19.451637978090385</c:v>
                </c:pt>
                <c:pt idx="312">
                  <c:v>18.460538105243177</c:v>
                </c:pt>
                <c:pt idx="313">
                  <c:v>17.470374281080911</c:v>
                </c:pt>
                <c:pt idx="314">
                  <c:v>16.481160908247915</c:v>
                </c:pt>
                <c:pt idx="315">
                  <c:v>15.492912177767534</c:v>
                </c:pt>
                <c:pt idx="316">
                  <c:v>14.505642069313556</c:v>
                </c:pt>
                <c:pt idx="317">
                  <c:v>13.519364351508143</c:v>
                </c:pt>
                <c:pt idx="318">
                  <c:v>12.534092582245613</c:v>
                </c:pt>
                <c:pt idx="319">
                  <c:v>11.549840109041915</c:v>
                </c:pt>
                <c:pt idx="320">
                  <c:v>10.566620069409232</c:v>
                </c:pt>
                <c:pt idx="321">
                  <c:v>9.731747810081659</c:v>
                </c:pt>
                <c:pt idx="322">
                  <c:v>9.0450931234047705</c:v>
                </c:pt>
                <c:pt idx="323">
                  <c:v>8.3591817780432009</c:v>
                </c:pt>
                <c:pt idx="324">
                  <c:v>7.6740194074611514</c:v>
                </c:pt>
                <c:pt idx="325">
                  <c:v>6.9896115443312903</c:v>
                </c:pt>
                <c:pt idx="326">
                  <c:v>6.305963620880056</c:v>
                </c:pt>
                <c:pt idx="327">
                  <c:v>5.6230809692398784</c:v>
                </c:pt>
                <c:pt idx="328">
                  <c:v>4.9409688218080996</c:v>
                </c:pt>
                <c:pt idx="329">
                  <c:v>4.2596323116125205</c:v>
                </c:pt>
                <c:pt idx="330">
                  <c:v>3.579076472683417</c:v>
                </c:pt>
                <c:pt idx="331">
                  <c:v>2.8993062404318395</c:v>
                </c:pt>
                <c:pt idx="332">
                  <c:v>2.2203264520341404</c:v>
                </c:pt>
                <c:pt idx="333">
                  <c:v>1.542141846822467</c:v>
                </c:pt>
                <c:pt idx="334">
                  <c:v>0.86475706668118901</c:v>
                </c:pt>
                <c:pt idx="335">
                  <c:v>0.1881766564490574</c:v>
                </c:pt>
                <c:pt idx="336">
                  <c:v>-0.48759493567302148</c:v>
                </c:pt>
                <c:pt idx="337">
                  <c:v>-1.1625533577087188</c:v>
                </c:pt>
                <c:pt idx="338">
                  <c:v>-1.8366943534877287</c:v>
                </c:pt>
                <c:pt idx="339">
                  <c:v>-2.510013762222016</c:v>
                </c:pt>
                <c:pt idx="340">
                  <c:v>-3.1825075180769256</c:v>
                </c:pt>
                <c:pt idx="341">
                  <c:v>-3.8541716497375065</c:v>
                </c:pt>
                <c:pt idx="342">
                  <c:v>-4.5250022799699003</c:v>
                </c:pt>
                <c:pt idx="343">
                  <c:v>-5.194995625178259</c:v>
                </c:pt>
                <c:pt idx="344">
                  <c:v>-5.8641479949569399</c:v>
                </c:pt>
                <c:pt idx="345">
                  <c:v>-6.5324557916385046</c:v>
                </c:pt>
                <c:pt idx="346">
                  <c:v>-7.1999155098373047</c:v>
                </c:pt>
                <c:pt idx="347">
                  <c:v>-7.8665237359891274</c:v>
                </c:pt>
                <c:pt idx="348">
                  <c:v>-8.5163961033419984</c:v>
                </c:pt>
                <c:pt idx="349">
                  <c:v>-9.1495502721102397</c:v>
                </c:pt>
                <c:pt idx="350">
                  <c:v>-9.7818863970568497</c:v>
                </c:pt>
                <c:pt idx="351">
                  <c:v>-10.413401865056228</c:v>
                </c:pt>
                <c:pt idx="352">
                  <c:v>-11.04409414353314</c:v>
                </c:pt>
                <c:pt idx="353">
                  <c:v>-11.673960780019454</c:v>
                </c:pt>
                <c:pt idx="354">
                  <c:v>-12.302999401708274</c:v>
                </c:pt>
                <c:pt idx="355">
                  <c:v>-12.931207715005725</c:v>
                </c:pt>
                <c:pt idx="356">
                  <c:v>-13.558583505080302</c:v>
                </c:pt>
                <c:pt idx="357">
                  <c:v>-14.185124635409991</c:v>
                </c:pt>
                <c:pt idx="358">
                  <c:v>-14.810829047327276</c:v>
                </c:pt>
                <c:pt idx="359">
                  <c:v>-15.435694759562111</c:v>
                </c:pt>
                <c:pt idx="360">
                  <c:v>-15.729449911706796</c:v>
                </c:pt>
                <c:pt idx="361">
                  <c:v>-15.692567758698047</c:v>
                </c:pt>
                <c:pt idx="362">
                  <c:v>-15.655790639973244</c:v>
                </c:pt>
                <c:pt idx="363">
                  <c:v>-15.619118162094496</c:v>
                </c:pt>
                <c:pt idx="364">
                  <c:v>-15.582549933492903</c:v>
                </c:pt>
                <c:pt idx="365">
                  <c:v>-15.546085564457812</c:v>
                </c:pt>
                <c:pt idx="366">
                  <c:v>-15.509724667126216</c:v>
                </c:pt>
                <c:pt idx="367">
                  <c:v>-15.473466855472244</c:v>
                </c:pt>
                <c:pt idx="368">
                  <c:v>-15.437311745296602</c:v>
                </c:pt>
                <c:pt idx="369">
                  <c:v>-15.401258954216255</c:v>
                </c:pt>
                <c:pt idx="370">
                  <c:v>-15.365308101654014</c:v>
                </c:pt>
                <c:pt idx="371">
                  <c:v>-15.329458808828322</c:v>
                </c:pt>
                <c:pt idx="372">
                  <c:v>-15.293710698743045</c:v>
                </c:pt>
                <c:pt idx="373">
                  <c:v>-15.258063396177279</c:v>
                </c:pt>
                <c:pt idx="374">
                  <c:v>-15.222516527675388</c:v>
                </c:pt>
                <c:pt idx="375">
                  <c:v>-15.187069721536933</c:v>
                </c:pt>
                <c:pt idx="376">
                  <c:v>-15.151722607806759</c:v>
                </c:pt>
                <c:pt idx="377">
                  <c:v>-15.116474818265109</c:v>
                </c:pt>
                <c:pt idx="378">
                  <c:v>-15.08132598641788</c:v>
                </c:pt>
                <c:pt idx="379">
                  <c:v>-15.046275747486821</c:v>
                </c:pt>
                <c:pt idx="380">
                  <c:v>-15.011323738399911</c:v>
                </c:pt>
                <c:pt idx="381">
                  <c:v>-14.976469597781712</c:v>
                </c:pt>
                <c:pt idx="382">
                  <c:v>-14.941712965943852</c:v>
                </c:pt>
                <c:pt idx="383">
                  <c:v>-14.90705348487554</c:v>
                </c:pt>
                <c:pt idx="384">
                  <c:v>-14.872490798234134</c:v>
                </c:pt>
                <c:pt idx="385">
                  <c:v>-14.838024551335783</c:v>
                </c:pt>
                <c:pt idx="386">
                  <c:v>-14.803654391146155</c:v>
                </c:pt>
                <c:pt idx="387">
                  <c:v>-14.769379966271179</c:v>
                </c:pt>
                <c:pt idx="388">
                  <c:v>-14.735200926947881</c:v>
                </c:pt>
                <c:pt idx="389">
                  <c:v>-14.701116925035254</c:v>
                </c:pt>
                <c:pt idx="390">
                  <c:v>-14.667127614005228</c:v>
                </c:pt>
                <c:pt idx="391">
                  <c:v>-14.633232648933658</c:v>
                </c:pt>
                <c:pt idx="392">
                  <c:v>-14.599431686491387</c:v>
                </c:pt>
                <c:pt idx="393">
                  <c:v>-14.565724384935384</c:v>
                </c:pt>
                <c:pt idx="394">
                  <c:v>-14.5321104040999</c:v>
                </c:pt>
                <c:pt idx="395">
                  <c:v>-14.498589405387715</c:v>
                </c:pt>
                <c:pt idx="396">
                  <c:v>-14.465161051761449</c:v>
                </c:pt>
                <c:pt idx="397">
                  <c:v>-14.431825007734885</c:v>
                </c:pt>
                <c:pt idx="398">
                  <c:v>-14.39858093936437</c:v>
                </c:pt>
                <c:pt idx="399">
                  <c:v>-14.365428514240325</c:v>
                </c:pt>
                <c:pt idx="400">
                  <c:v>-14.332367401478718</c:v>
                </c:pt>
                <c:pt idx="401">
                  <c:v>-14.299397271712655</c:v>
                </c:pt>
                <c:pt idx="402">
                  <c:v>-13.972774441826669</c:v>
                </c:pt>
                <c:pt idx="403">
                  <c:v>-13.655019241531601</c:v>
                </c:pt>
                <c:pt idx="404">
                  <c:v>-13.345818806240477</c:v>
                </c:pt>
                <c:pt idx="405">
                  <c:v>-13.044874198520146</c:v>
                </c:pt>
                <c:pt idx="406">
                  <c:v>-12.751899667309019</c:v>
                </c:pt>
                <c:pt idx="407">
                  <c:v>-12.466621952941104</c:v>
                </c:pt>
                <c:pt idx="408">
                  <c:v>-12.188779634756472</c:v>
                </c:pt>
                <c:pt idx="409">
                  <c:v>-11.918122518331455</c:v>
                </c:pt>
                <c:pt idx="410">
                  <c:v>-11.654411059593038</c:v>
                </c:pt>
                <c:pt idx="411">
                  <c:v>-11.39741582329312</c:v>
                </c:pt>
                <c:pt idx="412">
                  <c:v>-11.146916973511644</c:v>
                </c:pt>
                <c:pt idx="413">
                  <c:v>-10.902703794034522</c:v>
                </c:pt>
                <c:pt idx="414">
                  <c:v>-10.664574236614214</c:v>
                </c:pt>
                <c:pt idx="415">
                  <c:v>-10.432334495269663</c:v>
                </c:pt>
                <c:pt idx="416">
                  <c:v>-10.205798604918467</c:v>
                </c:pt>
                <c:pt idx="417">
                  <c:v>-9.984788062759522</c:v>
                </c:pt>
                <c:pt idx="418">
                  <c:v>-9.7691314709393762</c:v>
                </c:pt>
                <c:pt idx="419">
                  <c:v>-9.5586641991413845</c:v>
                </c:pt>
                <c:pt idx="420">
                  <c:v>-9.3532280658342408</c:v>
                </c:pt>
                <c:pt idx="421">
                  <c:v>-9.1526710370059305</c:v>
                </c:pt>
                <c:pt idx="422">
                  <c:v>-8.9568469412920955</c:v>
                </c:pt>
                <c:pt idx="423">
                  <c:v>-8.7656152004838148</c:v>
                </c:pt>
                <c:pt idx="424">
                  <c:v>-8.5788405744701848</c:v>
                </c:pt>
                <c:pt idx="425">
                  <c:v>-8.3963929197362059</c:v>
                </c:pt>
                <c:pt idx="426">
                  <c:v>-8.2181469605961972</c:v>
                </c:pt>
                <c:pt idx="427">
                  <c:v>-8.043982072398741</c:v>
                </c:pt>
                <c:pt idx="428">
                  <c:v>-7.8737820759903796</c:v>
                </c:pt>
                <c:pt idx="429">
                  <c:v>-7.7074350427727216</c:v>
                </c:pt>
                <c:pt idx="430">
                  <c:v>-7.5448331097318553</c:v>
                </c:pt>
                <c:pt idx="431">
                  <c:v>-7.3858723038595544</c:v>
                </c:pt>
                <c:pt idx="432">
                  <c:v>-7.230452375423746</c:v>
                </c:pt>
                <c:pt idx="433">
                  <c:v>-7.0784766395807592</c:v>
                </c:pt>
                <c:pt idx="434">
                  <c:v>-6.9298518258544659</c:v>
                </c:pt>
                <c:pt idx="435">
                  <c:v>-6.7844879350377987</c:v>
                </c:pt>
                <c:pt idx="436">
                  <c:v>-6.6422981031000958</c:v>
                </c:pt>
                <c:pt idx="437">
                  <c:v>-6.5031984717101388</c:v>
                </c:pt>
                <c:pt idx="438">
                  <c:v>-6.3671080650089156</c:v>
                </c:pt>
                <c:pt idx="439">
                  <c:v>-6.2339486722889097</c:v>
                </c:pt>
                <c:pt idx="440">
                  <c:v>-6.1036447362577793</c:v>
                </c:pt>
                <c:pt idx="441">
                  <c:v>-5.9761232465841037</c:v>
                </c:pt>
                <c:pt idx="442">
                  <c:v>-5.8513136384410238</c:v>
                </c:pt>
                <c:pt idx="443">
                  <c:v>-5.7291476957809078</c:v>
                </c:pt>
                <c:pt idx="444">
                  <c:v>-5.6095594590900877</c:v>
                </c:pt>
                <c:pt idx="445">
                  <c:v>-5.4924851373875621</c:v>
                </c:pt>
                <c:pt idx="446">
                  <c:v>-5.3778630242456478</c:v>
                </c:pt>
                <c:pt idx="447">
                  <c:v>-5.2656334176234392</c:v>
                </c:pt>
                <c:pt idx="448">
                  <c:v>-5.1557385433162697</c:v>
                </c:pt>
                <c:pt idx="449">
                  <c:v>-5.048122481835569</c:v>
                </c:pt>
                <c:pt idx="450">
                  <c:v>-4.9427310985444146</c:v>
                </c:pt>
                <c:pt idx="451">
                  <c:v>-4.839511976883867</c:v>
                </c:pt>
                <c:pt idx="452">
                  <c:v>-4.7384143545346129</c:v>
                </c:pt>
                <c:pt idx="453">
                  <c:v>-4.6393890623672567</c:v>
                </c:pt>
                <c:pt idx="454">
                  <c:v>-4.5423884660426781</c:v>
                </c:pt>
                <c:pt idx="455">
                  <c:v>-4.447366410131786</c:v>
                </c:pt>
                <c:pt idx="456">
                  <c:v>-4.3542781646310029</c:v>
                </c:pt>
                <c:pt idx="457">
                  <c:v>-4.2630803737568392</c:v>
                </c:pt>
                <c:pt idx="458">
                  <c:v>-4.1737310069090787</c:v>
                </c:pt>
                <c:pt idx="459">
                  <c:v>-4.0861893116982575</c:v>
                </c:pt>
                <c:pt idx="460">
                  <c:v>-4.0004157689386419</c:v>
                </c:pt>
                <c:pt idx="461">
                  <c:v>-3.9163720495132566</c:v>
                </c:pt>
                <c:pt idx="462">
                  <c:v>-3.8340209730224855</c:v>
                </c:pt>
                <c:pt idx="463">
                  <c:v>-3.7533264681324212</c:v>
                </c:pt>
                <c:pt idx="464">
                  <c:v>-3.6742535345435998</c:v>
                </c:pt>
                <c:pt idx="465">
                  <c:v>-3.5967682065048669</c:v>
                </c:pt>
                <c:pt idx="466">
                  <c:v>-3.5208375178010476</c:v>
                </c:pt>
                <c:pt idx="467">
                  <c:v>-3.4464294681467829</c:v>
                </c:pt>
                <c:pt idx="468">
                  <c:v>-3.3735129909223454</c:v>
                </c:pt>
                <c:pt idx="469">
                  <c:v>-3.3020579221905524</c:v>
                </c:pt>
                <c:pt idx="470">
                  <c:v>-3.2320349709369558</c:v>
                </c:pt>
                <c:pt idx="471">
                  <c:v>-3.1634156904784141</c:v>
                </c:pt>
                <c:pt idx="472">
                  <c:v>-3.0961724509878916</c:v>
                </c:pt>
                <c:pt idx="473">
                  <c:v>-3.0302784130859508</c:v>
                </c:pt>
                <c:pt idx="474">
                  <c:v>-2.9657075024518105</c:v>
                </c:pt>
                <c:pt idx="475">
                  <c:v>-2.902434385409197</c:v>
                </c:pt>
                <c:pt idx="476">
                  <c:v>-2.8404344454443953</c:v>
                </c:pt>
                <c:pt idx="477">
                  <c:v>-2.7796837606159399</c:v>
                </c:pt>
                <c:pt idx="478">
                  <c:v>-2.7201590818174104</c:v>
                </c:pt>
                <c:pt idx="479">
                  <c:v>-2.6618378118565507</c:v>
                </c:pt>
                <c:pt idx="480">
                  <c:v>-2.6046979853157728</c:v>
                </c:pt>
                <c:pt idx="481">
                  <c:v>-2.5487182491606912</c:v>
                </c:pt>
                <c:pt idx="482">
                  <c:v>-2.4938778440649227</c:v>
                </c:pt>
                <c:pt idx="483">
                  <c:v>-2.4401565864208896</c:v>
                </c:pt>
                <c:pt idx="484">
                  <c:v>-2.3875348510077119</c:v>
                </c:pt>
                <c:pt idx="485">
                  <c:v>-2.3359935542886694</c:v>
                </c:pt>
                <c:pt idx="486">
                  <c:v>-2.2855141383118975</c:v>
                </c:pt>
                <c:pt idx="487">
                  <c:v>-2.2360785551892373</c:v>
                </c:pt>
                <c:pt idx="488">
                  <c:v>-2.1876692521292544</c:v>
                </c:pt>
                <c:pt idx="489">
                  <c:v>-2.1402691570015091</c:v>
                </c:pt>
                <c:pt idx="490">
                  <c:v>-2.0938616644101633</c:v>
                </c:pt>
                <c:pt idx="491">
                  <c:v>-2.0484306222560278</c:v>
                </c:pt>
                <c:pt idx="492">
                  <c:v>-2.0039603187669663</c:v>
                </c:pt>
                <c:pt idx="493">
                  <c:v>-1.960435469977523</c:v>
                </c:pt>
                <c:pt idx="494">
                  <c:v>-1.9178412076393958</c:v>
                </c:pt>
                <c:pt idx="495">
                  <c:v>-1.876163067545191</c:v>
                </c:pt>
                <c:pt idx="496">
                  <c:v>-1.8353869782486056</c:v>
                </c:pt>
                <c:pt idx="497">
                  <c:v>-1.7954992501648765</c:v>
                </c:pt>
                <c:pt idx="498">
                  <c:v>-1.7564865650360242</c:v>
                </c:pt>
                <c:pt idx="499">
                  <c:v>-1.7183359657459942</c:v>
                </c:pt>
                <c:pt idx="500">
                  <c:v>-1.6810348464714451</c:v>
                </c:pt>
                <c:pt idx="501">
                  <c:v>-1.6445709431544391</c:v>
                </c:pt>
                <c:pt idx="502">
                  <c:v>-1.6089323242838798</c:v>
                </c:pt>
                <c:pt idx="503">
                  <c:v>-1.5741073819729834</c:v>
                </c:pt>
                <c:pt idx="504">
                  <c:v>-1.5400848233205937</c:v>
                </c:pt>
                <c:pt idx="505">
                  <c:v>-1.5068536620445898</c:v>
                </c:pt>
                <c:pt idx="506">
                  <c:v>-1.4744032103760483</c:v>
                </c:pt>
                <c:pt idx="507">
                  <c:v>-1.4427230712032477</c:v>
                </c:pt>
                <c:pt idx="508">
                  <c:v>-1.4118031304549756</c:v>
                </c:pt>
                <c:pt idx="509">
                  <c:v>-1.3816335497129684</c:v>
                </c:pt>
                <c:pt idx="510">
                  <c:v>-1.352204759043651</c:v>
                </c:pt>
                <c:pt idx="511">
                  <c:v>-1.3235074500396937</c:v>
                </c:pt>
                <c:pt idx="512">
                  <c:v>-1.2955325690621704</c:v>
                </c:pt>
                <c:pt idx="513">
                  <c:v>-1.2682713106744532</c:v>
                </c:pt>
                <c:pt idx="514">
                  <c:v>-1.2417151112592169</c:v>
                </c:pt>
                <c:pt idx="515">
                  <c:v>-1.215855642810211</c:v>
                </c:pt>
                <c:pt idx="516">
                  <c:v>-1.1906848068907105</c:v>
                </c:pt>
                <c:pt idx="517">
                  <c:v>-1.1661947287508021</c:v>
                </c:pt>
                <c:pt idx="518">
                  <c:v>-1.1423777515958911</c:v>
                </c:pt>
                <c:pt idx="519">
                  <c:v>-1.1192264309990465</c:v>
                </c:pt>
                <c:pt idx="520">
                  <c:v>-1.0967335294500049</c:v>
                </c:pt>
                <c:pt idx="521">
                  <c:v>-1.0748920110338887</c:v>
                </c:pt>
                <c:pt idx="522">
                  <c:v>-1.0536950362328652</c:v>
                </c:pt>
                <c:pt idx="523">
                  <c:v>-1.0331359568442042</c:v>
                </c:pt>
                <c:pt idx="524">
                  <c:v>-1.0132083110083667</c:v>
                </c:pt>
                <c:pt idx="525">
                  <c:v>-0.99390581834096703</c:v>
                </c:pt>
                <c:pt idx="526">
                  <c:v>-0.97522237516262977</c:v>
                </c:pt>
                <c:pt idx="527">
                  <c:v>-0.95715204982097302</c:v>
                </c:pt>
                <c:pt idx="528">
                  <c:v>-0.93968907809912461</c:v>
                </c:pt>
                <c:pt idx="529">
                  <c:v>-0.92282785870541362</c:v>
                </c:pt>
                <c:pt idx="530">
                  <c:v>-0.90656294883902255</c:v>
                </c:pt>
                <c:pt idx="531">
                  <c:v>-0.89088905982666278</c:v>
                </c:pt>
                <c:pt idx="532">
                  <c:v>-0.87580105282549137</c:v>
                </c:pt>
                <c:pt idx="533">
                  <c:v>-0.86129393458774428</c:v>
                </c:pt>
                <c:pt idx="534">
                  <c:v>-0.8473628532827816</c:v>
                </c:pt>
                <c:pt idx="535">
                  <c:v>-0.83400309437246156</c:v>
                </c:pt>
                <c:pt idx="536">
                  <c:v>-0.8212100765360455</c:v>
                </c:pt>
                <c:pt idx="537">
                  <c:v>-0.80897934764105106</c:v>
                </c:pt>
                <c:pt idx="538">
                  <c:v>-0.7973065807567733</c:v>
                </c:pt>
                <c:pt idx="539">
                  <c:v>-0.78618757020746</c:v>
                </c:pt>
                <c:pt idx="540">
                  <c:v>-0.77561822766241173</c:v>
                </c:pt>
                <c:pt idx="541">
                  <c:v>-0.76559457826058885</c:v>
                </c:pt>
                <c:pt idx="542">
                  <c:v>-0.75611275676760781</c:v>
                </c:pt>
                <c:pt idx="543">
                  <c:v>-0.74716900376333784</c:v>
                </c:pt>
                <c:pt idx="544">
                  <c:v>-0.7387596618586193</c:v>
                </c:pt>
                <c:pt idx="545">
                  <c:v>-0.7308811719399696</c:v>
                </c:pt>
                <c:pt idx="546">
                  <c:v>-0.72353006944146758</c:v>
                </c:pt>
                <c:pt idx="547">
                  <c:v>-0.71670298064335292</c:v>
                </c:pt>
                <c:pt idx="548">
                  <c:v>-0.71039661899720263</c:v>
                </c:pt>
                <c:pt idx="549">
                  <c:v>-0.7046077814778825</c:v>
                </c:pt>
                <c:pt idx="550">
                  <c:v>-0.69933334496280697</c:v>
                </c:pt>
                <c:pt idx="551">
                  <c:v>-0.69457026263933841</c:v>
                </c:pt>
                <c:pt idx="552">
                  <c:v>-0.69031556044147802</c:v>
                </c:pt>
                <c:pt idx="553">
                  <c:v>-0.6865663335172848</c:v>
                </c:pt>
                <c:pt idx="554">
                  <c:v>-0.68331974272872331</c:v>
                </c:pt>
                <c:pt idx="555">
                  <c:v>-0.68057301118590463</c:v>
                </c:pt>
                <c:pt idx="556">
                  <c:v>-0.67832342081789021</c:v>
                </c:pt>
                <c:pt idx="557">
                  <c:v>-0.67656830898244824</c:v>
                </c:pt>
                <c:pt idx="558">
                  <c:v>-0.67530506511730515</c:v>
                </c:pt>
                <c:pt idx="559">
                  <c:v>-0.67453112743558341</c:v>
                </c:pt>
                <c:pt idx="560">
                  <c:v>-0.67424397966821514</c:v>
                </c:pt>
                <c:pt idx="561">
                  <c:v>-0.67444114785620468</c:v>
                </c:pt>
                <c:pt idx="562">
                  <c:v>-0.67512019719564198</c:v>
                </c:pt>
                <c:pt idx="563">
                  <c:v>-0.67627872893838292</c:v>
                </c:pt>
                <c:pt idx="564">
                  <c:v>-0.67791437735128057</c:v>
                </c:pt>
                <c:pt idx="565">
                  <c:v>-0.680024806736794</c:v>
                </c:pt>
                <c:pt idx="566">
                  <c:v>-0.68260770851771391</c:v>
                </c:pt>
                <c:pt idx="567">
                  <c:v>-0.68566079838861804</c:v>
                </c:pt>
                <c:pt idx="568">
                  <c:v>-0.68918181353653929</c:v>
                </c:pt>
                <c:pt idx="569">
                  <c:v>-0.69316850993314372</c:v>
                </c:pt>
                <c:pt idx="570">
                  <c:v>-0.69761865970054349</c:v>
                </c:pt>
                <c:pt idx="571">
                  <c:v>-0.70253004855265311</c:v>
                </c:pt>
                <c:pt idx="572">
                  <c:v>-0.70790047331378314</c:v>
                </c:pt>
                <c:pt idx="573">
                  <c:v>-0.71372773951593393</c:v>
                </c:pt>
                <c:pt idx="574">
                  <c:v>-0.720009659076007</c:v>
                </c:pt>
                <c:pt idx="575">
                  <c:v>-0.72674404805392501</c:v>
                </c:pt>
                <c:pt idx="576">
                  <c:v>-0.73392872449238722</c:v>
                </c:pt>
                <c:pt idx="577">
                  <c:v>-0.7415615063387625</c:v>
                </c:pt>
                <c:pt idx="578">
                  <c:v>-0.74964020944937215</c:v>
                </c:pt>
                <c:pt idx="579">
                  <c:v>-0.75816264567619451</c:v>
                </c:pt>
                <c:pt idx="580">
                  <c:v>-0.76712662103578844</c:v>
                </c:pt>
                <c:pt idx="581">
                  <c:v>-0.77652993396003556</c:v>
                </c:pt>
                <c:pt idx="582">
                  <c:v>-0.78637037362808471</c:v>
                </c:pt>
                <c:pt idx="583">
                  <c:v>-0.79664571837871412</c:v>
                </c:pt>
                <c:pt idx="584">
                  <c:v>-0.8073537342021464</c:v>
                </c:pt>
                <c:pt idx="585">
                  <c:v>-0.81849217331017954</c:v>
                </c:pt>
                <c:pt idx="586">
                  <c:v>-0.83005877278338902</c:v>
                </c:pt>
                <c:pt idx="587">
                  <c:v>-0.84205125329399699</c:v>
                </c:pt>
                <c:pt idx="588">
                  <c:v>-0.85446731790290753</c:v>
                </c:pt>
                <c:pt idx="589">
                  <c:v>-0.86730465092931763</c:v>
                </c:pt>
                <c:pt idx="590">
                  <c:v>-0.88056091689120652</c:v>
                </c:pt>
                <c:pt idx="591">
                  <c:v>-0.89423375951497031</c:v>
                </c:pt>
                <c:pt idx="592">
                  <c:v>-0.90832080081239031</c:v>
                </c:pt>
                <c:pt idx="593">
                  <c:v>-0.92281964022308027</c:v>
                </c:pt>
                <c:pt idx="594">
                  <c:v>-0.93772785382055635</c:v>
                </c:pt>
                <c:pt idx="595">
                  <c:v>-0.9530429935800061</c:v>
                </c:pt>
                <c:pt idx="596">
                  <c:v>-0.96876258670586712</c:v>
                </c:pt>
                <c:pt idx="597">
                  <c:v>-0.98488413501729899</c:v>
                </c:pt>
                <c:pt idx="598">
                  <c:v>-1.001405114389645</c:v>
                </c:pt>
                <c:pt idx="599">
                  <c:v>-1.0183229742499944</c:v>
                </c:pt>
                <c:pt idx="600">
                  <c:v>-1.0356351371249812</c:v>
                </c:pt>
                <c:pt idx="601">
                  <c:v>-1.053338998238972</c:v>
                </c:pt>
                <c:pt idx="602">
                  <c:v>-1.0714319251608311</c:v>
                </c:pt>
                <c:pt idx="603">
                  <c:v>-1.0899112574974861</c:v>
                </c:pt>
                <c:pt idx="604">
                  <c:v>-1.108774306632559</c:v>
                </c:pt>
                <c:pt idx="605">
                  <c:v>-1.1280183555083512</c:v>
                </c:pt>
                <c:pt idx="606">
                  <c:v>-1.1476406584495444</c:v>
                </c:pt>
                <c:pt idx="607">
                  <c:v>-1.1676384410269882</c:v>
                </c:pt>
                <c:pt idx="608">
                  <c:v>-1.1880088999600282</c:v>
                </c:pt>
                <c:pt idx="609">
                  <c:v>-1.2087492030558369</c:v>
                </c:pt>
                <c:pt idx="610">
                  <c:v>-1.2298564891842925</c:v>
                </c:pt>
                <c:pt idx="611">
                  <c:v>-1.2513278682869742</c:v>
                </c:pt>
                <c:pt idx="612">
                  <c:v>-1.2731604214189001</c:v>
                </c:pt>
                <c:pt idx="613">
                  <c:v>-1.2953512008216799</c:v>
                </c:pt>
                <c:pt idx="614">
                  <c:v>-1.3178972300267919</c:v>
                </c:pt>
                <c:pt idx="615">
                  <c:v>-1.3407955039877584</c:v>
                </c:pt>
                <c:pt idx="616">
                  <c:v>-1.3640429892400179</c:v>
                </c:pt>
                <c:pt idx="617">
                  <c:v>-1.3876366240873441</c:v>
                </c:pt>
                <c:pt idx="618">
                  <c:v>-1.4115733188137161</c:v>
                </c:pt>
                <c:pt idx="619">
                  <c:v>-1.4358499559195488</c:v>
                </c:pt>
                <c:pt idx="620">
                  <c:v>-1.4604633903812909</c:v>
                </c:pt>
                <c:pt idx="621">
                  <c:v>-1.485410449933368</c:v>
                </c:pt>
                <c:pt idx="622">
                  <c:v>-1.5106879353715439</c:v>
                </c:pt>
                <c:pt idx="623">
                  <c:v>-1.5362926208767722</c:v>
                </c:pt>
                <c:pt idx="624">
                  <c:v>-1.5622212543586615</c:v>
                </c:pt>
                <c:pt idx="625">
                  <c:v>-1.5884705578177014</c:v>
                </c:pt>
                <c:pt idx="626">
                  <c:v>-1.615037227725435</c:v>
                </c:pt>
                <c:pt idx="627">
                  <c:v>-1.6419179354217905</c:v>
                </c:pt>
                <c:pt idx="628">
                  <c:v>-1.6691093275288098</c:v>
                </c:pt>
                <c:pt idx="629">
                  <c:v>-1.6966080263800465</c:v>
                </c:pt>
                <c:pt idx="630">
                  <c:v>-1.7244106304649303</c:v>
                </c:pt>
                <c:pt idx="631">
                  <c:v>-1.7525137148874035</c:v>
                </c:pt>
                <c:pt idx="632">
                  <c:v>-1.7809138318381945</c:v>
                </c:pt>
                <c:pt idx="633">
                  <c:v>-1.8096075110800716</c:v>
                </c:pt>
                <c:pt idx="634">
                  <c:v>-1.8385912604454935</c:v>
                </c:pt>
                <c:pt idx="635">
                  <c:v>-1.8678615663460234</c:v>
                </c:pt>
                <c:pt idx="636">
                  <c:v>-1.8974148942929741</c:v>
                </c:pt>
                <c:pt idx="637">
                  <c:v>-1.9272476894287101</c:v>
                </c:pt>
                <c:pt idx="638">
                  <c:v>-1.9573563770680646</c:v>
                </c:pt>
                <c:pt idx="639">
                  <c:v>-1.9877373632493673</c:v>
                </c:pt>
                <c:pt idx="640">
                  <c:v>-2.0183870352945705</c:v>
                </c:pt>
                <c:pt idx="641">
                  <c:v>-2.0493017623779739</c:v>
                </c:pt>
                <c:pt idx="642">
                  <c:v>-2.0804778961030941</c:v>
                </c:pt>
                <c:pt idx="643">
                  <c:v>-2.1119117710872013</c:v>
                </c:pt>
                <c:pt idx="644">
                  <c:v>-2.1435997055530791</c:v>
                </c:pt>
                <c:pt idx="645">
                  <c:v>-2.1755380019275656</c:v>
                </c:pt>
                <c:pt idx="646">
                  <c:v>-2.2077229474464679</c:v>
                </c:pt>
                <c:pt idx="647">
                  <c:v>-2.2401508147654106</c:v>
                </c:pt>
                <c:pt idx="648">
                  <c:v>-2.2728178625762343</c:v>
                </c:pt>
                <c:pt idx="649">
                  <c:v>-2.3057203362285486</c:v>
                </c:pt>
                <c:pt idx="650">
                  <c:v>-2.3388544683560424</c:v>
                </c:pt>
                <c:pt idx="651">
                  <c:v>-2.3722164795071925</c:v>
                </c:pt>
                <c:pt idx="652">
                  <c:v>-2.4058025787799919</c:v>
                </c:pt>
                <c:pt idx="653">
                  <c:v>-2.4396089644603598</c:v>
                </c:pt>
                <c:pt idx="654">
                  <c:v>-2.4736318246638493</c:v>
                </c:pt>
                <c:pt idx="655">
                  <c:v>-2.5078673379803469</c:v>
                </c:pt>
                <c:pt idx="656">
                  <c:v>-2.5423116741214078</c:v>
                </c:pt>
                <c:pt idx="657">
                  <c:v>-2.5769609945699021</c:v>
                </c:pt>
                <c:pt idx="658">
                  <c:v>-2.6118114532316516</c:v>
                </c:pt>
                <c:pt idx="659">
                  <c:v>-2.6468591970887583</c:v>
                </c:pt>
                <c:pt idx="660">
                  <c:v>-2.6821003668542773</c:v>
                </c:pt>
                <c:pt idx="661">
                  <c:v>-2.7175310976279712</c:v>
                </c:pt>
                <c:pt idx="662">
                  <c:v>-2.7531475195528405</c:v>
                </c:pt>
                <c:pt idx="663">
                  <c:v>-2.7889457584721122</c:v>
                </c:pt>
                <c:pt idx="664">
                  <c:v>-2.8249219365864433</c:v>
                </c:pt>
                <c:pt idx="665">
                  <c:v>-2.8610721731110154</c:v>
                </c:pt>
                <c:pt idx="666">
                  <c:v>-2.8973925849322906</c:v>
                </c:pt>
                <c:pt idx="667">
                  <c:v>-2.9338792872641233</c:v>
                </c:pt>
                <c:pt idx="668">
                  <c:v>-2.9705283943029652</c:v>
                </c:pt>
                <c:pt idx="669">
                  <c:v>-3.0073360198819308</c:v>
                </c:pt>
                <c:pt idx="670">
                  <c:v>-3.0442982781234504</c:v>
                </c:pt>
                <c:pt idx="671">
                  <c:v>-3.0814112840902399</c:v>
                </c:pt>
                <c:pt idx="672">
                  <c:v>-3.1186711544343781</c:v>
                </c:pt>
                <c:pt idx="673">
                  <c:v>-3.1560740080442331</c:v>
                </c:pt>
                <c:pt idx="674">
                  <c:v>-3.1936159666889856</c:v>
                </c:pt>
                <c:pt idx="675">
                  <c:v>-3.2312931556605453</c:v>
                </c:pt>
                <c:pt idx="676">
                  <c:v>-3.2691017044126118</c:v>
                </c:pt>
                <c:pt idx="677">
                  <c:v>-3.3070377471966466</c:v>
                </c:pt>
                <c:pt idx="678">
                  <c:v>-3.3450974236945736</c:v>
                </c:pt>
                <c:pt idx="679">
                  <c:v>-3.3832768796479504</c:v>
                </c:pt>
                <c:pt idx="680">
                  <c:v>-3.4215722674834206</c:v>
                </c:pt>
                <c:pt idx="681">
                  <c:v>-3.4599797469342342</c:v>
                </c:pt>
                <c:pt idx="682">
                  <c:v>-3.4984954856576382</c:v>
                </c:pt>
                <c:pt idx="683">
                  <c:v>-3.5371156598479137</c:v>
                </c:pt>
                <c:pt idx="684">
                  <c:v>-3.5758364548449153</c:v>
                </c:pt>
                <c:pt idx="685">
                  <c:v>-3.6146540657378563</c:v>
                </c:pt>
                <c:pt idx="686">
                  <c:v>-3.6535646979641934</c:v>
                </c:pt>
                <c:pt idx="687">
                  <c:v>-3.6925645679034398</c:v>
                </c:pt>
                <c:pt idx="688">
                  <c:v>-3.731649903465672</c:v>
                </c:pt>
                <c:pt idx="689">
                  <c:v>-3.7708169446746176</c:v>
                </c:pt>
                <c:pt idx="690">
                  <c:v>-3.8100619442451045</c:v>
                </c:pt>
                <c:pt idx="691">
                  <c:v>-3.849381168154737</c:v>
                </c:pt>
                <c:pt idx="692">
                  <c:v>-3.8887708962096212</c:v>
                </c:pt>
                <c:pt idx="693">
                  <c:v>-3.9282274226039755</c:v>
                </c:pt>
                <c:pt idx="694">
                  <c:v>-3.9677470564734909</c:v>
                </c:pt>
                <c:pt idx="695">
                  <c:v>-4.0073261224422572</c:v>
                </c:pt>
                <c:pt idx="696">
                  <c:v>-4.0469609611631538</c:v>
                </c:pt>
                <c:pt idx="697">
                  <c:v>-4.086647929851515</c:v>
                </c:pt>
                <c:pt idx="698">
                  <c:v>-4.1263834028119675</c:v>
                </c:pt>
                <c:pt idx="699">
                  <c:v>-4.1661637719582849</c:v>
                </c:pt>
                <c:pt idx="700">
                  <c:v>-4.2059854473261389</c:v>
                </c:pt>
                <c:pt idx="701">
                  <c:v>-4.2458448575786054</c:v>
                </c:pt>
                <c:pt idx="702">
                  <c:v>-4.2857384505043372</c:v>
                </c:pt>
                <c:pt idx="703">
                  <c:v>-4.3256626935082432</c:v>
                </c:pt>
                <c:pt idx="704">
                  <c:v>-4.3656140740945917</c:v>
                </c:pt>
                <c:pt idx="705">
                  <c:v>-4.4055891003423966</c:v>
                </c:pt>
                <c:pt idx="706">
                  <c:v>-4.4455843013730334</c:v>
                </c:pt>
                <c:pt idx="707">
                  <c:v>-4.4855962278099231</c:v>
                </c:pt>
                <c:pt idx="708">
                  <c:v>-4.5256214522302223</c:v>
                </c:pt>
                <c:pt idx="709">
                  <c:v>-4.5656565696084188</c:v>
                </c:pt>
                <c:pt idx="710">
                  <c:v>-4.6056981977517379</c:v>
                </c:pt>
                <c:pt idx="711">
                  <c:v>-4.6457429777272896</c:v>
                </c:pt>
                <c:pt idx="712">
                  <c:v>-4.6857875742808597</c:v>
                </c:pt>
                <c:pt idx="713">
                  <c:v>-4.7258286762472475</c:v>
                </c:pt>
                <c:pt idx="714">
                  <c:v>-4.7658629969521629</c:v>
                </c:pt>
                <c:pt idx="715">
                  <c:v>-4.8058872746054897</c:v>
                </c:pt>
                <c:pt idx="716">
                  <c:v>-4.8458982726859627</c:v>
                </c:pt>
                <c:pt idx="717">
                  <c:v>-4.8858927803171195</c:v>
                </c:pt>
                <c:pt idx="718">
                  <c:v>-4.9258676126345318</c:v>
                </c:pt>
                <c:pt idx="719">
                  <c:v>-4.965819611144199</c:v>
                </c:pt>
                <c:pt idx="720">
                  <c:v>-5.0057456440721362</c:v>
                </c:pt>
                <c:pt idx="721">
                  <c:v>-5.045642606705016</c:v>
                </c:pt>
                <c:pt idx="722">
                  <c:v>-5.0855074217219238</c:v>
                </c:pt>
                <c:pt idx="723">
                  <c:v>-5.1253370395170981</c:v>
                </c:pt>
                <c:pt idx="724">
                  <c:v>-5.1651284385137215</c:v>
                </c:pt>
                <c:pt idx="725">
                  <c:v>-5.2048786254686208</c:v>
                </c:pt>
                <c:pt idx="726">
                  <c:v>-5.2445846357679535</c:v>
                </c:pt>
                <c:pt idx="727">
                  <c:v>-5.2842435337137994</c:v>
                </c:pt>
                <c:pt idx="728">
                  <c:v>-5.3238524128016733</c:v>
                </c:pt>
                <c:pt idx="729">
                  <c:v>-5.3634083959889116</c:v>
                </c:pt>
                <c:pt idx="730">
                  <c:v>-5.4029086359539633</c:v>
                </c:pt>
                <c:pt idx="731">
                  <c:v>-5.4423503153465607</c:v>
                </c:pt>
                <c:pt idx="732">
                  <c:v>-5.4817306470287521</c:v>
                </c:pt>
                <c:pt idx="733">
                  <c:v>-5.5210468743068271</c:v>
                </c:pt>
                <c:pt idx="734">
                  <c:v>-5.5602962711541544</c:v>
                </c:pt>
                <c:pt idx="735">
                  <c:v>-5.599476142424848</c:v>
                </c:pt>
                <c:pt idx="736">
                  <c:v>-5.6385838240584247</c:v>
                </c:pt>
                <c:pt idx="737">
                  <c:v>-5.6776166832753239</c:v>
                </c:pt>
                <c:pt idx="738">
                  <c:v>-5.7165721187634189</c:v>
                </c:pt>
                <c:pt idx="739">
                  <c:v>-5.7554475608554645</c:v>
                </c:pt>
                <c:pt idx="740">
                  <c:v>-5.7942404716975631</c:v>
                </c:pt>
                <c:pt idx="741">
                  <c:v>-5.8329483454086493</c:v>
                </c:pt>
                <c:pt idx="742">
                  <c:v>-5.8715687082310328</c:v>
                </c:pt>
                <c:pt idx="743">
                  <c:v>-5.9100991186720515</c:v>
                </c:pt>
                <c:pt idx="744">
                  <c:v>-5.9485371676368528</c:v>
                </c:pt>
                <c:pt idx="745">
                  <c:v>-5.986880478552342</c:v>
                </c:pt>
                <c:pt idx="746">
                  <c:v>-6.0251267074823938</c:v>
                </c:pt>
                <c:pt idx="747">
                  <c:v>-6.0632735432342999</c:v>
                </c:pt>
                <c:pt idx="748">
                  <c:v>-6.101318707456576</c:v>
                </c:pt>
                <c:pt idx="749">
                  <c:v>-6.1392599547281383</c:v>
                </c:pt>
                <c:pt idx="750">
                  <c:v>-6.177095072638898</c:v>
                </c:pt>
                <c:pt idx="751">
                  <c:v>-6.2148218818619405</c:v>
                </c:pt>
                <c:pt idx="752">
                  <c:v>-6.2524382362171398</c:v>
                </c:pt>
                <c:pt idx="753">
                  <c:v>-6.2899420227265317</c:v>
                </c:pt>
                <c:pt idx="754">
                  <c:v>-6.3273311616613102</c:v>
                </c:pt>
                <c:pt idx="755">
                  <c:v>-6.3646036065806193</c:v>
                </c:pt>
                <c:pt idx="756">
                  <c:v>-6.4017573443621867</c:v>
                </c:pt>
                <c:pt idx="757">
                  <c:v>-6.4387903952248893</c:v>
                </c:pt>
                <c:pt idx="758">
                  <c:v>-6.4757008127433044</c:v>
                </c:pt>
                <c:pt idx="759">
                  <c:v>-6.5124866838543563</c:v>
                </c:pt>
                <c:pt idx="760">
                  <c:v>-6.549146128856087</c:v>
                </c:pt>
                <c:pt idx="761">
                  <c:v>-6.58567730139875</c:v>
                </c:pt>
                <c:pt idx="762">
                  <c:v>-6.6220783884681671</c:v>
                </c:pt>
                <c:pt idx="763">
                  <c:v>-6.6583476103615489</c:v>
                </c:pt>
                <c:pt idx="764">
                  <c:v>-6.6944832206558083</c:v>
                </c:pt>
                <c:pt idx="765">
                  <c:v>-6.7304835061685164</c:v>
                </c:pt>
                <c:pt idx="766">
                  <c:v>-6.7663467869115292</c:v>
                </c:pt>
                <c:pt idx="767">
                  <c:v>-6.8020714160374292</c:v>
                </c:pt>
                <c:pt idx="768">
                  <c:v>-6.8376557797788591</c:v>
                </c:pt>
                <c:pt idx="769">
                  <c:v>-6.8730982973808734</c:v>
                </c:pt>
                <c:pt idx="770">
                  <c:v>-6.9083974210263488</c:v>
                </c:pt>
                <c:pt idx="771">
                  <c:v>-6.9435516357546412</c:v>
                </c:pt>
                <c:pt idx="772">
                  <c:v>-6.9785594593735212</c:v>
                </c:pt>
                <c:pt idx="773">
                  <c:v>-7.013419442364528</c:v>
                </c:pt>
                <c:pt idx="774">
                  <c:v>-7.0481301677818555</c:v>
                </c:pt>
                <c:pt idx="775">
                  <c:v>-7.0826902511448226</c:v>
                </c:pt>
                <c:pt idx="776">
                  <c:v>-7.117098340324139</c:v>
                </c:pt>
                <c:pt idx="777">
                  <c:v>-7.1513531154219692</c:v>
                </c:pt>
                <c:pt idx="778">
                  <c:v>-7.1854532886459586</c:v>
                </c:pt>
                <c:pt idx="779">
                  <c:v>-7.2193976041773569</c:v>
                </c:pt>
                <c:pt idx="780">
                  <c:v>-7.2531848380332757</c:v>
                </c:pt>
                <c:pt idx="781">
                  <c:v>-7.2868137979232985</c:v>
                </c:pt>
                <c:pt idx="782">
                  <c:v>-7.3202833231004192</c:v>
                </c:pt>
                <c:pt idx="783">
                  <c:v>-7.3535922842066013</c:v>
                </c:pt>
                <c:pt idx="784">
                  <c:v>-7.386739583112881</c:v>
                </c:pt>
                <c:pt idx="785">
                  <c:v>-7.4197241527542932</c:v>
                </c:pt>
                <c:pt idx="786">
                  <c:v>-7.4525449569596329</c:v>
                </c:pt>
                <c:pt idx="787">
                  <c:v>-7.4852009902762013</c:v>
                </c:pt>
                <c:pt idx="788">
                  <c:v>-7.5176912777897025</c:v>
                </c:pt>
                <c:pt idx="789">
                  <c:v>-7.5500148749392739</c:v>
                </c:pt>
                <c:pt idx="790">
                  <c:v>-7.5821708673279753</c:v>
                </c:pt>
                <c:pt idx="791">
                  <c:v>-7.6141583705286067</c:v>
                </c:pt>
                <c:pt idx="792">
                  <c:v>-7.6459765298851972</c:v>
                </c:pt>
                <c:pt idx="793">
                  <c:v>-7.677624520310153</c:v>
                </c:pt>
                <c:pt idx="794">
                  <c:v>-7.7091015460771937</c:v>
                </c:pt>
                <c:pt idx="795">
                  <c:v>-7.7404068406102624</c:v>
                </c:pt>
                <c:pt idx="796">
                  <c:v>-7.7715396662684464</c:v>
                </c:pt>
                <c:pt idx="797">
                  <c:v>-7.8024993141270604</c:v>
                </c:pt>
                <c:pt idx="798">
                  <c:v>-7.8332851037550437</c:v>
                </c:pt>
                <c:pt idx="799">
                  <c:v>-7.863896382988715</c:v>
                </c:pt>
                <c:pt idx="800">
                  <c:v>-7.8943325277020673</c:v>
                </c:pt>
                <c:pt idx="801">
                  <c:v>-7.9245929415736587</c:v>
                </c:pt>
                <c:pt idx="802">
                  <c:v>-7.9546770558503228</c:v>
                </c:pt>
                <c:pt idx="803">
                  <c:v>-7.9845843291076353</c:v>
                </c:pt>
                <c:pt idx="804">
                  <c:v>-8.0143142470074373</c:v>
                </c:pt>
                <c:pt idx="805">
                  <c:v>-8.043866322052402</c:v>
                </c:pt>
                <c:pt idx="806">
                  <c:v>-8.0732400933378461</c:v>
                </c:pt>
                <c:pt idx="807">
                  <c:v>-8.1024351263008239</c:v>
                </c:pt>
                <c:pt idx="808">
                  <c:v>-8.1024640841191999</c:v>
                </c:pt>
                <c:pt idx="809">
                  <c:v>-8.1024930417599155</c:v>
                </c:pt>
                <c:pt idx="810">
                  <c:v>-8.1025219992229598</c:v>
                </c:pt>
                <c:pt idx="811">
                  <c:v>-8.1025509565083489</c:v>
                </c:pt>
                <c:pt idx="812">
                  <c:v>-8.1025799136160757</c:v>
                </c:pt>
                <c:pt idx="813">
                  <c:v>-8.1026088705461312</c:v>
                </c:pt>
                <c:pt idx="814">
                  <c:v>-8.1026378272985209</c:v>
                </c:pt>
                <c:pt idx="815">
                  <c:v>-8.1026667838732447</c:v>
                </c:pt>
                <c:pt idx="816">
                  <c:v>-8.1026957402703026</c:v>
                </c:pt>
                <c:pt idx="817">
                  <c:v>-8.1027246964896946</c:v>
                </c:pt>
                <c:pt idx="818">
                  <c:v>-8.1027536525314208</c:v>
                </c:pt>
                <c:pt idx="819">
                  <c:v>-8.1027826083954757</c:v>
                </c:pt>
                <c:pt idx="820">
                  <c:v>-8.1028115640818648</c:v>
                </c:pt>
                <c:pt idx="821">
                  <c:v>-8.1028405195905879</c:v>
                </c:pt>
                <c:pt idx="822">
                  <c:v>-8.1028694749216417</c:v>
                </c:pt>
                <c:pt idx="823">
                  <c:v>-8.102898430075026</c:v>
                </c:pt>
                <c:pt idx="824">
                  <c:v>-8.1029273850507373</c:v>
                </c:pt>
                <c:pt idx="825">
                  <c:v>-8.1029563398487863</c:v>
                </c:pt>
                <c:pt idx="826">
                  <c:v>-8.1029852944691658</c:v>
                </c:pt>
                <c:pt idx="827">
                  <c:v>-8.1030142489118724</c:v>
                </c:pt>
                <c:pt idx="828">
                  <c:v>-8.1030432031769077</c:v>
                </c:pt>
                <c:pt idx="829">
                  <c:v>-8.103072157264263</c:v>
                </c:pt>
                <c:pt idx="830">
                  <c:v>-8.1031011111739613</c:v>
                </c:pt>
                <c:pt idx="831">
                  <c:v>-8.1031300649059812</c:v>
                </c:pt>
                <c:pt idx="832">
                  <c:v>-8.1031590184603282</c:v>
                </c:pt>
                <c:pt idx="833">
                  <c:v>-8.1031879718370039</c:v>
                </c:pt>
                <c:pt idx="834">
                  <c:v>-8.103216925035996</c:v>
                </c:pt>
                <c:pt idx="835">
                  <c:v>-8.1032458780573311</c:v>
                </c:pt>
                <c:pt idx="836">
                  <c:v>-8.1032748309009826</c:v>
                </c:pt>
                <c:pt idx="837">
                  <c:v>-8.1033037835669628</c:v>
                </c:pt>
                <c:pt idx="838">
                  <c:v>-8.10333273605527</c:v>
                </c:pt>
                <c:pt idx="839">
                  <c:v>-8.103361688365899</c:v>
                </c:pt>
                <c:pt idx="840">
                  <c:v>-8.1033906404988549</c:v>
                </c:pt>
                <c:pt idx="841">
                  <c:v>-8.103419592454129</c:v>
                </c:pt>
                <c:pt idx="842">
                  <c:v>-8.1034485442317319</c:v>
                </c:pt>
                <c:pt idx="843">
                  <c:v>-8.10347749583166</c:v>
                </c:pt>
                <c:pt idx="844">
                  <c:v>-8.103506447253908</c:v>
                </c:pt>
                <c:pt idx="845">
                  <c:v>-8.1035353984984813</c:v>
                </c:pt>
                <c:pt idx="846">
                  <c:v>-8.103564349565378</c:v>
                </c:pt>
                <c:pt idx="847">
                  <c:v>-8.1035933004545964</c:v>
                </c:pt>
                <c:pt idx="848">
                  <c:v>-8.1036222511661276</c:v>
                </c:pt>
                <c:pt idx="849">
                  <c:v>-8.1036512016999911</c:v>
                </c:pt>
                <c:pt idx="850">
                  <c:v>-8.1036801520561674</c:v>
                </c:pt>
                <c:pt idx="851">
                  <c:v>-8.103709102234669</c:v>
                </c:pt>
                <c:pt idx="852">
                  <c:v>-8.1037380522354905</c:v>
                </c:pt>
                <c:pt idx="853">
                  <c:v>-8.1037670020586265</c:v>
                </c:pt>
                <c:pt idx="854">
                  <c:v>-8.1037959517040861</c:v>
                </c:pt>
                <c:pt idx="855">
                  <c:v>-8.1038249011718637</c:v>
                </c:pt>
                <c:pt idx="856">
                  <c:v>-8.1038538504619542</c:v>
                </c:pt>
                <c:pt idx="857">
                  <c:v>-8.1038827995743716</c:v>
                </c:pt>
                <c:pt idx="858">
                  <c:v>-8.1039117485091019</c:v>
                </c:pt>
                <c:pt idx="859">
                  <c:v>-8.1039406972661467</c:v>
                </c:pt>
                <c:pt idx="860">
                  <c:v>-8.1039696458455097</c:v>
                </c:pt>
                <c:pt idx="861">
                  <c:v>-8.1039985942471908</c:v>
                </c:pt>
                <c:pt idx="862">
                  <c:v>-8.1040275424711954</c:v>
                </c:pt>
                <c:pt idx="863">
                  <c:v>-8.1040564905175057</c:v>
                </c:pt>
                <c:pt idx="864">
                  <c:v>-8.104085438386134</c:v>
                </c:pt>
                <c:pt idx="865">
                  <c:v>-8.1041143860770788</c:v>
                </c:pt>
                <c:pt idx="866">
                  <c:v>-8.1041433335903381</c:v>
                </c:pt>
                <c:pt idx="867">
                  <c:v>-8.1041722809259138</c:v>
                </c:pt>
                <c:pt idx="868">
                  <c:v>-8.1042012280837987</c:v>
                </c:pt>
                <c:pt idx="869">
                  <c:v>-8.1042301750639982</c:v>
                </c:pt>
                <c:pt idx="870">
                  <c:v>-8.1042591218665123</c:v>
                </c:pt>
                <c:pt idx="871">
                  <c:v>-8.1042880684913392</c:v>
                </c:pt>
                <c:pt idx="872">
                  <c:v>-8.1043170149384807</c:v>
                </c:pt>
                <c:pt idx="873">
                  <c:v>-8.1043459612079314</c:v>
                </c:pt>
                <c:pt idx="874">
                  <c:v>-8.1043749072996967</c:v>
                </c:pt>
                <c:pt idx="875">
                  <c:v>-8.1044038532137677</c:v>
                </c:pt>
                <c:pt idx="876">
                  <c:v>-8.1044327989501515</c:v>
                </c:pt>
                <c:pt idx="877">
                  <c:v>-8.104461744508848</c:v>
                </c:pt>
                <c:pt idx="878">
                  <c:v>-8.1044906898898503</c:v>
                </c:pt>
                <c:pt idx="879">
                  <c:v>-8.1045196350931619</c:v>
                </c:pt>
                <c:pt idx="880">
                  <c:v>-8.1045485801187862</c:v>
                </c:pt>
                <c:pt idx="881">
                  <c:v>-8.1045775249667198</c:v>
                </c:pt>
                <c:pt idx="882">
                  <c:v>-8.1046064696369609</c:v>
                </c:pt>
                <c:pt idx="883">
                  <c:v>-8.1046354141295112</c:v>
                </c:pt>
                <c:pt idx="884">
                  <c:v>-8.1046643584443636</c:v>
                </c:pt>
                <c:pt idx="885">
                  <c:v>-8.1046933025815324</c:v>
                </c:pt>
                <c:pt idx="886">
                  <c:v>-8.1047222465410034</c:v>
                </c:pt>
                <c:pt idx="887">
                  <c:v>-8.10475119032278</c:v>
                </c:pt>
                <c:pt idx="888">
                  <c:v>-8.1047801339268606</c:v>
                </c:pt>
                <c:pt idx="889">
                  <c:v>-8.1048090773532522</c:v>
                </c:pt>
                <c:pt idx="890">
                  <c:v>-8.1048380206019477</c:v>
                </c:pt>
                <c:pt idx="891">
                  <c:v>-8.1048669636729489</c:v>
                </c:pt>
                <c:pt idx="892">
                  <c:v>-8.1048959065662523</c:v>
                </c:pt>
                <c:pt idx="893">
                  <c:v>-8.1049248492818649</c:v>
                </c:pt>
                <c:pt idx="894">
                  <c:v>-8.1049537918197796</c:v>
                </c:pt>
                <c:pt idx="895">
                  <c:v>-8.1049827341799947</c:v>
                </c:pt>
                <c:pt idx="896">
                  <c:v>-8.1050116763625137</c:v>
                </c:pt>
                <c:pt idx="897">
                  <c:v>-8.1050406183673385</c:v>
                </c:pt>
                <c:pt idx="898">
                  <c:v>-8.1050695601944618</c:v>
                </c:pt>
                <c:pt idx="899">
                  <c:v>-8.1050985018438855</c:v>
                </c:pt>
                <c:pt idx="900">
                  <c:v>-8.1051274433156166</c:v>
                </c:pt>
                <c:pt idx="901">
                  <c:v>-8.1051563846096446</c:v>
                </c:pt>
                <c:pt idx="902">
                  <c:v>-8.1051853257259765</c:v>
                </c:pt>
                <c:pt idx="903">
                  <c:v>-8.1052142666646034</c:v>
                </c:pt>
                <c:pt idx="904">
                  <c:v>-8.1052432074255343</c:v>
                </c:pt>
                <c:pt idx="905">
                  <c:v>-8.1052721480087655</c:v>
                </c:pt>
                <c:pt idx="906">
                  <c:v>-8.1053010884142935</c:v>
                </c:pt>
                <c:pt idx="907">
                  <c:v>-8.1053300286421237</c:v>
                </c:pt>
                <c:pt idx="908">
                  <c:v>-8.105358968692256</c:v>
                </c:pt>
                <c:pt idx="909">
                  <c:v>-8.1053879085646816</c:v>
                </c:pt>
                <c:pt idx="910">
                  <c:v>-8.1054168482594005</c:v>
                </c:pt>
                <c:pt idx="911">
                  <c:v>-8.1054457877764268</c:v>
                </c:pt>
                <c:pt idx="912">
                  <c:v>-8.1054747271157392</c:v>
                </c:pt>
                <c:pt idx="913">
                  <c:v>-8.1055036662773521</c:v>
                </c:pt>
                <c:pt idx="914">
                  <c:v>-8.1055326052612653</c:v>
                </c:pt>
                <c:pt idx="915">
                  <c:v>-8.10556154406747</c:v>
                </c:pt>
                <c:pt idx="916">
                  <c:v>-8.1055904826959715</c:v>
                </c:pt>
                <c:pt idx="917">
                  <c:v>-8.1056194211467716</c:v>
                </c:pt>
                <c:pt idx="918">
                  <c:v>-8.1056483594198632</c:v>
                </c:pt>
                <c:pt idx="919">
                  <c:v>-8.1056772975152498</c:v>
                </c:pt>
                <c:pt idx="920">
                  <c:v>-8.1057062354329297</c:v>
                </c:pt>
                <c:pt idx="921">
                  <c:v>-8.1057351731729046</c:v>
                </c:pt>
                <c:pt idx="922">
                  <c:v>-8.1057641107351728</c:v>
                </c:pt>
                <c:pt idx="923">
                  <c:v>-8.1057930481197342</c:v>
                </c:pt>
                <c:pt idx="924">
                  <c:v>-8.1058219853265836</c:v>
                </c:pt>
                <c:pt idx="925">
                  <c:v>-8.1058509223557316</c:v>
                </c:pt>
                <c:pt idx="926">
                  <c:v>-8.1058798592071692</c:v>
                </c:pt>
                <c:pt idx="927">
                  <c:v>-8.1059087958808931</c:v>
                </c:pt>
                <c:pt idx="928">
                  <c:v>-8.1059377323769155</c:v>
                </c:pt>
                <c:pt idx="929">
                  <c:v>-8.1059666686952241</c:v>
                </c:pt>
                <c:pt idx="930">
                  <c:v>-8.1059956048358206</c:v>
                </c:pt>
                <c:pt idx="931">
                  <c:v>-8.1060245407987086</c:v>
                </c:pt>
                <c:pt idx="932">
                  <c:v>-8.1060534765838863</c:v>
                </c:pt>
                <c:pt idx="933">
                  <c:v>-8.1060824121913555</c:v>
                </c:pt>
                <c:pt idx="934">
                  <c:v>-8.1061113476211109</c:v>
                </c:pt>
                <c:pt idx="935">
                  <c:v>-8.1061402828731559</c:v>
                </c:pt>
                <c:pt idx="936">
                  <c:v>-8.1061692179474871</c:v>
                </c:pt>
                <c:pt idx="937">
                  <c:v>-8.1061981528441081</c:v>
                </c:pt>
                <c:pt idx="938">
                  <c:v>-8.1062270875630134</c:v>
                </c:pt>
                <c:pt idx="939">
                  <c:v>-8.1062560221042101</c:v>
                </c:pt>
                <c:pt idx="940">
                  <c:v>-8.1062849564676895</c:v>
                </c:pt>
                <c:pt idx="941">
                  <c:v>-8.1063138906534586</c:v>
                </c:pt>
                <c:pt idx="942">
                  <c:v>-8.1063428246615086</c:v>
                </c:pt>
                <c:pt idx="943">
                  <c:v>-8.1063717584918482</c:v>
                </c:pt>
                <c:pt idx="944">
                  <c:v>-8.1064006921444669</c:v>
                </c:pt>
                <c:pt idx="945">
                  <c:v>-8.1064296256193735</c:v>
                </c:pt>
                <c:pt idx="946">
                  <c:v>-8.1064585589165663</c:v>
                </c:pt>
                <c:pt idx="947">
                  <c:v>-8.1064874920360417</c:v>
                </c:pt>
                <c:pt idx="948">
                  <c:v>-8.1065164249777961</c:v>
                </c:pt>
                <c:pt idx="949">
                  <c:v>-8.1065453577418385</c:v>
                </c:pt>
                <c:pt idx="950">
                  <c:v>-8.1065742903281599</c:v>
                </c:pt>
                <c:pt idx="951">
                  <c:v>-8.1066032227367639</c:v>
                </c:pt>
                <c:pt idx="952">
                  <c:v>-8.1066321549676523</c:v>
                </c:pt>
                <c:pt idx="953">
                  <c:v>-8.1066610870208216</c:v>
                </c:pt>
                <c:pt idx="954">
                  <c:v>-8.1066900188962698</c:v>
                </c:pt>
                <c:pt idx="955">
                  <c:v>-8.1067189505939989</c:v>
                </c:pt>
                <c:pt idx="956">
                  <c:v>-8.1067478821140089</c:v>
                </c:pt>
                <c:pt idx="957">
                  <c:v>-8.1067768134563014</c:v>
                </c:pt>
                <c:pt idx="958">
                  <c:v>-8.1068057446208677</c:v>
                </c:pt>
                <c:pt idx="959">
                  <c:v>-8.1068346756077183</c:v>
                </c:pt>
                <c:pt idx="960">
                  <c:v>-8.1068636064168444</c:v>
                </c:pt>
                <c:pt idx="961">
                  <c:v>-8.1068925370482479</c:v>
                </c:pt>
                <c:pt idx="962">
                  <c:v>-8.1069214675019357</c:v>
                </c:pt>
                <c:pt idx="963">
                  <c:v>-8.1069503977778936</c:v>
                </c:pt>
                <c:pt idx="964">
                  <c:v>-8.1069793278761342</c:v>
                </c:pt>
                <c:pt idx="965">
                  <c:v>-8.107008257796652</c:v>
                </c:pt>
                <c:pt idx="966">
                  <c:v>-8.1070371875394382</c:v>
                </c:pt>
                <c:pt idx="967">
                  <c:v>-8.1070661171045089</c:v>
                </c:pt>
                <c:pt idx="968">
                  <c:v>-8.1070950464918514</c:v>
                </c:pt>
                <c:pt idx="969">
                  <c:v>-8.1071239757014659</c:v>
                </c:pt>
                <c:pt idx="970">
                  <c:v>-8.1071529047333666</c:v>
                </c:pt>
                <c:pt idx="971">
                  <c:v>-8.1071818335875321</c:v>
                </c:pt>
                <c:pt idx="972">
                  <c:v>-8.1072107622639731</c:v>
                </c:pt>
                <c:pt idx="973">
                  <c:v>-8.1072396907626896</c:v>
                </c:pt>
                <c:pt idx="974">
                  <c:v>-8.1072686190836816</c:v>
                </c:pt>
                <c:pt idx="975">
                  <c:v>-8.1072975472269437</c:v>
                </c:pt>
                <c:pt idx="976">
                  <c:v>-8.1073264751924796</c:v>
                </c:pt>
                <c:pt idx="977">
                  <c:v>-8.1073554029802839</c:v>
                </c:pt>
                <c:pt idx="978">
                  <c:v>-8.1073843305903655</c:v>
                </c:pt>
                <c:pt idx="979">
                  <c:v>-8.1074132580227172</c:v>
                </c:pt>
                <c:pt idx="980">
                  <c:v>-8.1074421852773408</c:v>
                </c:pt>
                <c:pt idx="981">
                  <c:v>-8.1074711123542311</c:v>
                </c:pt>
                <c:pt idx="982">
                  <c:v>-8.1075000392533969</c:v>
                </c:pt>
                <c:pt idx="983">
                  <c:v>-8.1075289659748293</c:v>
                </c:pt>
                <c:pt idx="984">
                  <c:v>-8.1075578925185319</c:v>
                </c:pt>
                <c:pt idx="985">
                  <c:v>-8.1075868188845046</c:v>
                </c:pt>
                <c:pt idx="986">
                  <c:v>-8.1076157450727493</c:v>
                </c:pt>
                <c:pt idx="987">
                  <c:v>-8.107644671083257</c:v>
                </c:pt>
                <c:pt idx="988">
                  <c:v>-8.1076735969160332</c:v>
                </c:pt>
                <c:pt idx="989">
                  <c:v>-8.1077025225710813</c:v>
                </c:pt>
                <c:pt idx="990">
                  <c:v>-8.107731448048396</c:v>
                </c:pt>
                <c:pt idx="991">
                  <c:v>-8.1077603733479737</c:v>
                </c:pt>
                <c:pt idx="992">
                  <c:v>-8.1077892984698234</c:v>
                </c:pt>
                <c:pt idx="993">
                  <c:v>-8.1078182234139344</c:v>
                </c:pt>
                <c:pt idx="994">
                  <c:v>-8.107847148180312</c:v>
                </c:pt>
                <c:pt idx="995">
                  <c:v>-8.1078760727689598</c:v>
                </c:pt>
                <c:pt idx="996">
                  <c:v>-8.1079049971798671</c:v>
                </c:pt>
                <c:pt idx="997">
                  <c:v>-8.1079339214130393</c:v>
                </c:pt>
                <c:pt idx="998">
                  <c:v>-8.1079628454684762</c:v>
                </c:pt>
                <c:pt idx="999">
                  <c:v>-8.1079917693461834</c:v>
                </c:pt>
                <c:pt idx="1000">
                  <c:v>-8.1080206930461465</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Calculs!$J$4:$J$1004</c:f>
              <c:numCache>
                <c:formatCode>0.00</c:formatCode>
                <c:ptCount val="1001"/>
                <c:pt idx="0">
                  <c:v>86.435214228857916</c:v>
                </c:pt>
                <c:pt idx="1">
                  <c:v>86.652210218081535</c:v>
                </c:pt>
                <c:pt idx="2">
                  <c:v>86.86972553021144</c:v>
                </c:pt>
                <c:pt idx="3">
                  <c:v>87.088323878365131</c:v>
                </c:pt>
                <c:pt idx="4">
                  <c:v>87.308570560997637</c:v>
                </c:pt>
                <c:pt idx="5">
                  <c:v>87.531032607676806</c:v>
                </c:pt>
                <c:pt idx="6">
                  <c:v>87.756135596363507</c:v>
                </c:pt>
                <c:pt idx="7">
                  <c:v>87.984019660465364</c:v>
                </c:pt>
                <c:pt idx="8">
                  <c:v>88.214681807757543</c:v>
                </c:pt>
                <c:pt idx="9">
                  <c:v>88.448118979144695</c:v>
                </c:pt>
                <c:pt idx="10">
                  <c:v>88.684328049690862</c:v>
                </c:pt>
                <c:pt idx="11">
                  <c:v>88.923305829618428</c:v>
                </c:pt>
                <c:pt idx="12">
                  <c:v>89.165049065277643</c:v>
                </c:pt>
                <c:pt idx="13">
                  <c:v>89.409554440087874</c:v>
                </c:pt>
                <c:pt idx="14">
                  <c:v>89.656818575452007</c:v>
                </c:pt>
                <c:pt idx="15">
                  <c:v>89.906838031645009</c:v>
                </c:pt>
                <c:pt idx="16">
                  <c:v>90.159609308677915</c:v>
                </c:pt>
                <c:pt idx="17">
                  <c:v>90.415128847138206</c:v>
                </c:pt>
                <c:pt idx="18">
                  <c:v>90.673393029007585</c:v>
                </c:pt>
                <c:pt idx="19">
                  <c:v>90.934398178458139</c:v>
                </c:pt>
                <c:pt idx="20">
                  <c:v>91.1981405626277</c:v>
                </c:pt>
                <c:pt idx="21">
                  <c:v>91.464616392375419</c:v>
                </c:pt>
                <c:pt idx="22">
                  <c:v>91.733821823018161</c:v>
                </c:pt>
                <c:pt idx="23">
                  <c:v>92.005752955048649</c:v>
                </c:pt>
                <c:pt idx="24">
                  <c:v>92.280405834835989</c:v>
                </c:pt>
                <c:pt idx="25">
                  <c:v>92.557776455309337</c:v>
                </c:pt>
                <c:pt idx="26">
                  <c:v>92.837860756625318</c:v>
                </c:pt>
                <c:pt idx="27">
                  <c:v>93.120654626819871</c:v>
                </c:pt>
                <c:pt idx="28">
                  <c:v>93.406153902445041</c:v>
                </c:pt>
                <c:pt idx="29">
                  <c:v>93.694354369191416</c:v>
                </c:pt>
                <c:pt idx="30">
                  <c:v>93.985251762496617</c:v>
                </c:pt>
                <c:pt idx="31">
                  <c:v>94.278841768140438</c:v>
                </c:pt>
                <c:pt idx="32">
                  <c:v>94.575120022827136</c:v>
                </c:pt>
                <c:pt idx="33">
                  <c:v>94.874082114755254</c:v>
                </c:pt>
                <c:pt idx="34">
                  <c:v>95.175723584175557</c:v>
                </c:pt>
                <c:pt idx="35">
                  <c:v>95.480039923937397</c:v>
                </c:pt>
                <c:pt idx="36">
                  <c:v>95.787026580023976</c:v>
                </c:pt>
                <c:pt idx="37">
                  <c:v>96.096678952076914</c:v>
                </c:pt>
                <c:pt idx="38">
                  <c:v>96.40899239391041</c:v>
                </c:pt>
                <c:pt idx="39">
                  <c:v>96.723962214015486</c:v>
                </c:pt>
                <c:pt idx="40">
                  <c:v>97.041583676054501</c:v>
                </c:pt>
                <c:pt idx="41">
                  <c:v>97.361851999346428</c:v>
                </c:pt>
                <c:pt idx="42">
                  <c:v>97.684762359343097</c:v>
                </c:pt>
                <c:pt idx="43">
                  <c:v>98.010309888096714</c:v>
                </c:pt>
                <c:pt idx="44">
                  <c:v>98.338489674718971</c:v>
                </c:pt>
                <c:pt idx="45">
                  <c:v>98.669296765832073</c:v>
                </c:pt>
                <c:pt idx="46">
                  <c:v>99.002726166011811</c:v>
                </c:pt>
                <c:pt idx="47">
                  <c:v>99.338772838223093</c:v>
                </c:pt>
                <c:pt idx="48">
                  <c:v>99.677431704248036</c:v>
                </c:pt>
                <c:pt idx="49">
                  <c:v>100.01869764510694</c:v>
                </c:pt>
                <c:pt idx="50">
                  <c:v>100.36256550147239</c:v>
                </c:pt>
                <c:pt idx="51">
                  <c:v>100.70903086288359</c:v>
                </c:pt>
                <c:pt idx="52">
                  <c:v>101.05809085980103</c:v>
                </c:pt>
                <c:pt idx="53">
                  <c:v>101.40974337884023</c:v>
                </c:pt>
                <c:pt idx="54">
                  <c:v>101.7639862750965</c:v>
                </c:pt>
                <c:pt idx="55">
                  <c:v>102.12081737241554</c:v>
                </c:pt>
                <c:pt idx="56">
                  <c:v>102.48023446366003</c:v>
                </c:pt>
                <c:pt idx="57">
                  <c:v>102.84223531097194</c:v>
                </c:pt>
                <c:pt idx="58">
                  <c:v>103.20681764603121</c:v>
                </c:pt>
                <c:pt idx="59">
                  <c:v>103.57397917031025</c:v>
                </c:pt>
                <c:pt idx="60">
                  <c:v>103.94371755532499</c:v>
                </c:pt>
                <c:pt idx="61">
                  <c:v>104.31603044288212</c:v>
                </c:pt>
                <c:pt idx="62">
                  <c:v>104.69091544532296</c:v>
                </c:pt>
                <c:pt idx="63">
                  <c:v>105.06837014576377</c:v>
                </c:pt>
                <c:pt idx="64">
                  <c:v>105.44839209833287</c:v>
                </c:pt>
                <c:pt idx="65">
                  <c:v>105.83097882840444</c:v>
                </c:pt>
                <c:pt idx="66">
                  <c:v>106.21612783282913</c:v>
                </c:pt>
                <c:pt idx="67">
                  <c:v>106.60383658016175</c:v>
                </c:pt>
                <c:pt idx="68">
                  <c:v>106.99410251088588</c:v>
                </c:pt>
                <c:pt idx="69">
                  <c:v>107.38692303763555</c:v>
                </c:pt>
                <c:pt idx="70">
                  <c:v>107.7822955454142</c:v>
                </c:pt>
                <c:pt idx="71">
                  <c:v>108.1802173918108</c:v>
                </c:pt>
                <c:pt idx="72">
                  <c:v>108.58068590721335</c:v>
                </c:pt>
                <c:pt idx="73">
                  <c:v>108.98369839501976</c:v>
                </c:pt>
                <c:pt idx="74">
                  <c:v>109.38925213184612</c:v>
                </c:pt>
                <c:pt idx="75">
                  <c:v>109.79734436773266</c:v>
                </c:pt>
                <c:pt idx="76">
                  <c:v>110.2079723263471</c:v>
                </c:pt>
                <c:pt idx="77">
                  <c:v>110.62113320518579</c:v>
                </c:pt>
                <c:pt idx="78">
                  <c:v>111.03682417577248</c:v>
                </c:pt>
                <c:pt idx="79">
                  <c:v>111.45504238385496</c:v>
                </c:pt>
                <c:pt idx="80">
                  <c:v>111.87578494959935</c:v>
                </c:pt>
                <c:pt idx="81">
                  <c:v>112.29904896778245</c:v>
                </c:pt>
                <c:pt idx="82">
                  <c:v>112.72483150798189</c:v>
                </c:pt>
                <c:pt idx="83">
                  <c:v>113.15312961476428</c:v>
                </c:pt>
                <c:pt idx="84">
                  <c:v>113.58394030787146</c:v>
                </c:pt>
                <c:pt idx="85">
                  <c:v>114.01726058240472</c:v>
                </c:pt>
                <c:pt idx="86">
                  <c:v>114.4530874090072</c:v>
                </c:pt>
                <c:pt idx="87">
                  <c:v>114.89141773404447</c:v>
                </c:pt>
                <c:pt idx="88">
                  <c:v>115.33224847978326</c:v>
                </c:pt>
                <c:pt idx="89">
                  <c:v>115.77557654456847</c:v>
                </c:pt>
                <c:pt idx="90">
                  <c:v>116.22139880299846</c:v>
                </c:pt>
                <c:pt idx="91">
                  <c:v>116.66971210609874</c:v>
                </c:pt>
                <c:pt idx="92">
                  <c:v>117.12051328149387</c:v>
                </c:pt>
                <c:pt idx="93">
                  <c:v>117.57379913357792</c:v>
                </c:pt>
                <c:pt idx="94">
                  <c:v>118.02956644368328</c:v>
                </c:pt>
                <c:pt idx="95">
                  <c:v>118.487811970248</c:v>
                </c:pt>
                <c:pt idx="96">
                  <c:v>118.9485324489816</c:v>
                </c:pt>
                <c:pt idx="97">
                  <c:v>119.4117245930294</c:v>
                </c:pt>
                <c:pt idx="98">
                  <c:v>119.87738509313553</c:v>
                </c:pt>
                <c:pt idx="99">
                  <c:v>120.34551061780438</c:v>
                </c:pt>
                <c:pt idx="100">
                  <c:v>120.81609781346084</c:v>
                </c:pt>
                <c:pt idx="101">
                  <c:v>121.28914292775046</c:v>
                </c:pt>
                <c:pt idx="102">
                  <c:v>121.76464143182589</c:v>
                </c:pt>
                <c:pt idx="103">
                  <c:v>122.24258839613778</c:v>
                </c:pt>
                <c:pt idx="104">
                  <c:v>122.72297886725592</c:v>
                </c:pt>
                <c:pt idx="105">
                  <c:v>123.20580786806127</c:v>
                </c:pt>
                <c:pt idx="106">
                  <c:v>123.69107039793646</c:v>
                </c:pt>
                <c:pt idx="107">
                  <c:v>124.17876143295472</c:v>
                </c:pt>
                <c:pt idx="108">
                  <c:v>124.66887592606746</c:v>
                </c:pt>
                <c:pt idx="109">
                  <c:v>125.1614088072903</c:v>
                </c:pt>
                <c:pt idx="110">
                  <c:v>125.65635498388775</c:v>
                </c:pt>
                <c:pt idx="111">
                  <c:v>126.15370934055649</c:v>
                </c:pt>
                <c:pt idx="112">
                  <c:v>126.65346673960727</c:v>
                </c:pt>
                <c:pt idx="113">
                  <c:v>127.1556220211455</c:v>
                </c:pt>
                <c:pt idx="114">
                  <c:v>127.66017000325054</c:v>
                </c:pt>
                <c:pt idx="115">
                  <c:v>128.16710548215363</c:v>
                </c:pt>
                <c:pt idx="116">
                  <c:v>128.67642323241463</c:v>
                </c:pt>
                <c:pt idx="117">
                  <c:v>129.18811800709756</c:v>
                </c:pt>
                <c:pt idx="118">
                  <c:v>129.70218453794476</c:v>
                </c:pt>
                <c:pt idx="119">
                  <c:v>130.21861753554995</c:v>
                </c:pt>
                <c:pt idx="120">
                  <c:v>130.73741168953021</c:v>
                </c:pt>
                <c:pt idx="121">
                  <c:v>131.25856166869659</c:v>
                </c:pt>
                <c:pt idx="122">
                  <c:v>131.78206212122367</c:v>
                </c:pt>
                <c:pt idx="123">
                  <c:v>132.30790767481815</c:v>
                </c:pt>
                <c:pt idx="124">
                  <c:v>132.83609293688605</c:v>
                </c:pt>
                <c:pt idx="125">
                  <c:v>133.36661249469901</c:v>
                </c:pt>
                <c:pt idx="126">
                  <c:v>133.89946091555956</c:v>
                </c:pt>
                <c:pt idx="127">
                  <c:v>134.43463274696518</c:v>
                </c:pt>
                <c:pt idx="128">
                  <c:v>134.97212251677138</c:v>
                </c:pt>
                <c:pt idx="129">
                  <c:v>135.51192473335391</c:v>
                </c:pt>
                <c:pt idx="130">
                  <c:v>136.05403388576968</c:v>
                </c:pt>
                <c:pt idx="131">
                  <c:v>136.59844444391692</c:v>
                </c:pt>
                <c:pt idx="132">
                  <c:v>137.14515085869431</c:v>
                </c:pt>
                <c:pt idx="133">
                  <c:v>137.69414756215906</c:v>
                </c:pt>
                <c:pt idx="134">
                  <c:v>138.24542896768412</c:v>
                </c:pt>
                <c:pt idx="135">
                  <c:v>138.79898947011446</c:v>
                </c:pt>
                <c:pt idx="136">
                  <c:v>139.35482344592236</c:v>
                </c:pt>
                <c:pt idx="137">
                  <c:v>139.91292525336186</c:v>
                </c:pt>
                <c:pt idx="138">
                  <c:v>140.47328923262228</c:v>
                </c:pt>
                <c:pt idx="139">
                  <c:v>141.0359097059808</c:v>
                </c:pt>
                <c:pt idx="140">
                  <c:v>141.60078097795426</c:v>
                </c:pt>
                <c:pt idx="141">
                  <c:v>142.16789733544999</c:v>
                </c:pt>
                <c:pt idx="142">
                  <c:v>142.73725304791591</c:v>
                </c:pt>
                <c:pt idx="143">
                  <c:v>143.30884236748966</c:v>
                </c:pt>
                <c:pt idx="144">
                  <c:v>143.88265952914693</c:v>
                </c:pt>
                <c:pt idx="145">
                  <c:v>144.45869875084904</c:v>
                </c:pt>
                <c:pt idx="146">
                  <c:v>145.03695423368961</c:v>
                </c:pt>
                <c:pt idx="147">
                  <c:v>145.61742016204045</c:v>
                </c:pt>
                <c:pt idx="148">
                  <c:v>146.20009070369662</c:v>
                </c:pt>
                <c:pt idx="149">
                  <c:v>146.78496001002085</c:v>
                </c:pt>
                <c:pt idx="150">
                  <c:v>147.37202221608698</c:v>
                </c:pt>
                <c:pt idx="151">
                  <c:v>147.96127157265497</c:v>
                </c:pt>
                <c:pt idx="152">
                  <c:v>148.55270257840934</c:v>
                </c:pt>
                <c:pt idx="153">
                  <c:v>149.14630984855651</c:v>
                </c:pt>
                <c:pt idx="154">
                  <c:v>149.74208798315209</c:v>
                </c:pt>
                <c:pt idx="155">
                  <c:v>150.34003156722972</c:v>
                </c:pt>
                <c:pt idx="156">
                  <c:v>150.94013517092944</c:v>
                </c:pt>
                <c:pt idx="157">
                  <c:v>151.54239334962531</c:v>
                </c:pt>
                <c:pt idx="158">
                  <c:v>152.14680064405241</c:v>
                </c:pt>
                <c:pt idx="159">
                  <c:v>152.75335158043313</c:v>
                </c:pt>
                <c:pt idx="160">
                  <c:v>153.36204067060302</c:v>
                </c:pt>
                <c:pt idx="161">
                  <c:v>153.97286241213578</c:v>
                </c:pt>
                <c:pt idx="162">
                  <c:v>154.5858112884678</c:v>
                </c:pt>
                <c:pt idx="163">
                  <c:v>155.20088176902192</c:v>
                </c:pt>
                <c:pt idx="164">
                  <c:v>155.81806830933084</c:v>
                </c:pt>
                <c:pt idx="165">
                  <c:v>156.43736535115957</c:v>
                </c:pt>
                <c:pt idx="166">
                  <c:v>157.0587673226276</c:v>
                </c:pt>
                <c:pt idx="167">
                  <c:v>157.68226863833027</c:v>
                </c:pt>
                <c:pt idx="168">
                  <c:v>158.30786369945963</c:v>
                </c:pt>
                <c:pt idx="169">
                  <c:v>158.93554689392471</c:v>
                </c:pt>
                <c:pt idx="170">
                  <c:v>159.56531259647119</c:v>
                </c:pt>
                <c:pt idx="171">
                  <c:v>160.19715516880049</c:v>
                </c:pt>
                <c:pt idx="172">
                  <c:v>160.83106895968828</c:v>
                </c:pt>
                <c:pt idx="173">
                  <c:v>161.4670483051024</c:v>
                </c:pt>
                <c:pt idx="174">
                  <c:v>162.1050875283203</c:v>
                </c:pt>
                <c:pt idx="175">
                  <c:v>162.74518094004583</c:v>
                </c:pt>
                <c:pt idx="176">
                  <c:v>163.38732283852545</c:v>
                </c:pt>
                <c:pt idx="177">
                  <c:v>164.03150750966401</c:v>
                </c:pt>
                <c:pt idx="178">
                  <c:v>164.67772922713979</c:v>
                </c:pt>
                <c:pt idx="179">
                  <c:v>165.3259822525192</c:v>
                </c:pt>
                <c:pt idx="180">
                  <c:v>165.97626083537074</c:v>
                </c:pt>
                <c:pt idx="181">
                  <c:v>166.62855921337854</c:v>
                </c:pt>
                <c:pt idx="182">
                  <c:v>167.28287161245532</c:v>
                </c:pt>
                <c:pt idx="183">
                  <c:v>167.93919224685484</c:v>
                </c:pt>
                <c:pt idx="184">
                  <c:v>168.59751531928376</c:v>
                </c:pt>
                <c:pt idx="185">
                  <c:v>169.25783502101294</c:v>
                </c:pt>
                <c:pt idx="186">
                  <c:v>169.9201455319884</c:v>
                </c:pt>
                <c:pt idx="187">
                  <c:v>170.58444102094154</c:v>
                </c:pt>
                <c:pt idx="188">
                  <c:v>171.2507156454989</c:v>
                </c:pt>
                <c:pt idx="189">
                  <c:v>171.91896355229147</c:v>
                </c:pt>
                <c:pt idx="190">
                  <c:v>172.5891788770634</c:v>
                </c:pt>
                <c:pt idx="191">
                  <c:v>173.26135574478025</c:v>
                </c:pt>
                <c:pt idx="192">
                  <c:v>173.93548826973665</c:v>
                </c:pt>
                <c:pt idx="193">
                  <c:v>174.61157055566352</c:v>
                </c:pt>
                <c:pt idx="194">
                  <c:v>175.28959669583475</c:v>
                </c:pt>
                <c:pt idx="195">
                  <c:v>175.96956077317341</c:v>
                </c:pt>
                <c:pt idx="196">
                  <c:v>176.65145686035737</c:v>
                </c:pt>
                <c:pt idx="197">
                  <c:v>177.33527901992451</c:v>
                </c:pt>
                <c:pt idx="198">
                  <c:v>178.02102130437737</c:v>
                </c:pt>
                <c:pt idx="199">
                  <c:v>178.70867775628733</c:v>
                </c:pt>
                <c:pt idx="200">
                  <c:v>179.3982424083982</c:v>
                </c:pt>
                <c:pt idx="201">
                  <c:v>180.08970928372955</c:v>
                </c:pt>
                <c:pt idx="202">
                  <c:v>180.78307239567923</c:v>
                </c:pt>
                <c:pt idx="203">
                  <c:v>181.47832574812566</c:v>
                </c:pt>
                <c:pt idx="204">
                  <c:v>182.17546333552946</c:v>
                </c:pt>
                <c:pt idx="205">
                  <c:v>182.87447914303473</c:v>
                </c:pt>
                <c:pt idx="206">
                  <c:v>183.57536714656968</c:v>
                </c:pt>
                <c:pt idx="207">
                  <c:v>184.27812131294687</c:v>
                </c:pt>
                <c:pt idx="208">
                  <c:v>184.98273559996306</c:v>
                </c:pt>
                <c:pt idx="209">
                  <c:v>185.68920395649837</c:v>
                </c:pt>
                <c:pt idx="210">
                  <c:v>186.39752032261507</c:v>
                </c:pt>
                <c:pt idx="211">
                  <c:v>187.10767862965591</c:v>
                </c:pt>
                <c:pt idx="212">
                  <c:v>187.81967280034192</c:v>
                </c:pt>
                <c:pt idx="213">
                  <c:v>188.53349674886979</c:v>
                </c:pt>
                <c:pt idx="214">
                  <c:v>189.24914438100868</c:v>
                </c:pt>
                <c:pt idx="215">
                  <c:v>189.96660959419663</c:v>
                </c:pt>
                <c:pt idx="216">
                  <c:v>190.68588627763651</c:v>
                </c:pt>
                <c:pt idx="217">
                  <c:v>191.40696831239143</c:v>
                </c:pt>
                <c:pt idx="218">
                  <c:v>192.1298495714797</c:v>
                </c:pt>
                <c:pt idx="219">
                  <c:v>192.85452391996932</c:v>
                </c:pt>
                <c:pt idx="220">
                  <c:v>193.58098521507208</c:v>
                </c:pt>
                <c:pt idx="221">
                  <c:v>194.30922730623703</c:v>
                </c:pt>
                <c:pt idx="222">
                  <c:v>195.03924403524366</c:v>
                </c:pt>
                <c:pt idx="223">
                  <c:v>195.77102923629442</c:v>
                </c:pt>
                <c:pt idx="224">
                  <c:v>196.50457673610703</c:v>
                </c:pt>
                <c:pt idx="225">
                  <c:v>197.23988035400598</c:v>
                </c:pt>
                <c:pt idx="226">
                  <c:v>197.97693390201394</c:v>
                </c:pt>
                <c:pt idx="227">
                  <c:v>198.71573118494246</c:v>
                </c:pt>
                <c:pt idx="228">
                  <c:v>199.45626600048223</c:v>
                </c:pt>
                <c:pt idx="229">
                  <c:v>200.19853213929301</c:v>
                </c:pt>
                <c:pt idx="230">
                  <c:v>200.94252338509293</c:v>
                </c:pt>
                <c:pt idx="231">
                  <c:v>201.68823351474751</c:v>
                </c:pt>
                <c:pt idx="232">
                  <c:v>202.43565629835805</c:v>
                </c:pt>
                <c:pt idx="233">
                  <c:v>203.18478549934969</c:v>
                </c:pt>
                <c:pt idx="234">
                  <c:v>203.93561487455892</c:v>
                </c:pt>
                <c:pt idx="235">
                  <c:v>204.6881381743207</c:v>
                </c:pt>
                <c:pt idx="236">
                  <c:v>205.44234914255512</c:v>
                </c:pt>
                <c:pt idx="237">
                  <c:v>206.19824151685353</c:v>
                </c:pt>
                <c:pt idx="238">
                  <c:v>206.95580902856432</c:v>
                </c:pt>
                <c:pt idx="239">
                  <c:v>207.71504540287822</c:v>
                </c:pt>
                <c:pt idx="240">
                  <c:v>208.47594435891307</c:v>
                </c:pt>
                <c:pt idx="241">
                  <c:v>209.2384996097982</c:v>
                </c:pt>
                <c:pt idx="242">
                  <c:v>210.00270486275843</c:v>
                </c:pt>
                <c:pt idx="243">
                  <c:v>210.76855381919745</c:v>
                </c:pt>
                <c:pt idx="244">
                  <c:v>211.53604017478091</c:v>
                </c:pt>
                <c:pt idx="245">
                  <c:v>212.30515761951895</c:v>
                </c:pt>
                <c:pt idx="246">
                  <c:v>213.0758998378484</c:v>
                </c:pt>
                <c:pt idx="247">
                  <c:v>213.84826050871433</c:v>
                </c:pt>
                <c:pt idx="248">
                  <c:v>214.62223330565146</c:v>
                </c:pt>
                <c:pt idx="249">
                  <c:v>215.39781189686477</c:v>
                </c:pt>
                <c:pt idx="250">
                  <c:v>216.17498994530999</c:v>
                </c:pt>
                <c:pt idx="251">
                  <c:v>216.9537605147643</c:v>
                </c:pt>
                <c:pt idx="252">
                  <c:v>217.73411547526055</c:v>
                </c:pt>
                <c:pt idx="253">
                  <c:v>218.51604609675957</c:v>
                </c:pt>
                <c:pt idx="254">
                  <c:v>219.29954364347529</c:v>
                </c:pt>
                <c:pt idx="255">
                  <c:v>220.0845993739874</c:v>
                </c:pt>
                <c:pt idx="256">
                  <c:v>220.87120454135305</c:v>
                </c:pt>
                <c:pt idx="257">
                  <c:v>221.65935039321798</c:v>
                </c:pt>
                <c:pt idx="258">
                  <c:v>222.4490281719267</c:v>
                </c:pt>
                <c:pt idx="259">
                  <c:v>223.24022911463217</c:v>
                </c:pt>
                <c:pt idx="260">
                  <c:v>224.03294445340453</c:v>
                </c:pt>
                <c:pt idx="261">
                  <c:v>224.82716541533918</c:v>
                </c:pt>
                <c:pt idx="262">
                  <c:v>225.62288322266411</c:v>
                </c:pt>
                <c:pt idx="263">
                  <c:v>226.42008909284652</c:v>
                </c:pt>
                <c:pt idx="264">
                  <c:v>227.21877423869864</c:v>
                </c:pt>
                <c:pt idx="265">
                  <c:v>228.01892986848281</c:v>
                </c:pt>
                <c:pt idx="266">
                  <c:v>228.82054718601592</c:v>
                </c:pt>
                <c:pt idx="267">
                  <c:v>229.62361739077295</c:v>
                </c:pt>
                <c:pt idx="268">
                  <c:v>230.42813167799002</c:v>
                </c:pt>
                <c:pt idx="269">
                  <c:v>231.23408123876646</c:v>
                </c:pt>
                <c:pt idx="270">
                  <c:v>232.04145726016625</c:v>
                </c:pt>
                <c:pt idx="271">
                  <c:v>232.85025092531873</c:v>
                </c:pt>
                <c:pt idx="272">
                  <c:v>233.66045341351864</c:v>
                </c:pt>
                <c:pt idx="273">
                  <c:v>234.4720559003253</c:v>
                </c:pt>
                <c:pt idx="274">
                  <c:v>235.28504955766118</c:v>
                </c:pt>
                <c:pt idx="275">
                  <c:v>236.09942555390964</c:v>
                </c:pt>
                <c:pt idx="276">
                  <c:v>236.91517505401205</c:v>
                </c:pt>
                <c:pt idx="277">
                  <c:v>237.73228921956414</c:v>
                </c:pt>
                <c:pt idx="278">
                  <c:v>238.55075920891159</c:v>
                </c:pt>
                <c:pt idx="279">
                  <c:v>239.37057617724491</c:v>
                </c:pt>
                <c:pt idx="280">
                  <c:v>240.19173127669373</c:v>
                </c:pt>
                <c:pt idx="281">
                  <c:v>241.01421565642011</c:v>
                </c:pt>
                <c:pt idx="282">
                  <c:v>241.83802046271143</c:v>
                </c:pt>
                <c:pt idx="283">
                  <c:v>242.66313683907231</c:v>
                </c:pt>
                <c:pt idx="284">
                  <c:v>243.48955592631594</c:v>
                </c:pt>
                <c:pt idx="285">
                  <c:v>244.31726886265477</c:v>
                </c:pt>
                <c:pt idx="286">
                  <c:v>245.14626678379022</c:v>
                </c:pt>
                <c:pt idx="287">
                  <c:v>245.97654082300201</c:v>
                </c:pt>
                <c:pt idx="288">
                  <c:v>246.80808211123653</c:v>
                </c:pt>
                <c:pt idx="289">
                  <c:v>247.64088177719464</c:v>
                </c:pt>
                <c:pt idx="290">
                  <c:v>248.47493094741864</c:v>
                </c:pt>
                <c:pt idx="291">
                  <c:v>249.31022074637869</c:v>
                </c:pt>
                <c:pt idx="292">
                  <c:v>250.14674229655836</c:v>
                </c:pt>
                <c:pt idx="293">
                  <c:v>250.98448671853961</c:v>
                </c:pt>
                <c:pt idx="294">
                  <c:v>251.82344513108697</c:v>
                </c:pt>
                <c:pt idx="295">
                  <c:v>252.6636086512311</c:v>
                </c:pt>
                <c:pt idx="296">
                  <c:v>253.50496839435155</c:v>
                </c:pt>
                <c:pt idx="297">
                  <c:v>254.34751547425893</c:v>
                </c:pt>
                <c:pt idx="298">
                  <c:v>255.19123436819868</c:v>
                </c:pt>
                <c:pt idx="299">
                  <c:v>256.03609627740127</c:v>
                </c:pt>
                <c:pt idx="300">
                  <c:v>256.88206576188293</c:v>
                </c:pt>
                <c:pt idx="301">
                  <c:v>257.7291073800036</c:v>
                </c:pt>
                <c:pt idx="302">
                  <c:v>258.57718568915135</c:v>
                </c:pt>
                <c:pt idx="303">
                  <c:v>259.42626524641793</c:v>
                </c:pt>
                <c:pt idx="304">
                  <c:v>260.27631060926473</c:v>
                </c:pt>
                <c:pt idx="305">
                  <c:v>261.12728633617974</c:v>
                </c:pt>
                <c:pt idx="306">
                  <c:v>261.97915698732544</c:v>
                </c:pt>
                <c:pt idx="307">
                  <c:v>262.83188712517727</c:v>
                </c:pt>
                <c:pt idx="308">
                  <c:v>263.68544131515324</c:v>
                </c:pt>
                <c:pt idx="309">
                  <c:v>264.53978412623394</c:v>
                </c:pt>
                <c:pt idx="310">
                  <c:v>265.39488013157393</c:v>
                </c:pt>
                <c:pt idx="311">
                  <c:v>266.25069390910346</c:v>
                </c:pt>
                <c:pt idx="312">
                  <c:v>267.10719004212143</c:v>
                </c:pt>
                <c:pt idx="313">
                  <c:v>267.96433311987886</c:v>
                </c:pt>
                <c:pt idx="314">
                  <c:v>268.82208773815364</c:v>
                </c:pt>
                <c:pt idx="315">
                  <c:v>269.68041849981574</c:v>
                </c:pt>
                <c:pt idx="316">
                  <c:v>270.53929001538353</c:v>
                </c:pt>
                <c:pt idx="317">
                  <c:v>271.39866690357104</c:v>
                </c:pt>
                <c:pt idx="318">
                  <c:v>272.25851379182581</c:v>
                </c:pt>
                <c:pt idx="319">
                  <c:v>273.11879531685804</c:v>
                </c:pt>
                <c:pt idx="320">
                  <c:v>273.97947612516032</c:v>
                </c:pt>
                <c:pt idx="321">
                  <c:v>274.84052353442206</c:v>
                </c:pt>
                <c:pt idx="322">
                  <c:v>275.70191019541556</c:v>
                </c:pt>
                <c:pt idx="323">
                  <c:v>276.56361142975402</c:v>
                </c:pt>
                <c:pt idx="324">
                  <c:v>277.42560256703342</c:v>
                </c:pt>
                <c:pt idx="325">
                  <c:v>278.28785894505893</c:v>
                </c:pt>
                <c:pt idx="326">
                  <c:v>279.15035591006642</c:v>
                </c:pt>
                <c:pt idx="327">
                  <c:v>280.01306881693984</c:v>
                </c:pt>
                <c:pt idx="328">
                  <c:v>280.8759730294243</c:v>
                </c:pt>
                <c:pt idx="329">
                  <c:v>281.7390439203345</c:v>
                </c:pt>
                <c:pt idx="330">
                  <c:v>282.60225687175904</c:v>
                </c:pt>
                <c:pt idx="331">
                  <c:v>283.46558727526019</c:v>
                </c:pt>
                <c:pt idx="332">
                  <c:v>284.32901053206945</c:v>
                </c:pt>
                <c:pt idx="333">
                  <c:v>285.19250205327864</c:v>
                </c:pt>
                <c:pt idx="334">
                  <c:v>286.05603726002681</c:v>
                </c:pt>
                <c:pt idx="335">
                  <c:v>286.91959158368263</c:v>
                </c:pt>
                <c:pt idx="336">
                  <c:v>287.78314046602276</c:v>
                </c:pt>
                <c:pt idx="337">
                  <c:v>288.64665935940559</c:v>
                </c:pt>
                <c:pt idx="338">
                  <c:v>289.51012372694083</c:v>
                </c:pt>
                <c:pt idx="339">
                  <c:v>290.37350904265486</c:v>
                </c:pt>
                <c:pt idx="340">
                  <c:v>291.23679079165169</c:v>
                </c:pt>
                <c:pt idx="341">
                  <c:v>292.0999444702698</c:v>
                </c:pt>
                <c:pt idx="342">
                  <c:v>292.96294558623453</c:v>
                </c:pt>
                <c:pt idx="343">
                  <c:v>293.82576965880645</c:v>
                </c:pt>
                <c:pt idx="344">
                  <c:v>294.68839221892517</c:v>
                </c:pt>
                <c:pt idx="345">
                  <c:v>295.55078880934929</c:v>
                </c:pt>
                <c:pt idx="346">
                  <c:v>296.41293498479172</c:v>
                </c:pt>
                <c:pt idx="347">
                  <c:v>297.27480631205123</c:v>
                </c:pt>
                <c:pt idx="348">
                  <c:v>298.13637866001358</c:v>
                </c:pt>
                <c:pt idx="349">
                  <c:v>298.99762848960387</c:v>
                </c:pt>
                <c:pt idx="350">
                  <c:v>299.85853256369251</c:v>
                </c:pt>
                <c:pt idx="351">
                  <c:v>300.71906765703352</c:v>
                </c:pt>
                <c:pt idx="352">
                  <c:v>301.57921055635893</c:v>
                </c:pt>
                <c:pt idx="353">
                  <c:v>302.43893806046975</c:v>
                </c:pt>
                <c:pt idx="354">
                  <c:v>303.29822698032274</c:v>
                </c:pt>
                <c:pt idx="355">
                  <c:v>304.15705413911371</c:v>
                </c:pt>
                <c:pt idx="356">
                  <c:v>305.01539637235709</c:v>
                </c:pt>
                <c:pt idx="357">
                  <c:v>305.87323052796154</c:v>
                </c:pt>
                <c:pt idx="358">
                  <c:v>306.73053346630195</c:v>
                </c:pt>
                <c:pt idx="359">
                  <c:v>307.58728206028781</c:v>
                </c:pt>
                <c:pt idx="360">
                  <c:v>308.44345925198661</c:v>
                </c:pt>
                <c:pt idx="361">
                  <c:v>309.29906010763784</c:v>
                </c:pt>
                <c:pt idx="362">
                  <c:v>310.15408575322402</c:v>
                </c:pt>
                <c:pt idx="363">
                  <c:v>311.008537311623</c:v>
                </c:pt>
                <c:pt idx="364">
                  <c:v>311.86241590261983</c:v>
                </c:pt>
                <c:pt idx="365">
                  <c:v>312.71572264291842</c:v>
                </c:pt>
                <c:pt idx="366">
                  <c:v>313.56845864615303</c:v>
                </c:pt>
                <c:pt idx="367">
                  <c:v>314.42062502289997</c:v>
                </c:pt>
                <c:pt idx="368">
                  <c:v>315.27222288068884</c:v>
                </c:pt>
                <c:pt idx="369">
                  <c:v>316.12325332401429</c:v>
                </c:pt>
                <c:pt idx="370">
                  <c:v>316.97371745434708</c:v>
                </c:pt>
                <c:pt idx="371">
                  <c:v>317.8236163701456</c:v>
                </c:pt>
                <c:pt idx="372">
                  <c:v>318.67295116686716</c:v>
                </c:pt>
                <c:pt idx="373">
                  <c:v>319.52172293697907</c:v>
                </c:pt>
                <c:pt idx="374">
                  <c:v>320.36993276996986</c:v>
                </c:pt>
                <c:pt idx="375">
                  <c:v>321.2175817523605</c:v>
                </c:pt>
                <c:pt idx="376">
                  <c:v>322.0646709677153</c:v>
                </c:pt>
                <c:pt idx="377">
                  <c:v>322.91120149665301</c:v>
                </c:pt>
                <c:pt idx="378">
                  <c:v>323.75717441685777</c:v>
                </c:pt>
                <c:pt idx="379">
                  <c:v>324.60259080308998</c:v>
                </c:pt>
                <c:pt idx="380">
                  <c:v>325.44745172719729</c:v>
                </c:pt>
                <c:pt idx="381">
                  <c:v>326.29175825812513</c:v>
                </c:pt>
                <c:pt idx="382">
                  <c:v>327.13551146192776</c:v>
                </c:pt>
                <c:pt idx="383">
                  <c:v>327.97871240177881</c:v>
                </c:pt>
                <c:pt idx="384">
                  <c:v>328.82136213798196</c:v>
                </c:pt>
                <c:pt idx="385">
                  <c:v>329.6634617279816</c:v>
                </c:pt>
                <c:pt idx="386">
                  <c:v>330.50501222637331</c:v>
                </c:pt>
                <c:pt idx="387">
                  <c:v>331.34601468491439</c:v>
                </c:pt>
                <c:pt idx="388">
                  <c:v>332.1864701525343</c:v>
                </c:pt>
                <c:pt idx="389">
                  <c:v>333.0263796753452</c:v>
                </c:pt>
                <c:pt idx="390">
                  <c:v>333.86574429665217</c:v>
                </c:pt>
                <c:pt idx="391">
                  <c:v>334.70456505696347</c:v>
                </c:pt>
                <c:pt idx="392">
                  <c:v>335.54284299400103</c:v>
                </c:pt>
                <c:pt idx="393">
                  <c:v>336.38057914271042</c:v>
                </c:pt>
                <c:pt idx="394">
                  <c:v>337.21777453527125</c:v>
                </c:pt>
                <c:pt idx="395">
                  <c:v>338.0544302011071</c:v>
                </c:pt>
                <c:pt idx="396">
                  <c:v>338.89054716689566</c:v>
                </c:pt>
                <c:pt idx="397">
                  <c:v>339.72612645657887</c:v>
                </c:pt>
                <c:pt idx="398">
                  <c:v>340.56116909137273</c:v>
                </c:pt>
                <c:pt idx="399">
                  <c:v>341.3956760897774</c:v>
                </c:pt>
                <c:pt idx="400">
                  <c:v>342.22964846758691</c:v>
                </c:pt>
                <c:pt idx="401">
                  <c:v>350.54004659776251</c:v>
                </c:pt>
                <c:pt idx="402">
                  <c:v>358.79763630579993</c:v>
                </c:pt>
                <c:pt idx="403">
                  <c:v>367.00340794705215</c:v>
                </c:pt>
                <c:pt idx="404">
                  <c:v>375.15832609490161</c:v>
                </c:pt>
                <c:pt idx="405">
                  <c:v>383.26333045436468</c:v>
                </c:pt>
                <c:pt idx="406">
                  <c:v>391.31933673522826</c:v>
                </c:pt>
                <c:pt idx="407">
                  <c:v>399.32723748686124</c:v>
                </c:pt>
                <c:pt idx="408">
                  <c:v>407.28790289671042</c:v>
                </c:pt>
                <c:pt idx="409">
                  <c:v>415.20218155436942</c:v>
                </c:pt>
                <c:pt idx="410">
                  <c:v>423.070901182993</c:v>
                </c:pt>
                <c:pt idx="411">
                  <c:v>430.89486933972483</c:v>
                </c:pt>
                <c:pt idx="412">
                  <c:v>438.67487408670564</c:v>
                </c:pt>
                <c:pt idx="413">
                  <c:v>446.411684634138</c:v>
                </c:pt>
                <c:pt idx="414">
                  <c:v>454.10605195679682</c:v>
                </c:pt>
                <c:pt idx="415">
                  <c:v>461.7587093852938</c:v>
                </c:pt>
                <c:pt idx="416">
                  <c:v>469.37037317333034</c:v>
                </c:pt>
                <c:pt idx="417">
                  <c:v>476.94174304210122</c:v>
                </c:pt>
                <c:pt idx="418">
                  <c:v>484.47350270294697</c:v>
                </c:pt>
                <c:pt idx="419">
                  <c:v>491.96632035929099</c:v>
                </c:pt>
                <c:pt idx="420">
                  <c:v>499.42084918883938</c:v>
                </c:pt>
                <c:pt idx="421">
                  <c:v>506.83772780696802</c:v>
                </c:pt>
                <c:pt idx="422">
                  <c:v>514.21758071217062</c:v>
                </c:pt>
                <c:pt idx="423">
                  <c:v>521.56101871439409</c:v>
                </c:pt>
                <c:pt idx="424">
                  <c:v>528.86863934704274</c:v>
                </c:pt>
                <c:pt idx="425">
                  <c:v>536.14102726339115</c:v>
                </c:pt>
                <c:pt idx="426">
                  <c:v>543.37875461810688</c:v>
                </c:pt>
                <c:pt idx="427">
                  <c:v>550.58238143454582</c:v>
                </c:pt>
                <c:pt idx="428">
                  <c:v>557.75245595845024</c:v>
                </c:pt>
                <c:pt idx="429">
                  <c:v>564.8895149986447</c:v>
                </c:pt>
                <c:pt idx="430">
                  <c:v>571.994084255296</c:v>
                </c:pt>
                <c:pt idx="431">
                  <c:v>579.06667863627433</c:v>
                </c:pt>
                <c:pt idx="432">
                  <c:v>586.10780256212308</c:v>
                </c:pt>
                <c:pt idx="433">
                  <c:v>593.11795026012317</c:v>
                </c:pt>
                <c:pt idx="434">
                  <c:v>600.09760604790961</c:v>
                </c:pt>
                <c:pt idx="435">
                  <c:v>607.04724460707746</c:v>
                </c:pt>
                <c:pt idx="436">
                  <c:v>613.96733124719162</c:v>
                </c:pt>
                <c:pt idx="437">
                  <c:v>620.85832216059555</c:v>
                </c:pt>
                <c:pt idx="438">
                  <c:v>627.72066466839317</c:v>
                </c:pt>
                <c:pt idx="439">
                  <c:v>634.55479745796163</c:v>
                </c:pt>
                <c:pt idx="440">
                  <c:v>641.36115081233459</c:v>
                </c:pt>
                <c:pt idx="441">
                  <c:v>648.14014683177857</c:v>
                </c:pt>
                <c:pt idx="442">
                  <c:v>654.89219964787185</c:v>
                </c:pt>
                <c:pt idx="443">
                  <c:v>661.61771563037757</c:v>
                </c:pt>
                <c:pt idx="444">
                  <c:v>668.31709358719229</c:v>
                </c:pt>
                <c:pt idx="445">
                  <c:v>674.99072495763471</c:v>
                </c:pt>
                <c:pt idx="446">
                  <c:v>681.63899399933018</c:v>
                </c:pt>
                <c:pt idx="447">
                  <c:v>688.26227796893136</c:v>
                </c:pt>
                <c:pt idx="448">
                  <c:v>694.86094729690797</c:v>
                </c:pt>
                <c:pt idx="449">
                  <c:v>701.43536575662426</c:v>
                </c:pt>
                <c:pt idx="450">
                  <c:v>707.98589062791564</c:v>
                </c:pt>
                <c:pt idx="451">
                  <c:v>714.51287285536387</c:v>
                </c:pt>
                <c:pt idx="452">
                  <c:v>721.01665720146411</c:v>
                </c:pt>
                <c:pt idx="453">
                  <c:v>727.49758239486493</c:v>
                </c:pt>
                <c:pt idx="454">
                  <c:v>733.95598127385654</c:v>
                </c:pt>
                <c:pt idx="455">
                  <c:v>740.39218092527472</c:v>
                </c:pt>
                <c:pt idx="456">
                  <c:v>746.80650281897817</c:v>
                </c:pt>
                <c:pt idx="457">
                  <c:v>753.1992629380527</c:v>
                </c:pt>
                <c:pt idx="458">
                  <c:v>759.57077190488701</c:v>
                </c:pt>
                <c:pt idx="459">
                  <c:v>765.92133510325903</c:v>
                </c:pt>
                <c:pt idx="460">
                  <c:v>772.25125279656538</c:v>
                </c:pt>
                <c:pt idx="461">
                  <c:v>778.5608202423208</c:v>
                </c:pt>
                <c:pt idx="462">
                  <c:v>784.8503278030488</c:v>
                </c:pt>
                <c:pt idx="463">
                  <c:v>791.12006105367891</c:v>
                </c:pt>
                <c:pt idx="464">
                  <c:v>797.37030088556128</c:v>
                </c:pt>
                <c:pt idx="465">
                  <c:v>803.60132360720456</c:v>
                </c:pt>
                <c:pt idx="466">
                  <c:v>809.81340104183778</c:v>
                </c:pt>
                <c:pt idx="467">
                  <c:v>816.00680062189224</c:v>
                </c:pt>
                <c:pt idx="468">
                  <c:v>822.18178548049673</c:v>
                </c:pt>
                <c:pt idx="469">
                  <c:v>828.33861454007251</c:v>
                </c:pt>
                <c:pt idx="470">
                  <c:v>834.47754259811336</c:v>
                </c:pt>
                <c:pt idx="471">
                  <c:v>840.59882041023036</c:v>
                </c:pt>
                <c:pt idx="472">
                  <c:v>846.70269477053796</c:v>
                </c:pt>
                <c:pt idx="473">
                  <c:v>852.78940858945475</c:v>
                </c:pt>
                <c:pt idx="474">
                  <c:v>858.85920096898781</c:v>
                </c:pt>
                <c:pt idx="475">
                  <c:v>864.91230727556831</c:v>
                </c:pt>
                <c:pt idx="476">
                  <c:v>870.94895921050067</c:v>
                </c:pt>
                <c:pt idx="477">
                  <c:v>876.96938487808654</c:v>
                </c:pt>
                <c:pt idx="478">
                  <c:v>882.97380885148004</c:v>
                </c:pt>
                <c:pt idx="479">
                  <c:v>888.96245223633036</c:v>
                </c:pt>
                <c:pt idx="480">
                  <c:v>894.93553273226235</c:v>
                </c:pt>
                <c:pt idx="481">
                  <c:v>900.89326469224625</c:v>
                </c:pt>
                <c:pt idx="482">
                  <c:v>906.83585917990217</c:v>
                </c:pt>
                <c:pt idx="483">
                  <c:v>912.7635240247846</c:v>
                </c:pt>
                <c:pt idx="484">
                  <c:v>918.67646387569027</c:v>
                </c:pt>
                <c:pt idx="485">
                  <c:v>924.57488025202804</c:v>
                </c:pt>
                <c:pt idx="486">
                  <c:v>930.45897159329002</c:v>
                </c:pt>
                <c:pt idx="487">
                  <c:v>936.32893330666002</c:v>
                </c:pt>
                <c:pt idx="488">
                  <c:v>942.18495781279341</c:v>
                </c:pt>
                <c:pt idx="489">
                  <c:v>948.02723458980029</c:v>
                </c:pt>
                <c:pt idx="490">
                  <c:v>953.85595021546351</c:v>
                </c:pt>
                <c:pt idx="491">
                  <c:v>959.67128840771977</c:v>
                </c:pt>
                <c:pt idx="492">
                  <c:v>965.47343006343135</c:v>
                </c:pt>
                <c:pt idx="493">
                  <c:v>971.26255329547405</c:v>
                </c:pt>
                <c:pt idx="494">
                  <c:v>977.03883346816576</c:v>
                </c:pt>
                <c:pt idx="495">
                  <c:v>982.80244323105921</c:v>
                </c:pt>
                <c:pt idx="496">
                  <c:v>988.55355255111954</c:v>
                </c:pt>
                <c:pt idx="497">
                  <c:v>994.29232874330796</c:v>
                </c:pt>
                <c:pt idx="498">
                  <c:v>1000.0189364995905</c:v>
                </c:pt>
                <c:pt idx="499">
                  <c:v>1005.7335379163911</c:v>
                </c:pt>
                <c:pt idx="500">
                  <c:v>1011.4362925205056</c:v>
                </c:pt>
                <c:pt idx="501">
                  <c:v>1017.1273572934936</c:v>
                </c:pt>
                <c:pt idx="502">
                  <c:v>1022.8068866945647</c:v>
                </c:pt>
                <c:pt idx="503">
                  <c:v>1028.4750326819749</c:v>
                </c:pt>
                <c:pt idx="504">
                  <c:v>1034.1319447329465</c:v>
                </c:pt>
                <c:pt idx="505">
                  <c:v>1039.7777698621294</c:v>
                </c:pt>
                <c:pt idx="506">
                  <c:v>1045.4126526386144</c:v>
                </c:pt>
                <c:pt idx="507">
                  <c:v>1051.0367352015178</c:v>
                </c:pt>
                <c:pt idx="508">
                  <c:v>1056.650157274147</c:v>
                </c:pt>
                <c:pt idx="509">
                  <c:v>1062.2530561767667</c:v>
                </c:pt>
                <c:pt idx="510">
                  <c:v>1067.8455668379788</c:v>
                </c:pt>
                <c:pt idx="511">
                  <c:v>1073.4278218047318</c:v>
                </c:pt>
                <c:pt idx="512">
                  <c:v>1078.9999512509787</c:v>
                </c:pt>
                <c:pt idx="513">
                  <c:v>1084.5620829850002</c:v>
                </c:pt>
                <c:pt idx="514">
                  <c:v>1090.114342455413</c:v>
                </c:pt>
                <c:pt idx="515">
                  <c:v>1095.6568527558841</c:v>
                </c:pt>
                <c:pt idx="516">
                  <c:v>1101.1897346285734</c:v>
                </c:pt>
                <c:pt idx="517">
                  <c:v>1106.7131064663306</c:v>
                </c:pt>
                <c:pt idx="518">
                  <c:v>1112.2270843136712</c:v>
                </c:pt>
                <c:pt idx="519">
                  <c:v>1117.7317818665633</c:v>
                </c:pt>
                <c:pt idx="520">
                  <c:v>1123.2273104710562</c:v>
                </c:pt>
                <c:pt idx="521">
                  <c:v>1128.7137791207849</c:v>
                </c:pt>
                <c:pt idx="522">
                  <c:v>1134.1912944533931</c:v>
                </c:pt>
                <c:pt idx="523">
                  <c:v>1139.6599607459107</c:v>
                </c:pt>
                <c:pt idx="524">
                  <c:v>1145.1198799091378</c:v>
                </c:pt>
                <c:pt idx="525">
                  <c:v>1150.5711514810819</c:v>
                </c:pt>
                <c:pt idx="526">
                  <c:v>1156.0138726195025</c:v>
                </c:pt>
                <c:pt idx="527">
                  <c:v>1161.4481380936252</c:v>
                </c:pt>
                <c:pt idx="528">
                  <c:v>1166.8740402750843</c:v>
                </c:pt>
                <c:pt idx="529">
                  <c:v>1172.2916691281685</c:v>
                </c:pt>
                <c:pt idx="530">
                  <c:v>1177.7011121994376</c:v>
                </c:pt>
                <c:pt idx="531">
                  <c:v>1183.1024546067943</c:v>
                </c:pt>
                <c:pt idx="532">
                  <c:v>1188.4957790280928</c:v>
                </c:pt>
                <c:pt idx="533">
                  <c:v>1193.8811656893743</c:v>
                </c:pt>
                <c:pt idx="534">
                  <c:v>1199.2586923528254</c:v>
                </c:pt>
                <c:pt idx="535">
                  <c:v>1204.6284343045588</c:v>
                </c:pt>
                <c:pt idx="536">
                  <c:v>1209.990464342322</c:v>
                </c:pt>
                <c:pt idx="537">
                  <c:v>1215.3448527632438</c:v>
                </c:pt>
                <c:pt idx="538">
                  <c:v>1220.6916673517335</c:v>
                </c:pt>
                <c:pt idx="539">
                  <c:v>1226.0309733676502</c:v>
                </c:pt>
                <c:pt idx="540">
                  <c:v>1231.3628335348662</c:v>
                </c:pt>
                <c:pt idx="541">
                  <c:v>1236.687308030348</c:v>
                </c:pt>
                <c:pt idx="542">
                  <c:v>1242.0044544738823</c:v>
                </c:pt>
                <c:pt idx="543">
                  <c:v>1247.314327918577</c:v>
                </c:pt>
                <c:pt idx="544">
                  <c:v>1252.6169808422655</c:v>
                </c:pt>
                <c:pt idx="545">
                  <c:v>1257.9124631399457</c:v>
                </c:pt>
                <c:pt idx="546">
                  <c:v>1263.2008221173785</c:v>
                </c:pt>
                <c:pt idx="547">
                  <c:v>1268.4821024859762</c:v>
                </c:pt>
                <c:pt idx="548">
                  <c:v>1273.7563463591</c:v>
                </c:pt>
                <c:pt idx="549">
                  <c:v>1279.0235932498877</c:v>
                </c:pt>
                <c:pt idx="550">
                  <c:v>1284.2838800707218</c:v>
                </c:pt>
                <c:pt idx="551">
                  <c:v>1289.5372411344474</c:v>
                </c:pt>
                <c:pt idx="552">
                  <c:v>1294.7837081574362</c:v>
                </c:pt>
                <c:pt idx="553">
                  <c:v>1300.0233102645873</c:v>
                </c:pt>
                <c:pt idx="554">
                  <c:v>1305.2560739963458</c:v>
                </c:pt>
                <c:pt idx="555">
                  <c:v>1310.4820233178082</c:v>
                </c:pt>
                <c:pt idx="556">
                  <c:v>1315.7011796299719</c:v>
                </c:pt>
                <c:pt idx="557">
                  <c:v>1320.9135617831776</c:v>
                </c:pt>
                <c:pt idx="558">
                  <c:v>1326.1191860927752</c:v>
                </c:pt>
                <c:pt idx="559">
                  <c:v>1331.3180663570363</c:v>
                </c:pt>
                <c:pt idx="560">
                  <c:v>1336.51021387732</c:v>
                </c:pt>
                <c:pt idx="561">
                  <c:v>1341.695637480484</c:v>
                </c:pt>
                <c:pt idx="562">
                  <c:v>1346.8743435435265</c:v>
                </c:pt>
                <c:pt idx="563">
                  <c:v>1352.0463360204214</c:v>
                </c:pt>
                <c:pt idx="564">
                  <c:v>1357.2116164711069</c:v>
                </c:pt>
                <c:pt idx="565">
                  <c:v>1362.3701840925664</c:v>
                </c:pt>
                <c:pt idx="566">
                  <c:v>1367.5220357519388</c:v>
                </c:pt>
                <c:pt idx="567">
                  <c:v>1372.6671660215738</c:v>
                </c:pt>
                <c:pt idx="568">
                  <c:v>1377.8055672159492</c:v>
                </c:pt>
                <c:pt idx="569">
                  <c:v>1382.93722943035</c:v>
                </c:pt>
                <c:pt idx="570">
                  <c:v>1388.0621405812074</c:v>
                </c:pt>
                <c:pt idx="571">
                  <c:v>1393.1802864479841</c:v>
                </c:pt>
                <c:pt idx="572">
                  <c:v>1398.2916507164935</c:v>
                </c:pt>
                <c:pt idx="573">
                  <c:v>1403.3962150235297</c:v>
                </c:pt>
                <c:pt idx="574">
                  <c:v>1408.4939590026879</c:v>
                </c:pt>
                <c:pt idx="575">
                  <c:v>1413.5848603312472</c:v>
                </c:pt>
                <c:pt idx="576">
                  <c:v>1418.668894777994</c:v>
                </c:pt>
                <c:pt idx="577">
                  <c:v>1423.7460362518577</c:v>
                </c:pt>
                <c:pt idx="578">
                  <c:v>1428.8162568512369</c:v>
                </c:pt>
                <c:pt idx="579">
                  <c:v>1433.8795269138909</c:v>
                </c:pt>
                <c:pt idx="580">
                  <c:v>1438.9358150672826</c:v>
                </c:pt>
                <c:pt idx="581">
                  <c:v>1443.9850882792527</c:v>
                </c:pt>
                <c:pt idx="582">
                  <c:v>1449.0273119089154</c:v>
                </c:pt>
                <c:pt idx="583">
                  <c:v>1454.0624497576705</c:v>
                </c:pt>
                <c:pt idx="584">
                  <c:v>1459.0904641202285</c:v>
                </c:pt>
                <c:pt idx="585">
                  <c:v>1464.1113158355545</c:v>
                </c:pt>
                <c:pt idx="586">
                  <c:v>1469.1249643376395</c:v>
                </c:pt>
                <c:pt idx="587">
                  <c:v>1474.1313677060155</c:v>
                </c:pt>
                <c:pt idx="588">
                  <c:v>1479.1304827159361</c:v>
                </c:pt>
                <c:pt idx="589">
                  <c:v>1484.1222648881508</c:v>
                </c:pt>
                <c:pt idx="590">
                  <c:v>1489.1066685382066</c:v>
                </c:pt>
                <c:pt idx="591">
                  <c:v>1494.0836468252157</c:v>
                </c:pt>
                <c:pt idx="592">
                  <c:v>1499.0531518000371</c:v>
                </c:pt>
                <c:pt idx="593">
                  <c:v>1504.0151344528217</c:v>
                </c:pt>
                <c:pt idx="594">
                  <c:v>1508.9695447598783</c:v>
                </c:pt>
                <c:pt idx="595">
                  <c:v>1513.9163317298221</c:v>
                </c:pt>
                <c:pt idx="596">
                  <c:v>1518.8554434489733</c:v>
                </c:pt>
                <c:pt idx="597">
                  <c:v>1523.7868271259765</c:v>
                </c:pt>
                <c:pt idx="598">
                  <c:v>1528.7104291356186</c:v>
                </c:pt>
                <c:pt idx="599">
                  <c:v>1533.6261950618234</c:v>
                </c:pt>
                <c:pt idx="600">
                  <c:v>1538.534069739809</c:v>
                </c:pt>
                <c:pt idx="601">
                  <c:v>1543.4339972973949</c:v>
                </c:pt>
                <c:pt idx="602">
                  <c:v>1548.3259211954494</c:v>
                </c:pt>
                <c:pt idx="603">
                  <c:v>1553.2097842674734</c:v>
                </c:pt>
                <c:pt idx="604">
                  <c:v>1558.0855287583149</c:v>
                </c:pt>
                <c:pt idx="605">
                  <c:v>1562.9530963620157</c:v>
                </c:pt>
                <c:pt idx="606">
                  <c:v>1567.8124282587919</c:v>
                </c:pt>
                <c:pt idx="607">
                  <c:v>1572.6634651511513</c:v>
                </c:pt>
                <c:pt idx="608">
                  <c:v>1577.5061472991538</c:v>
                </c:pt>
                <c:pt idx="609">
                  <c:v>1582.3404145548222</c:v>
                </c:pt>
                <c:pt idx="610">
                  <c:v>1587.1662063957126</c:v>
                </c:pt>
                <c:pt idx="611">
                  <c:v>1591.9834619576534</c:v>
                </c:pt>
                <c:pt idx="612">
                  <c:v>1596.7921200666656</c:v>
                </c:pt>
                <c:pt idx="613">
                  <c:v>1601.592119270075</c:v>
                </c:pt>
                <c:pt idx="614">
                  <c:v>1606.3833978668301</c:v>
                </c:pt>
                <c:pt idx="615">
                  <c:v>1611.1658939370393</c:v>
                </c:pt>
                <c:pt idx="616">
                  <c:v>1615.9395453707409</c:v>
                </c:pt>
                <c:pt idx="617">
                  <c:v>1620.7042898959214</c:v>
                </c:pt>
                <c:pt idx="618">
                  <c:v>1625.460065105796</c:v>
                </c:pt>
                <c:pt idx="619">
                  <c:v>1630.206808485367</c:v>
                </c:pt>
                <c:pt idx="620">
                  <c:v>1634.9444574372758</c:v>
                </c:pt>
                <c:pt idx="621">
                  <c:v>1639.6729493069629</c:v>
                </c:pt>
                <c:pt idx="622">
                  <c:v>1644.3922214071522</c:v>
                </c:pt>
                <c:pt idx="623">
                  <c:v>1649.102211041675</c:v>
                </c:pt>
                <c:pt idx="624">
                  <c:v>1653.8028555286485</c:v>
                </c:pt>
                <c:pt idx="625">
                  <c:v>1658.4940922230244</c:v>
                </c:pt>
                <c:pt idx="626">
                  <c:v>1663.1758585385221</c:v>
                </c:pt>
                <c:pt idx="627">
                  <c:v>1667.8480919689634</c:v>
                </c:pt>
                <c:pt idx="628">
                  <c:v>1672.5107301090202</c:v>
                </c:pt>
                <c:pt idx="629">
                  <c:v>1677.163710674392</c:v>
                </c:pt>
                <c:pt idx="630">
                  <c:v>1681.8069715214267</c:v>
                </c:pt>
                <c:pt idx="631">
                  <c:v>1686.4404506661983</c:v>
                </c:pt>
                <c:pt idx="632">
                  <c:v>1691.0640863030555</c:v>
                </c:pt>
                <c:pt idx="633">
                  <c:v>1695.6778168226535</c:v>
                </c:pt>
                <c:pt idx="634">
                  <c:v>1700.2815808294838</c:v>
                </c:pt>
                <c:pt idx="635">
                  <c:v>1704.8753171589124</c:v>
                </c:pt>
                <c:pt idx="636">
                  <c:v>1709.4589648937406</c:v>
                </c:pt>
                <c:pt idx="637">
                  <c:v>1714.0324633802995</c:v>
                </c:pt>
                <c:pt idx="638">
                  <c:v>1718.5957522440892</c:v>
                </c:pt>
                <c:pt idx="639">
                  <c:v>1723.1487714049754</c:v>
                </c:pt>
                <c:pt idx="640">
                  <c:v>1727.6914610919541</c:v>
                </c:pt>
                <c:pt idx="641">
                  <c:v>1732.2237618574936</c:v>
                </c:pt>
                <c:pt idx="642">
                  <c:v>1736.7456145914662</c:v>
                </c:pt>
                <c:pt idx="643">
                  <c:v>1741.2569605346787</c:v>
                </c:pt>
                <c:pt idx="644">
                  <c:v>1745.7577412920109</c:v>
                </c:pt>
                <c:pt idx="645">
                  <c:v>1750.2478988451728</c:v>
                </c:pt>
                <c:pt idx="646">
                  <c:v>1754.7273755650881</c:v>
                </c:pt>
                <c:pt idx="647">
                  <c:v>1759.1961142239143</c:v>
                </c:pt>
                <c:pt idx="648">
                  <c:v>1763.6540580067076</c:v>
                </c:pt>
                <c:pt idx="649">
                  <c:v>1768.10115052274</c:v>
                </c:pt>
                <c:pt idx="650">
                  <c:v>1772.5373358164775</c:v>
                </c:pt>
                <c:pt idx="651">
                  <c:v>1776.9625583782274</c:v>
                </c:pt>
                <c:pt idx="652">
                  <c:v>1781.3767631544611</c:v>
                </c:pt>
                <c:pt idx="653">
                  <c:v>1785.779895557821</c:v>
                </c:pt>
                <c:pt idx="654">
                  <c:v>1790.1719014768175</c:v>
                </c:pt>
                <c:pt idx="655">
                  <c:v>1794.5527272852239</c:v>
                </c:pt>
                <c:pt idx="656">
                  <c:v>1798.9223198511736</c:v>
                </c:pt>
                <c:pt idx="657">
                  <c:v>1803.2806265459701</c:v>
                </c:pt>
                <c:pt idx="658">
                  <c:v>1807.6275952526119</c:v>
                </c:pt>
                <c:pt idx="659">
                  <c:v>1811.9631743740395</c:v>
                </c:pt>
                <c:pt idx="660">
                  <c:v>1816.287312841112</c:v>
                </c:pt>
                <c:pt idx="661">
                  <c:v>1820.5999601203171</c:v>
                </c:pt>
                <c:pt idx="662">
                  <c:v>1824.9010662212195</c:v>
                </c:pt>
                <c:pt idx="663">
                  <c:v>1829.190581703655</c:v>
                </c:pt>
                <c:pt idx="664">
                  <c:v>1833.4684576846741</c:v>
                </c:pt>
                <c:pt idx="665">
                  <c:v>1837.7346458452398</c:v>
                </c:pt>
                <c:pt idx="666">
                  <c:v>1841.9890984366846</c:v>
                </c:pt>
                <c:pt idx="667">
                  <c:v>1846.2317682869325</c:v>
                </c:pt>
                <c:pt idx="668">
                  <c:v>1850.4626088064892</c:v>
                </c:pt>
                <c:pt idx="669">
                  <c:v>1854.6815739942049</c:v>
                </c:pt>
                <c:pt idx="670">
                  <c:v>1858.888618442814</c:v>
                </c:pt>
                <c:pt idx="671">
                  <c:v>1863.0836973442579</c:v>
                </c:pt>
                <c:pt idx="672">
                  <c:v>1867.2667664947903</c:v>
                </c:pt>
                <c:pt idx="673">
                  <c:v>1871.4377822998752</c:v>
                </c:pt>
                <c:pt idx="674">
                  <c:v>1875.5967017788744</c:v>
                </c:pt>
                <c:pt idx="675">
                  <c:v>1879.7434825695345</c:v>
                </c:pt>
                <c:pt idx="676">
                  <c:v>1883.8780829322736</c:v>
                </c:pt>
                <c:pt idx="677">
                  <c:v>1888.0004617542702</c:v>
                </c:pt>
                <c:pt idx="678">
                  <c:v>1892.1105785533616</c:v>
                </c:pt>
                <c:pt idx="679">
                  <c:v>1896.2083934817515</c:v>
                </c:pt>
                <c:pt idx="680">
                  <c:v>1900.2938673295316</c:v>
                </c:pt>
                <c:pt idx="681">
                  <c:v>1904.3669615280212</c:v>
                </c:pt>
                <c:pt idx="682">
                  <c:v>1908.4276381529251</c:v>
                </c:pt>
                <c:pt idx="683">
                  <c:v>1912.4758599273162</c:v>
                </c:pt>
                <c:pt idx="684">
                  <c:v>1916.5115902244431</c:v>
                </c:pt>
                <c:pt idx="685">
                  <c:v>1920.5347930703672</c:v>
                </c:pt>
                <c:pt idx="686">
                  <c:v>1924.5454331464314</c:v>
                </c:pt>
                <c:pt idx="687">
                  <c:v>1928.543475791563</c:v>
                </c:pt>
                <c:pt idx="688">
                  <c:v>1932.5288870044144</c:v>
                </c:pt>
                <c:pt idx="689">
                  <c:v>1936.5016334453433</c:v>
                </c:pt>
                <c:pt idx="690">
                  <c:v>1940.4616824382349</c:v>
                </c:pt>
                <c:pt idx="691">
                  <c:v>1944.4090019721702</c:v>
                </c:pt>
                <c:pt idx="692">
                  <c:v>1948.3435607029412</c:v>
                </c:pt>
                <c:pt idx="693">
                  <c:v>1952.2653279544159</c:v>
                </c:pt>
                <c:pt idx="694">
                  <c:v>1956.1742737197553</c:v>
                </c:pt>
                <c:pt idx="695">
                  <c:v>1960.0703686624872</c:v>
                </c:pt>
                <c:pt idx="696">
                  <c:v>1963.953584117434</c:v>
                </c:pt>
                <c:pt idx="697">
                  <c:v>1967.8238920915026</c:v>
                </c:pt>
                <c:pt idx="698">
                  <c:v>1971.6812652643343</c:v>
                </c:pt>
                <c:pt idx="699">
                  <c:v>1975.5256769888194</c:v>
                </c:pt>
                <c:pt idx="700">
                  <c:v>1979.3571012914772</c:v>
                </c:pt>
                <c:pt idx="701">
                  <c:v>1983.175512872705</c:v>
                </c:pt>
                <c:pt idx="702">
                  <c:v>1986.9808871068965</c:v>
                </c:pt>
                <c:pt idx="703">
                  <c:v>1990.7732000424342</c:v>
                </c:pt>
                <c:pt idx="704">
                  <c:v>1994.5524284015537</c:v>
                </c:pt>
                <c:pt idx="705">
                  <c:v>1998.3185495800878</c:v>
                </c:pt>
                <c:pt idx="706">
                  <c:v>2002.0715416470866</c:v>
                </c:pt>
                <c:pt idx="707">
                  <c:v>2005.8113833443194</c:v>
                </c:pt>
                <c:pt idx="708">
                  <c:v>2009.538054085659</c:v>
                </c:pt>
                <c:pt idx="709">
                  <c:v>2013.2515339563504</c:v>
                </c:pt>
                <c:pt idx="710">
                  <c:v>2016.9518037121661</c:v>
                </c:pt>
                <c:pt idx="711">
                  <c:v>2020.6388447784498</c:v>
                </c:pt>
                <c:pt idx="712">
                  <c:v>2024.3126392490497</c:v>
                </c:pt>
                <c:pt idx="713">
                  <c:v>2027.9731698851454</c:v>
                </c:pt>
                <c:pt idx="714">
                  <c:v>2031.6204201139667</c:v>
                </c:pt>
                <c:pt idx="715">
                  <c:v>2035.2543740274107</c:v>
                </c:pt>
                <c:pt idx="716">
                  <c:v>2038.8750163805541</c:v>
                </c:pt>
                <c:pt idx="717">
                  <c:v>2042.482332590067</c:v>
                </c:pt>
                <c:pt idx="718">
                  <c:v>2046.0763087325261</c:v>
                </c:pt>
                <c:pt idx="719">
                  <c:v>2049.6569315426323</c:v>
                </c:pt>
                <c:pt idx="720">
                  <c:v>2053.2241884113332</c:v>
                </c:pt>
                <c:pt idx="721">
                  <c:v>2056.7780673838506</c:v>
                </c:pt>
                <c:pt idx="722">
                  <c:v>2060.3185571576169</c:v>
                </c:pt>
                <c:pt idx="723">
                  <c:v>2063.8456470801229</c:v>
                </c:pt>
                <c:pt idx="724">
                  <c:v>2067.3593271466757</c:v>
                </c:pt>
                <c:pt idx="725">
                  <c:v>2070.8595879980694</c:v>
                </c:pt>
                <c:pt idx="726">
                  <c:v>2074.346420918173</c:v>
                </c:pt>
                <c:pt idx="727">
                  <c:v>2077.8198178314319</c:v>
                </c:pt>
                <c:pt idx="728">
                  <c:v>2081.2797713002919</c:v>
                </c:pt>
                <c:pt idx="729">
                  <c:v>2084.7262745225394</c:v>
                </c:pt>
                <c:pt idx="730">
                  <c:v>2088.1593213285646</c:v>
                </c:pt>
                <c:pt idx="731">
                  <c:v>2091.5789061785486</c:v>
                </c:pt>
                <c:pt idx="732">
                  <c:v>2094.9850241595736</c:v>
                </c:pt>
                <c:pt idx="733">
                  <c:v>2098.3776709826625</c:v>
                </c:pt>
                <c:pt idx="734">
                  <c:v>2101.7568429797429</c:v>
                </c:pt>
                <c:pt idx="735">
                  <c:v>2105.1225371005426</c:v>
                </c:pt>
                <c:pt idx="736">
                  <c:v>2108.4747509094173</c:v>
                </c:pt>
                <c:pt idx="737">
                  <c:v>2111.813482582108</c:v>
                </c:pt>
                <c:pt idx="738">
                  <c:v>2115.1387309024358</c:v>
                </c:pt>
                <c:pt idx="739">
                  <c:v>2118.45049525893</c:v>
                </c:pt>
                <c:pt idx="740">
                  <c:v>2121.7487756413952</c:v>
                </c:pt>
                <c:pt idx="741">
                  <c:v>2125.0335726374165</c:v>
                </c:pt>
                <c:pt idx="742">
                  <c:v>2128.3048874288038</c:v>
                </c:pt>
                <c:pt idx="743">
                  <c:v>2131.5627217879805</c:v>
                </c:pt>
                <c:pt idx="744">
                  <c:v>2134.8070780743137</c:v>
                </c:pt>
                <c:pt idx="745">
                  <c:v>2138.0379592303889</c:v>
                </c:pt>
                <c:pt idx="746">
                  <c:v>2141.2553687782306</c:v>
                </c:pt>
                <c:pt idx="747">
                  <c:v>2144.4593108154736</c:v>
                </c:pt>
                <c:pt idx="748">
                  <c:v>2147.6497900114787</c:v>
                </c:pt>
                <c:pt idx="749">
                  <c:v>2150.8268116034019</c:v>
                </c:pt>
                <c:pt idx="750">
                  <c:v>2153.9903813922156</c:v>
                </c:pt>
                <c:pt idx="751">
                  <c:v>2157.1405057386814</c:v>
                </c:pt>
                <c:pt idx="752">
                  <c:v>2160.2771915592784</c:v>
                </c:pt>
                <c:pt idx="753">
                  <c:v>2163.4004463220876</c:v>
                </c:pt>
                <c:pt idx="754">
                  <c:v>2166.5102780426337</c:v>
                </c:pt>
                <c:pt idx="755">
                  <c:v>2169.6066952796864</c:v>
                </c:pt>
                <c:pt idx="756">
                  <c:v>2172.68970713102</c:v>
                </c:pt>
                <c:pt idx="757">
                  <c:v>2175.759323229136</c:v>
                </c:pt>
                <c:pt idx="758">
                  <c:v>2178.815553736948</c:v>
                </c:pt>
                <c:pt idx="759">
                  <c:v>2181.8584093434315</c:v>
                </c:pt>
                <c:pt idx="760">
                  <c:v>2184.8879012592365</c:v>
                </c:pt>
                <c:pt idx="761">
                  <c:v>2187.9040412122708</c:v>
                </c:pt>
                <c:pt idx="762">
                  <c:v>2190.9068414432477</c:v>
                </c:pt>
                <c:pt idx="763">
                  <c:v>2193.8963147012046</c:v>
                </c:pt>
                <c:pt idx="764">
                  <c:v>2196.8724742389927</c:v>
                </c:pt>
                <c:pt idx="765">
                  <c:v>2199.8353338087363</c:v>
                </c:pt>
                <c:pt idx="766">
                  <c:v>2202.7849076572675</c:v>
                </c:pt>
                <c:pt idx="767">
                  <c:v>2205.7212105215335</c:v>
                </c:pt>
                <c:pt idx="768">
                  <c:v>2208.6442576239797</c:v>
                </c:pt>
                <c:pt idx="769">
                  <c:v>2211.5540646679096</c:v>
                </c:pt>
                <c:pt idx="770">
                  <c:v>2214.4506478328226</c:v>
                </c:pt>
                <c:pt idx="771">
                  <c:v>2217.3340237697298</c:v>
                </c:pt>
                <c:pt idx="772">
                  <c:v>2220.2042095964521</c:v>
                </c:pt>
                <c:pt idx="773">
                  <c:v>2223.0612228928971</c:v>
                </c:pt>
                <c:pt idx="774">
                  <c:v>2225.905081696319</c:v>
                </c:pt>
                <c:pt idx="775">
                  <c:v>2228.735804496564</c:v>
                </c:pt>
                <c:pt idx="776">
                  <c:v>2231.5534102312972</c:v>
                </c:pt>
                <c:pt idx="777">
                  <c:v>2234.3579182812182</c:v>
                </c:pt>
                <c:pt idx="778">
                  <c:v>2237.1493484652606</c:v>
                </c:pt>
                <c:pt idx="779">
                  <c:v>2239.9277210357832</c:v>
                </c:pt>
                <c:pt idx="780">
                  <c:v>2242.6930566737451</c:v>
                </c:pt>
                <c:pt idx="781">
                  <c:v>2245.4453764838763</c:v>
                </c:pt>
                <c:pt idx="782">
                  <c:v>2248.1847019898355</c:v>
                </c:pt>
                <c:pt idx="783">
                  <c:v>2250.9110551293597</c:v>
                </c:pt>
                <c:pt idx="784">
                  <c:v>2253.6244582494114</c:v>
                </c:pt>
                <c:pt idx="785">
                  <c:v>2256.3249341013134</c:v>
                </c:pt>
                <c:pt idx="786">
                  <c:v>2259.012505835884</c:v>
                </c:pt>
                <c:pt idx="787">
                  <c:v>2261.6871969985659</c:v>
                </c:pt>
                <c:pt idx="788">
                  <c:v>2264.3490315245517</c:v>
                </c:pt>
                <c:pt idx="789">
                  <c:v>2266.998033733908</c:v>
                </c:pt>
                <c:pt idx="790">
                  <c:v>2269.6342283266986</c:v>
                </c:pt>
                <c:pt idx="791">
                  <c:v>2272.2576403781068</c:v>
                </c:pt>
                <c:pt idx="792">
                  <c:v>2274.8682953335583</c:v>
                </c:pt>
                <c:pt idx="793">
                  <c:v>2277.4662190038466</c:v>
                </c:pt>
                <c:pt idx="794">
                  <c:v>2280.0514375602593</c:v>
                </c:pt>
                <c:pt idx="795">
                  <c:v>2282.6239775297095</c:v>
                </c:pt>
                <c:pt idx="796">
                  <c:v>2285.1838657898688</c:v>
                </c:pt>
                <c:pt idx="797">
                  <c:v>2287.731129564309</c:v>
                </c:pt>
                <c:pt idx="798">
                  <c:v>2290.2657964176442</c:v>
                </c:pt>
                <c:pt idx="799">
                  <c:v>2292.7878942506854</c:v>
                </c:pt>
                <c:pt idx="800">
                  <c:v>2295.297451295598</c:v>
                </c:pt>
                <c:pt idx="801">
                  <c:v>2297.7944961110697</c:v>
                </c:pt>
                <c:pt idx="802">
                  <c:v>2300.2790575774861</c:v>
                </c:pt>
                <c:pt idx="803">
                  <c:v>2302.7511648921172</c:v>
                </c:pt>
                <c:pt idx="804">
                  <c:v>2305.2108475643126</c:v>
                </c:pt>
                <c:pt idx="805">
                  <c:v>2307.6581354107102</c:v>
                </c:pt>
                <c:pt idx="806">
                  <c:v>2310.0930585504543</c:v>
                </c:pt>
                <c:pt idx="807">
                  <c:v>2310.0930585504543</c:v>
                </c:pt>
                <c:pt idx="808">
                  <c:v>2310.0930585504543</c:v>
                </c:pt>
                <c:pt idx="809">
                  <c:v>2310.0930585504543</c:v>
                </c:pt>
                <c:pt idx="810">
                  <c:v>2310.0930585504543</c:v>
                </c:pt>
                <c:pt idx="811">
                  <c:v>2310.0930585504543</c:v>
                </c:pt>
                <c:pt idx="812">
                  <c:v>2310.0930585504543</c:v>
                </c:pt>
                <c:pt idx="813">
                  <c:v>2310.0930585504543</c:v>
                </c:pt>
                <c:pt idx="814">
                  <c:v>2310.0930585504543</c:v>
                </c:pt>
                <c:pt idx="815">
                  <c:v>2310.0930585504543</c:v>
                </c:pt>
                <c:pt idx="816">
                  <c:v>2310.0930585504543</c:v>
                </c:pt>
                <c:pt idx="817">
                  <c:v>2310.0930585504543</c:v>
                </c:pt>
                <c:pt idx="818">
                  <c:v>2310.0930585504543</c:v>
                </c:pt>
                <c:pt idx="819">
                  <c:v>2310.0930585504543</c:v>
                </c:pt>
                <c:pt idx="820">
                  <c:v>2310.0930585504543</c:v>
                </c:pt>
                <c:pt idx="821">
                  <c:v>2310.0930585504543</c:v>
                </c:pt>
                <c:pt idx="822">
                  <c:v>2310.0930585504543</c:v>
                </c:pt>
                <c:pt idx="823">
                  <c:v>2310.0930585504543</c:v>
                </c:pt>
                <c:pt idx="824">
                  <c:v>2310.0930585504543</c:v>
                </c:pt>
                <c:pt idx="825">
                  <c:v>2310.0930585504543</c:v>
                </c:pt>
                <c:pt idx="826">
                  <c:v>2310.0930585504543</c:v>
                </c:pt>
                <c:pt idx="827">
                  <c:v>2310.0930585504543</c:v>
                </c:pt>
                <c:pt idx="828">
                  <c:v>2310.0930585504543</c:v>
                </c:pt>
                <c:pt idx="829">
                  <c:v>2310.0930585504543</c:v>
                </c:pt>
                <c:pt idx="830">
                  <c:v>2310.0930585504543</c:v>
                </c:pt>
                <c:pt idx="831">
                  <c:v>2310.0930585504543</c:v>
                </c:pt>
                <c:pt idx="832">
                  <c:v>2310.0930585504543</c:v>
                </c:pt>
                <c:pt idx="833">
                  <c:v>2310.0930585504543</c:v>
                </c:pt>
                <c:pt idx="834">
                  <c:v>2310.0930585504543</c:v>
                </c:pt>
                <c:pt idx="835">
                  <c:v>2310.0930585504543</c:v>
                </c:pt>
                <c:pt idx="836">
                  <c:v>2310.0930585504543</c:v>
                </c:pt>
                <c:pt idx="837">
                  <c:v>2310.0930585504543</c:v>
                </c:pt>
                <c:pt idx="838">
                  <c:v>2310.0930585504543</c:v>
                </c:pt>
                <c:pt idx="839">
                  <c:v>2310.0930585504543</c:v>
                </c:pt>
                <c:pt idx="840">
                  <c:v>2310.0930585504543</c:v>
                </c:pt>
                <c:pt idx="841">
                  <c:v>2310.0930585504543</c:v>
                </c:pt>
                <c:pt idx="842">
                  <c:v>2310.0930585504543</c:v>
                </c:pt>
                <c:pt idx="843">
                  <c:v>2310.0930585504543</c:v>
                </c:pt>
                <c:pt idx="844">
                  <c:v>2310.0930585504543</c:v>
                </c:pt>
                <c:pt idx="845">
                  <c:v>2310.0930585504543</c:v>
                </c:pt>
                <c:pt idx="846">
                  <c:v>2310.0930585504543</c:v>
                </c:pt>
                <c:pt idx="847">
                  <c:v>2310.0930585504543</c:v>
                </c:pt>
                <c:pt idx="848">
                  <c:v>2310.0930585504543</c:v>
                </c:pt>
                <c:pt idx="849">
                  <c:v>2310.0930585504543</c:v>
                </c:pt>
                <c:pt idx="850">
                  <c:v>2310.0930585504543</c:v>
                </c:pt>
                <c:pt idx="851">
                  <c:v>2310.0930585504543</c:v>
                </c:pt>
                <c:pt idx="852">
                  <c:v>2310.0930585504543</c:v>
                </c:pt>
                <c:pt idx="853">
                  <c:v>2310.0930585504543</c:v>
                </c:pt>
                <c:pt idx="854">
                  <c:v>2310.0930585504543</c:v>
                </c:pt>
                <c:pt idx="855">
                  <c:v>2310.0930585504543</c:v>
                </c:pt>
                <c:pt idx="856">
                  <c:v>2310.0930585504543</c:v>
                </c:pt>
                <c:pt idx="857">
                  <c:v>2310.0930585504543</c:v>
                </c:pt>
                <c:pt idx="858">
                  <c:v>2310.0930585504543</c:v>
                </c:pt>
                <c:pt idx="859">
                  <c:v>2310.0930585504543</c:v>
                </c:pt>
                <c:pt idx="860">
                  <c:v>2310.0930585504543</c:v>
                </c:pt>
                <c:pt idx="861">
                  <c:v>2310.0930585504543</c:v>
                </c:pt>
                <c:pt idx="862">
                  <c:v>2310.0930585504543</c:v>
                </c:pt>
                <c:pt idx="863">
                  <c:v>2310.0930585504543</c:v>
                </c:pt>
                <c:pt idx="864">
                  <c:v>2310.0930585504543</c:v>
                </c:pt>
                <c:pt idx="865">
                  <c:v>2310.0930585504543</c:v>
                </c:pt>
                <c:pt idx="866">
                  <c:v>2310.0930585504543</c:v>
                </c:pt>
                <c:pt idx="867">
                  <c:v>2310.0930585504543</c:v>
                </c:pt>
                <c:pt idx="868">
                  <c:v>2310.0930585504543</c:v>
                </c:pt>
                <c:pt idx="869">
                  <c:v>2310.0930585504543</c:v>
                </c:pt>
                <c:pt idx="870">
                  <c:v>2310.0930585504543</c:v>
                </c:pt>
                <c:pt idx="871">
                  <c:v>2310.0930585504543</c:v>
                </c:pt>
                <c:pt idx="872">
                  <c:v>2310.0930585504543</c:v>
                </c:pt>
                <c:pt idx="873">
                  <c:v>2310.0930585504543</c:v>
                </c:pt>
                <c:pt idx="874">
                  <c:v>2310.0930585504543</c:v>
                </c:pt>
                <c:pt idx="875">
                  <c:v>2310.0930585504543</c:v>
                </c:pt>
                <c:pt idx="876">
                  <c:v>2310.0930585504543</c:v>
                </c:pt>
                <c:pt idx="877">
                  <c:v>2310.0930585504543</c:v>
                </c:pt>
                <c:pt idx="878">
                  <c:v>2310.0930585504543</c:v>
                </c:pt>
                <c:pt idx="879">
                  <c:v>2310.0930585504543</c:v>
                </c:pt>
                <c:pt idx="880">
                  <c:v>2310.0930585504543</c:v>
                </c:pt>
                <c:pt idx="881">
                  <c:v>2310.0930585504543</c:v>
                </c:pt>
                <c:pt idx="882">
                  <c:v>2310.0930585504543</c:v>
                </c:pt>
                <c:pt idx="883">
                  <c:v>2310.0930585504543</c:v>
                </c:pt>
                <c:pt idx="884">
                  <c:v>2310.0930585504543</c:v>
                </c:pt>
                <c:pt idx="885">
                  <c:v>2310.0930585504543</c:v>
                </c:pt>
                <c:pt idx="886">
                  <c:v>2310.0930585504543</c:v>
                </c:pt>
                <c:pt idx="887">
                  <c:v>2310.0930585504543</c:v>
                </c:pt>
                <c:pt idx="888">
                  <c:v>2310.0930585504543</c:v>
                </c:pt>
                <c:pt idx="889">
                  <c:v>2310.0930585504543</c:v>
                </c:pt>
                <c:pt idx="890">
                  <c:v>2310.0930585504543</c:v>
                </c:pt>
                <c:pt idx="891">
                  <c:v>2310.0930585504543</c:v>
                </c:pt>
                <c:pt idx="892">
                  <c:v>2310.0930585504543</c:v>
                </c:pt>
                <c:pt idx="893">
                  <c:v>2310.0930585504543</c:v>
                </c:pt>
                <c:pt idx="894">
                  <c:v>2310.0930585504543</c:v>
                </c:pt>
                <c:pt idx="895">
                  <c:v>2310.0930585504543</c:v>
                </c:pt>
                <c:pt idx="896">
                  <c:v>2310.0930585504543</c:v>
                </c:pt>
                <c:pt idx="897">
                  <c:v>2310.0930585504543</c:v>
                </c:pt>
                <c:pt idx="898">
                  <c:v>2310.0930585504543</c:v>
                </c:pt>
                <c:pt idx="899">
                  <c:v>2310.0930585504543</c:v>
                </c:pt>
                <c:pt idx="900">
                  <c:v>2310.0930585504543</c:v>
                </c:pt>
                <c:pt idx="901">
                  <c:v>2310.0930585504543</c:v>
                </c:pt>
                <c:pt idx="902">
                  <c:v>2310.0930585504543</c:v>
                </c:pt>
                <c:pt idx="903">
                  <c:v>2310.0930585504543</c:v>
                </c:pt>
                <c:pt idx="904">
                  <c:v>2310.0930585504543</c:v>
                </c:pt>
                <c:pt idx="905">
                  <c:v>2310.0930585504543</c:v>
                </c:pt>
                <c:pt idx="906">
                  <c:v>2310.0930585504543</c:v>
                </c:pt>
                <c:pt idx="907">
                  <c:v>2310.0930585504543</c:v>
                </c:pt>
                <c:pt idx="908">
                  <c:v>2310.0930585504543</c:v>
                </c:pt>
                <c:pt idx="909">
                  <c:v>2310.0930585504543</c:v>
                </c:pt>
                <c:pt idx="910">
                  <c:v>2310.0930585504543</c:v>
                </c:pt>
                <c:pt idx="911">
                  <c:v>2310.0930585504543</c:v>
                </c:pt>
                <c:pt idx="912">
                  <c:v>2310.0930585504543</c:v>
                </c:pt>
                <c:pt idx="913">
                  <c:v>2310.0930585504543</c:v>
                </c:pt>
                <c:pt idx="914">
                  <c:v>2310.0930585504543</c:v>
                </c:pt>
                <c:pt idx="915">
                  <c:v>2310.0930585504543</c:v>
                </c:pt>
                <c:pt idx="916">
                  <c:v>2310.0930585504543</c:v>
                </c:pt>
                <c:pt idx="917">
                  <c:v>2310.0930585504543</c:v>
                </c:pt>
                <c:pt idx="918">
                  <c:v>2310.0930585504543</c:v>
                </c:pt>
                <c:pt idx="919">
                  <c:v>2310.0930585504543</c:v>
                </c:pt>
                <c:pt idx="920">
                  <c:v>2310.0930585504543</c:v>
                </c:pt>
                <c:pt idx="921">
                  <c:v>2310.0930585504543</c:v>
                </c:pt>
                <c:pt idx="922">
                  <c:v>2310.0930585504543</c:v>
                </c:pt>
                <c:pt idx="923">
                  <c:v>2310.0930585504543</c:v>
                </c:pt>
                <c:pt idx="924">
                  <c:v>2310.0930585504543</c:v>
                </c:pt>
                <c:pt idx="925">
                  <c:v>2310.0930585504543</c:v>
                </c:pt>
                <c:pt idx="926">
                  <c:v>2310.0930585504543</c:v>
                </c:pt>
                <c:pt idx="927">
                  <c:v>2310.0930585504543</c:v>
                </c:pt>
                <c:pt idx="928">
                  <c:v>2310.0930585504543</c:v>
                </c:pt>
                <c:pt idx="929">
                  <c:v>2310.0930585504543</c:v>
                </c:pt>
                <c:pt idx="930">
                  <c:v>2310.0930585504543</c:v>
                </c:pt>
                <c:pt idx="931">
                  <c:v>2310.0930585504543</c:v>
                </c:pt>
                <c:pt idx="932">
                  <c:v>2310.0930585504543</c:v>
                </c:pt>
                <c:pt idx="933">
                  <c:v>2310.0930585504543</c:v>
                </c:pt>
                <c:pt idx="934">
                  <c:v>2310.0930585504543</c:v>
                </c:pt>
                <c:pt idx="935">
                  <c:v>2310.0930585504543</c:v>
                </c:pt>
                <c:pt idx="936">
                  <c:v>2310.0930585504543</c:v>
                </c:pt>
                <c:pt idx="937">
                  <c:v>2310.0930585504543</c:v>
                </c:pt>
                <c:pt idx="938">
                  <c:v>2310.0930585504543</c:v>
                </c:pt>
                <c:pt idx="939">
                  <c:v>2310.0930585504543</c:v>
                </c:pt>
                <c:pt idx="940">
                  <c:v>2310.0930585504543</c:v>
                </c:pt>
                <c:pt idx="941">
                  <c:v>2310.0930585504543</c:v>
                </c:pt>
                <c:pt idx="942">
                  <c:v>2310.0930585504543</c:v>
                </c:pt>
                <c:pt idx="943">
                  <c:v>2310.0930585504543</c:v>
                </c:pt>
                <c:pt idx="944">
                  <c:v>2310.0930585504543</c:v>
                </c:pt>
                <c:pt idx="945">
                  <c:v>2310.0930585504543</c:v>
                </c:pt>
                <c:pt idx="946">
                  <c:v>2310.0930585504543</c:v>
                </c:pt>
                <c:pt idx="947">
                  <c:v>2310.0930585504543</c:v>
                </c:pt>
                <c:pt idx="948">
                  <c:v>2310.0930585504543</c:v>
                </c:pt>
                <c:pt idx="949">
                  <c:v>2310.0930585504543</c:v>
                </c:pt>
                <c:pt idx="950">
                  <c:v>2310.0930585504543</c:v>
                </c:pt>
                <c:pt idx="951">
                  <c:v>2310.0930585504543</c:v>
                </c:pt>
                <c:pt idx="952">
                  <c:v>2310.0930585504543</c:v>
                </c:pt>
                <c:pt idx="953">
                  <c:v>2310.0930585504543</c:v>
                </c:pt>
                <c:pt idx="954">
                  <c:v>2310.0930585504543</c:v>
                </c:pt>
                <c:pt idx="955">
                  <c:v>2310.0930585504543</c:v>
                </c:pt>
                <c:pt idx="956">
                  <c:v>2310.0930585504543</c:v>
                </c:pt>
                <c:pt idx="957">
                  <c:v>2310.0930585504543</c:v>
                </c:pt>
                <c:pt idx="958">
                  <c:v>2310.0930585504543</c:v>
                </c:pt>
                <c:pt idx="959">
                  <c:v>2310.0930585504543</c:v>
                </c:pt>
                <c:pt idx="960">
                  <c:v>2310.0930585504543</c:v>
                </c:pt>
                <c:pt idx="961">
                  <c:v>2310.0930585504543</c:v>
                </c:pt>
                <c:pt idx="962">
                  <c:v>2310.0930585504543</c:v>
                </c:pt>
                <c:pt idx="963">
                  <c:v>2310.0930585504543</c:v>
                </c:pt>
                <c:pt idx="964">
                  <c:v>2310.0930585504543</c:v>
                </c:pt>
                <c:pt idx="965">
                  <c:v>2310.0930585504543</c:v>
                </c:pt>
                <c:pt idx="966">
                  <c:v>2310.0930585504543</c:v>
                </c:pt>
                <c:pt idx="967">
                  <c:v>2310.0930585504543</c:v>
                </c:pt>
                <c:pt idx="968">
                  <c:v>2310.0930585504543</c:v>
                </c:pt>
                <c:pt idx="969">
                  <c:v>2310.0930585504543</c:v>
                </c:pt>
                <c:pt idx="970">
                  <c:v>2310.0930585504543</c:v>
                </c:pt>
                <c:pt idx="971">
                  <c:v>2310.0930585504543</c:v>
                </c:pt>
                <c:pt idx="972">
                  <c:v>2310.0930585504543</c:v>
                </c:pt>
                <c:pt idx="973">
                  <c:v>2310.0930585504543</c:v>
                </c:pt>
                <c:pt idx="974">
                  <c:v>2310.0930585504543</c:v>
                </c:pt>
                <c:pt idx="975">
                  <c:v>2310.0930585504543</c:v>
                </c:pt>
                <c:pt idx="976">
                  <c:v>2310.0930585504543</c:v>
                </c:pt>
                <c:pt idx="977">
                  <c:v>2310.0930585504543</c:v>
                </c:pt>
                <c:pt idx="978">
                  <c:v>2310.0930585504543</c:v>
                </c:pt>
                <c:pt idx="979">
                  <c:v>2310.0930585504543</c:v>
                </c:pt>
                <c:pt idx="980">
                  <c:v>2310.0930585504543</c:v>
                </c:pt>
                <c:pt idx="981">
                  <c:v>2310.0930585504543</c:v>
                </c:pt>
                <c:pt idx="982">
                  <c:v>2310.0930585504543</c:v>
                </c:pt>
                <c:pt idx="983">
                  <c:v>2310.0930585504543</c:v>
                </c:pt>
                <c:pt idx="984">
                  <c:v>2310.0930585504543</c:v>
                </c:pt>
                <c:pt idx="985">
                  <c:v>2310.0930585504543</c:v>
                </c:pt>
                <c:pt idx="986">
                  <c:v>2310.0930585504543</c:v>
                </c:pt>
                <c:pt idx="987">
                  <c:v>2310.0930585504543</c:v>
                </c:pt>
                <c:pt idx="988">
                  <c:v>2310.0930585504543</c:v>
                </c:pt>
                <c:pt idx="989">
                  <c:v>2310.0930585504543</c:v>
                </c:pt>
                <c:pt idx="990">
                  <c:v>2310.0930585504543</c:v>
                </c:pt>
                <c:pt idx="991">
                  <c:v>2310.0930585504543</c:v>
                </c:pt>
                <c:pt idx="992">
                  <c:v>2310.0930585504543</c:v>
                </c:pt>
                <c:pt idx="993">
                  <c:v>2310.0930585504543</c:v>
                </c:pt>
                <c:pt idx="994">
                  <c:v>2310.0930585504543</c:v>
                </c:pt>
                <c:pt idx="995">
                  <c:v>2310.0930585504543</c:v>
                </c:pt>
                <c:pt idx="996">
                  <c:v>2310.0930585504543</c:v>
                </c:pt>
                <c:pt idx="997">
                  <c:v>2310.0930585504543</c:v>
                </c:pt>
                <c:pt idx="998">
                  <c:v>2310.0930585504543</c:v>
                </c:pt>
                <c:pt idx="999">
                  <c:v>2310.0930585504543</c:v>
                </c:pt>
                <c:pt idx="1000">
                  <c:v>2310.0930585504543</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48.300100000000349</c:v>
                </c:pt>
                <c:pt idx="808">
                  <c:v>48.300200000000352</c:v>
                </c:pt>
                <c:pt idx="809">
                  <c:v>48.300300000000355</c:v>
                </c:pt>
                <c:pt idx="810">
                  <c:v>48.300400000000359</c:v>
                </c:pt>
                <c:pt idx="811">
                  <c:v>48.300500000000362</c:v>
                </c:pt>
                <c:pt idx="812">
                  <c:v>48.300600000000365</c:v>
                </c:pt>
                <c:pt idx="813">
                  <c:v>48.300700000000369</c:v>
                </c:pt>
                <c:pt idx="814">
                  <c:v>48.300800000000372</c:v>
                </c:pt>
                <c:pt idx="815">
                  <c:v>48.300900000000375</c:v>
                </c:pt>
                <c:pt idx="816">
                  <c:v>48.301000000000379</c:v>
                </c:pt>
                <c:pt idx="817">
                  <c:v>48.301100000000382</c:v>
                </c:pt>
                <c:pt idx="818">
                  <c:v>48.301200000000385</c:v>
                </c:pt>
                <c:pt idx="819">
                  <c:v>48.301300000000388</c:v>
                </c:pt>
                <c:pt idx="820">
                  <c:v>48.301400000000392</c:v>
                </c:pt>
                <c:pt idx="821">
                  <c:v>48.301500000000395</c:v>
                </c:pt>
                <c:pt idx="822">
                  <c:v>48.301600000000398</c:v>
                </c:pt>
                <c:pt idx="823">
                  <c:v>48.301700000000402</c:v>
                </c:pt>
                <c:pt idx="824">
                  <c:v>48.301800000000405</c:v>
                </c:pt>
                <c:pt idx="825">
                  <c:v>48.301900000000408</c:v>
                </c:pt>
                <c:pt idx="826">
                  <c:v>48.302000000000412</c:v>
                </c:pt>
                <c:pt idx="827">
                  <c:v>48.302100000000415</c:v>
                </c:pt>
                <c:pt idx="828">
                  <c:v>48.302200000000418</c:v>
                </c:pt>
                <c:pt idx="829">
                  <c:v>48.302300000000422</c:v>
                </c:pt>
                <c:pt idx="830">
                  <c:v>48.302400000000425</c:v>
                </c:pt>
                <c:pt idx="831">
                  <c:v>48.302500000000428</c:v>
                </c:pt>
                <c:pt idx="832">
                  <c:v>48.302600000000432</c:v>
                </c:pt>
                <c:pt idx="833">
                  <c:v>48.302700000000435</c:v>
                </c:pt>
                <c:pt idx="834">
                  <c:v>48.302800000000438</c:v>
                </c:pt>
                <c:pt idx="835">
                  <c:v>48.302900000000442</c:v>
                </c:pt>
                <c:pt idx="836">
                  <c:v>48.303000000000445</c:v>
                </c:pt>
                <c:pt idx="837">
                  <c:v>48.303100000000448</c:v>
                </c:pt>
                <c:pt idx="838">
                  <c:v>48.303200000000452</c:v>
                </c:pt>
                <c:pt idx="839">
                  <c:v>48.303300000000455</c:v>
                </c:pt>
                <c:pt idx="840">
                  <c:v>48.303400000000458</c:v>
                </c:pt>
                <c:pt idx="841">
                  <c:v>48.303500000000462</c:v>
                </c:pt>
                <c:pt idx="842">
                  <c:v>48.303600000000465</c:v>
                </c:pt>
                <c:pt idx="843">
                  <c:v>48.303700000000468</c:v>
                </c:pt>
                <c:pt idx="844">
                  <c:v>48.303800000000471</c:v>
                </c:pt>
                <c:pt idx="845">
                  <c:v>48.303900000000475</c:v>
                </c:pt>
                <c:pt idx="846">
                  <c:v>48.304000000000478</c:v>
                </c:pt>
                <c:pt idx="847">
                  <c:v>48.304100000000481</c:v>
                </c:pt>
                <c:pt idx="848">
                  <c:v>48.304200000000485</c:v>
                </c:pt>
                <c:pt idx="849">
                  <c:v>48.304300000000488</c:v>
                </c:pt>
                <c:pt idx="850">
                  <c:v>48.304400000000491</c:v>
                </c:pt>
                <c:pt idx="851">
                  <c:v>48.304500000000495</c:v>
                </c:pt>
                <c:pt idx="852">
                  <c:v>48.304600000000498</c:v>
                </c:pt>
                <c:pt idx="853">
                  <c:v>48.304700000000501</c:v>
                </c:pt>
                <c:pt idx="854">
                  <c:v>48.304800000000505</c:v>
                </c:pt>
                <c:pt idx="855">
                  <c:v>48.304900000000508</c:v>
                </c:pt>
                <c:pt idx="856">
                  <c:v>48.305000000000511</c:v>
                </c:pt>
                <c:pt idx="857">
                  <c:v>48.305100000000515</c:v>
                </c:pt>
                <c:pt idx="858">
                  <c:v>48.305200000000518</c:v>
                </c:pt>
                <c:pt idx="859">
                  <c:v>48.305300000000521</c:v>
                </c:pt>
                <c:pt idx="860">
                  <c:v>48.305400000000525</c:v>
                </c:pt>
                <c:pt idx="861">
                  <c:v>48.305500000000528</c:v>
                </c:pt>
                <c:pt idx="862">
                  <c:v>48.305600000000531</c:v>
                </c:pt>
                <c:pt idx="863">
                  <c:v>48.305700000000535</c:v>
                </c:pt>
                <c:pt idx="864">
                  <c:v>48.305800000000538</c:v>
                </c:pt>
                <c:pt idx="865">
                  <c:v>48.305900000000541</c:v>
                </c:pt>
                <c:pt idx="866">
                  <c:v>48.306000000000545</c:v>
                </c:pt>
                <c:pt idx="867">
                  <c:v>48.306100000000548</c:v>
                </c:pt>
                <c:pt idx="868">
                  <c:v>48.306200000000551</c:v>
                </c:pt>
                <c:pt idx="869">
                  <c:v>48.306300000000554</c:v>
                </c:pt>
                <c:pt idx="870">
                  <c:v>48.306400000000558</c:v>
                </c:pt>
                <c:pt idx="871">
                  <c:v>48.306500000000561</c:v>
                </c:pt>
                <c:pt idx="872">
                  <c:v>48.306600000000564</c:v>
                </c:pt>
                <c:pt idx="873">
                  <c:v>48.306700000000568</c:v>
                </c:pt>
                <c:pt idx="874">
                  <c:v>48.306800000000571</c:v>
                </c:pt>
                <c:pt idx="875">
                  <c:v>48.306900000000574</c:v>
                </c:pt>
                <c:pt idx="876">
                  <c:v>48.307000000000578</c:v>
                </c:pt>
                <c:pt idx="877">
                  <c:v>48.307100000000581</c:v>
                </c:pt>
                <c:pt idx="878">
                  <c:v>48.307200000000584</c:v>
                </c:pt>
                <c:pt idx="879">
                  <c:v>48.307300000000588</c:v>
                </c:pt>
                <c:pt idx="880">
                  <c:v>48.307400000000591</c:v>
                </c:pt>
                <c:pt idx="881">
                  <c:v>48.307500000000594</c:v>
                </c:pt>
                <c:pt idx="882">
                  <c:v>48.307600000000598</c:v>
                </c:pt>
                <c:pt idx="883">
                  <c:v>48.307700000000601</c:v>
                </c:pt>
                <c:pt idx="884">
                  <c:v>48.307800000000604</c:v>
                </c:pt>
                <c:pt idx="885">
                  <c:v>48.307900000000608</c:v>
                </c:pt>
                <c:pt idx="886">
                  <c:v>48.308000000000611</c:v>
                </c:pt>
                <c:pt idx="887">
                  <c:v>48.308100000000614</c:v>
                </c:pt>
                <c:pt idx="888">
                  <c:v>48.308200000000618</c:v>
                </c:pt>
                <c:pt idx="889">
                  <c:v>48.308300000000621</c:v>
                </c:pt>
                <c:pt idx="890">
                  <c:v>48.308400000000624</c:v>
                </c:pt>
                <c:pt idx="891">
                  <c:v>48.308500000000627</c:v>
                </c:pt>
                <c:pt idx="892">
                  <c:v>48.308600000000631</c:v>
                </c:pt>
                <c:pt idx="893">
                  <c:v>48.308700000000634</c:v>
                </c:pt>
                <c:pt idx="894">
                  <c:v>48.308800000000637</c:v>
                </c:pt>
                <c:pt idx="895">
                  <c:v>48.308900000000641</c:v>
                </c:pt>
                <c:pt idx="896">
                  <c:v>48.309000000000644</c:v>
                </c:pt>
                <c:pt idx="897">
                  <c:v>48.309100000000647</c:v>
                </c:pt>
                <c:pt idx="898">
                  <c:v>48.309200000000651</c:v>
                </c:pt>
                <c:pt idx="899">
                  <c:v>48.309300000000654</c:v>
                </c:pt>
                <c:pt idx="900">
                  <c:v>48.309400000000657</c:v>
                </c:pt>
                <c:pt idx="901">
                  <c:v>48.309500000000661</c:v>
                </c:pt>
                <c:pt idx="902">
                  <c:v>48.309600000000664</c:v>
                </c:pt>
                <c:pt idx="903">
                  <c:v>48.309700000000667</c:v>
                </c:pt>
                <c:pt idx="904">
                  <c:v>48.309800000000671</c:v>
                </c:pt>
                <c:pt idx="905">
                  <c:v>48.309900000000674</c:v>
                </c:pt>
                <c:pt idx="906">
                  <c:v>48.310000000000677</c:v>
                </c:pt>
                <c:pt idx="907">
                  <c:v>48.310100000000681</c:v>
                </c:pt>
                <c:pt idx="908">
                  <c:v>48.310200000000684</c:v>
                </c:pt>
                <c:pt idx="909">
                  <c:v>48.310300000000687</c:v>
                </c:pt>
                <c:pt idx="910">
                  <c:v>48.310400000000691</c:v>
                </c:pt>
                <c:pt idx="911">
                  <c:v>48.310500000000694</c:v>
                </c:pt>
                <c:pt idx="912">
                  <c:v>48.310600000000697</c:v>
                </c:pt>
                <c:pt idx="913">
                  <c:v>48.310700000000701</c:v>
                </c:pt>
                <c:pt idx="914">
                  <c:v>48.310800000000704</c:v>
                </c:pt>
                <c:pt idx="915">
                  <c:v>48.310900000000707</c:v>
                </c:pt>
                <c:pt idx="916">
                  <c:v>48.31100000000071</c:v>
                </c:pt>
                <c:pt idx="917">
                  <c:v>48.311100000000714</c:v>
                </c:pt>
                <c:pt idx="918">
                  <c:v>48.311200000000717</c:v>
                </c:pt>
                <c:pt idx="919">
                  <c:v>48.31130000000072</c:v>
                </c:pt>
                <c:pt idx="920">
                  <c:v>48.311400000000724</c:v>
                </c:pt>
                <c:pt idx="921">
                  <c:v>48.311500000000727</c:v>
                </c:pt>
                <c:pt idx="922">
                  <c:v>48.31160000000073</c:v>
                </c:pt>
                <c:pt idx="923">
                  <c:v>48.311700000000734</c:v>
                </c:pt>
                <c:pt idx="924">
                  <c:v>48.311800000000737</c:v>
                </c:pt>
                <c:pt idx="925">
                  <c:v>48.31190000000074</c:v>
                </c:pt>
                <c:pt idx="926">
                  <c:v>48.312000000000744</c:v>
                </c:pt>
                <c:pt idx="927">
                  <c:v>48.312100000000747</c:v>
                </c:pt>
                <c:pt idx="928">
                  <c:v>48.31220000000075</c:v>
                </c:pt>
                <c:pt idx="929">
                  <c:v>48.312300000000754</c:v>
                </c:pt>
                <c:pt idx="930">
                  <c:v>48.312400000000757</c:v>
                </c:pt>
                <c:pt idx="931">
                  <c:v>48.31250000000076</c:v>
                </c:pt>
                <c:pt idx="932">
                  <c:v>48.312600000000764</c:v>
                </c:pt>
                <c:pt idx="933">
                  <c:v>48.312700000000767</c:v>
                </c:pt>
                <c:pt idx="934">
                  <c:v>48.31280000000077</c:v>
                </c:pt>
                <c:pt idx="935">
                  <c:v>48.312900000000774</c:v>
                </c:pt>
                <c:pt idx="936">
                  <c:v>48.313000000000777</c:v>
                </c:pt>
                <c:pt idx="937">
                  <c:v>48.31310000000078</c:v>
                </c:pt>
                <c:pt idx="938">
                  <c:v>48.313200000000784</c:v>
                </c:pt>
                <c:pt idx="939">
                  <c:v>48.313300000000787</c:v>
                </c:pt>
                <c:pt idx="940">
                  <c:v>48.31340000000079</c:v>
                </c:pt>
                <c:pt idx="941">
                  <c:v>48.313500000000793</c:v>
                </c:pt>
                <c:pt idx="942">
                  <c:v>48.313600000000797</c:v>
                </c:pt>
                <c:pt idx="943">
                  <c:v>48.3137000000008</c:v>
                </c:pt>
                <c:pt idx="944">
                  <c:v>48.313800000000803</c:v>
                </c:pt>
                <c:pt idx="945">
                  <c:v>48.313900000000807</c:v>
                </c:pt>
                <c:pt idx="946">
                  <c:v>48.31400000000081</c:v>
                </c:pt>
                <c:pt idx="947">
                  <c:v>48.314100000000813</c:v>
                </c:pt>
                <c:pt idx="948">
                  <c:v>48.314200000000817</c:v>
                </c:pt>
                <c:pt idx="949">
                  <c:v>48.31430000000082</c:v>
                </c:pt>
                <c:pt idx="950">
                  <c:v>48.314400000000823</c:v>
                </c:pt>
                <c:pt idx="951">
                  <c:v>48.314500000000827</c:v>
                </c:pt>
                <c:pt idx="952">
                  <c:v>48.31460000000083</c:v>
                </c:pt>
                <c:pt idx="953">
                  <c:v>48.314700000000833</c:v>
                </c:pt>
                <c:pt idx="954">
                  <c:v>48.314800000000837</c:v>
                </c:pt>
                <c:pt idx="955">
                  <c:v>48.31490000000084</c:v>
                </c:pt>
                <c:pt idx="956">
                  <c:v>48.315000000000843</c:v>
                </c:pt>
                <c:pt idx="957">
                  <c:v>48.315100000000847</c:v>
                </c:pt>
                <c:pt idx="958">
                  <c:v>48.31520000000085</c:v>
                </c:pt>
                <c:pt idx="959">
                  <c:v>48.315300000000853</c:v>
                </c:pt>
                <c:pt idx="960">
                  <c:v>48.315400000000857</c:v>
                </c:pt>
                <c:pt idx="961">
                  <c:v>48.31550000000086</c:v>
                </c:pt>
                <c:pt idx="962">
                  <c:v>48.315600000000863</c:v>
                </c:pt>
                <c:pt idx="963">
                  <c:v>48.315700000000867</c:v>
                </c:pt>
                <c:pt idx="964">
                  <c:v>48.31580000000087</c:v>
                </c:pt>
                <c:pt idx="965">
                  <c:v>48.315900000000873</c:v>
                </c:pt>
                <c:pt idx="966">
                  <c:v>48.316000000000876</c:v>
                </c:pt>
                <c:pt idx="967">
                  <c:v>48.31610000000088</c:v>
                </c:pt>
                <c:pt idx="968">
                  <c:v>48.316200000000883</c:v>
                </c:pt>
                <c:pt idx="969">
                  <c:v>48.316300000000886</c:v>
                </c:pt>
                <c:pt idx="970">
                  <c:v>48.31640000000089</c:v>
                </c:pt>
                <c:pt idx="971">
                  <c:v>48.316500000000893</c:v>
                </c:pt>
                <c:pt idx="972">
                  <c:v>48.316600000000896</c:v>
                </c:pt>
                <c:pt idx="973">
                  <c:v>48.3167000000009</c:v>
                </c:pt>
                <c:pt idx="974">
                  <c:v>48.316800000000903</c:v>
                </c:pt>
                <c:pt idx="975">
                  <c:v>48.316900000000906</c:v>
                </c:pt>
                <c:pt idx="976">
                  <c:v>48.31700000000091</c:v>
                </c:pt>
                <c:pt idx="977">
                  <c:v>48.317100000000913</c:v>
                </c:pt>
                <c:pt idx="978">
                  <c:v>48.317200000000916</c:v>
                </c:pt>
                <c:pt idx="979">
                  <c:v>48.31730000000092</c:v>
                </c:pt>
                <c:pt idx="980">
                  <c:v>48.317400000000923</c:v>
                </c:pt>
                <c:pt idx="981">
                  <c:v>48.317500000000926</c:v>
                </c:pt>
                <c:pt idx="982">
                  <c:v>48.31760000000093</c:v>
                </c:pt>
                <c:pt idx="983">
                  <c:v>48.317700000000933</c:v>
                </c:pt>
                <c:pt idx="984">
                  <c:v>48.317800000000936</c:v>
                </c:pt>
                <c:pt idx="985">
                  <c:v>48.31790000000094</c:v>
                </c:pt>
                <c:pt idx="986">
                  <c:v>48.318000000000943</c:v>
                </c:pt>
                <c:pt idx="987">
                  <c:v>48.318100000000946</c:v>
                </c:pt>
                <c:pt idx="988">
                  <c:v>48.31820000000095</c:v>
                </c:pt>
                <c:pt idx="989">
                  <c:v>48.318300000000953</c:v>
                </c:pt>
                <c:pt idx="990">
                  <c:v>48.318400000000956</c:v>
                </c:pt>
                <c:pt idx="991">
                  <c:v>48.318500000000959</c:v>
                </c:pt>
                <c:pt idx="992">
                  <c:v>48.318600000000963</c:v>
                </c:pt>
                <c:pt idx="993">
                  <c:v>48.318700000000966</c:v>
                </c:pt>
                <c:pt idx="994">
                  <c:v>48.318800000000969</c:v>
                </c:pt>
                <c:pt idx="995">
                  <c:v>48.318900000000973</c:v>
                </c:pt>
                <c:pt idx="996">
                  <c:v>48.319000000000976</c:v>
                </c:pt>
                <c:pt idx="997">
                  <c:v>48.319100000000979</c:v>
                </c:pt>
                <c:pt idx="998">
                  <c:v>48.319200000000983</c:v>
                </c:pt>
                <c:pt idx="999">
                  <c:v>48.319300000000986</c:v>
                </c:pt>
                <c:pt idx="1000">
                  <c:v>48.319400000000989</c:v>
                </c:pt>
              </c:numCache>
            </c:numRef>
          </c:xVal>
          <c:yVal>
            <c:numRef>
              <c:f>Calculs!$K$4:$K$1004</c:f>
              <c:numCache>
                <c:formatCode>0.00</c:formatCode>
                <c:ptCount val="1001"/>
                <c:pt idx="0">
                  <c:v>353.98669985348454</c:v>
                </c:pt>
                <c:pt idx="1">
                  <c:v>354.68042765398297</c:v>
                </c:pt>
                <c:pt idx="2">
                  <c:v>355.37483407449815</c:v>
                </c:pt>
                <c:pt idx="3">
                  <c:v>356.07171640090093</c:v>
                </c:pt>
                <c:pt idx="4">
                  <c:v>356.77287192653313</c:v>
                </c:pt>
                <c:pt idx="5">
                  <c:v>357.48009845762942</c:v>
                </c:pt>
                <c:pt idx="6">
                  <c:v>358.19473949908695</c:v>
                </c:pt>
                <c:pt idx="7">
                  <c:v>358.91722874242708</c:v>
                </c:pt>
                <c:pt idx="8">
                  <c:v>359.64754472854491</c:v>
                </c:pt>
                <c:pt idx="9">
                  <c:v>360.38566595626929</c:v>
                </c:pt>
                <c:pt idx="10">
                  <c:v>361.13157088242275</c:v>
                </c:pt>
                <c:pt idx="11">
                  <c:v>361.88523792189034</c:v>
                </c:pt>
                <c:pt idx="12">
                  <c:v>362.64664544769738</c:v>
                </c:pt>
                <c:pt idx="13">
                  <c:v>363.41577179109527</c:v>
                </c:pt>
                <c:pt idx="14">
                  <c:v>364.19259524165545</c:v>
                </c:pt>
                <c:pt idx="15">
                  <c:v>364.97709404737105</c:v>
                </c:pt>
                <c:pt idx="16">
                  <c:v>365.76924641476603</c:v>
                </c:pt>
                <c:pt idx="17">
                  <c:v>366.56903050901121</c:v>
                </c:pt>
                <c:pt idx="18">
                  <c:v>367.37642445404731</c:v>
                </c:pt>
                <c:pt idx="19">
                  <c:v>368.19140633271456</c:v>
                </c:pt>
                <c:pt idx="20">
                  <c:v>369.01395418688867</c:v>
                </c:pt>
                <c:pt idx="21">
                  <c:v>369.84404601762287</c:v>
                </c:pt>
                <c:pt idx="22">
                  <c:v>370.68165978529595</c:v>
                </c:pt>
                <c:pt idx="23">
                  <c:v>371.52677340976578</c:v>
                </c:pt>
                <c:pt idx="24">
                  <c:v>372.37936477052853</c:v>
                </c:pt>
                <c:pt idx="25">
                  <c:v>373.23941170688306</c:v>
                </c:pt>
                <c:pt idx="26">
                  <c:v>374.10689201810044</c:v>
                </c:pt>
                <c:pt idx="27">
                  <c:v>374.98178346359845</c:v>
                </c:pt>
                <c:pt idx="28">
                  <c:v>375.86406376312073</c:v>
                </c:pt>
                <c:pt idx="29">
                  <c:v>376.75371059692054</c:v>
                </c:pt>
                <c:pt idx="30">
                  <c:v>377.65070160594911</c:v>
                </c:pt>
                <c:pt idx="31">
                  <c:v>378.55501439204801</c:v>
                </c:pt>
                <c:pt idx="32">
                  <c:v>379.46662651814586</c:v>
                </c:pt>
                <c:pt idx="33">
                  <c:v>380.38551550845904</c:v>
                </c:pt>
                <c:pt idx="34">
                  <c:v>381.31165884869614</c:v>
                </c:pt>
                <c:pt idx="35">
                  <c:v>382.24503398626632</c:v>
                </c:pt>
                <c:pt idx="36">
                  <c:v>383.18561833049102</c:v>
                </c:pt>
                <c:pt idx="37">
                  <c:v>384.13338925281948</c:v>
                </c:pt>
                <c:pt idx="38">
                  <c:v>385.08832408704751</c:v>
                </c:pt>
                <c:pt idx="39">
                  <c:v>386.05040012953936</c:v>
                </c:pt>
                <c:pt idx="40">
                  <c:v>387.01959463945303</c:v>
                </c:pt>
                <c:pt idx="41">
                  <c:v>387.99588483896861</c:v>
                </c:pt>
                <c:pt idx="42">
                  <c:v>388.97924791351932</c:v>
                </c:pt>
                <c:pt idx="43">
                  <c:v>389.9696610120256</c:v>
                </c:pt>
                <c:pt idx="44">
                  <c:v>390.96710124713206</c:v>
                </c:pt>
                <c:pt idx="45">
                  <c:v>391.97154569544699</c:v>
                </c:pt>
                <c:pt idx="46">
                  <c:v>392.98297139778441</c:v>
                </c:pt>
                <c:pt idx="47">
                  <c:v>394.00135535940876</c:v>
                </c:pt>
                <c:pt idx="48">
                  <c:v>395.02667455028194</c:v>
                </c:pt>
                <c:pt idx="49">
                  <c:v>396.05890590531271</c:v>
                </c:pt>
                <c:pt idx="50">
                  <c:v>397.09802632460833</c:v>
                </c:pt>
                <c:pt idx="51">
                  <c:v>398.14401505627592</c:v>
                </c:pt>
                <c:pt idx="52">
                  <c:v>399.19685608115731</c:v>
                </c:pt>
                <c:pt idx="53">
                  <c:v>400.25653573274707</c:v>
                </c:pt>
                <c:pt idx="54">
                  <c:v>401.32304031510853</c:v>
                </c:pt>
                <c:pt idx="55">
                  <c:v>402.39635610299064</c:v>
                </c:pt>
                <c:pt idx="56">
                  <c:v>403.47646934194694</c:v>
                </c:pt>
                <c:pt idx="57">
                  <c:v>404.56336624845574</c:v>
                </c:pt>
                <c:pt idx="58">
                  <c:v>405.65703301004237</c:v>
                </c:pt>
                <c:pt idx="59">
                  <c:v>406.75745578540273</c:v>
                </c:pt>
                <c:pt idx="60">
                  <c:v>407.86462070452836</c:v>
                </c:pt>
                <c:pt idx="61">
                  <c:v>408.97851386883332</c:v>
                </c:pt>
                <c:pt idx="62">
                  <c:v>410.09912135128229</c:v>
                </c:pt>
                <c:pt idx="63">
                  <c:v>411.2264291965202</c:v>
                </c:pt>
                <c:pt idx="64">
                  <c:v>412.36042342100325</c:v>
                </c:pt>
                <c:pt idx="65">
                  <c:v>413.50109001313137</c:v>
                </c:pt>
                <c:pt idx="66">
                  <c:v>414.64841493338201</c:v>
                </c:pt>
                <c:pt idx="67">
                  <c:v>415.80238411444526</c:v>
                </c:pt>
                <c:pt idx="68">
                  <c:v>416.96298346136024</c:v>
                </c:pt>
                <c:pt idx="69">
                  <c:v>418.13019885165272</c:v>
                </c:pt>
                <c:pt idx="70">
                  <c:v>419.30401613547406</c:v>
                </c:pt>
                <c:pt idx="71">
                  <c:v>420.4844211357414</c:v>
                </c:pt>
                <c:pt idx="72">
                  <c:v>421.67139964827885</c:v>
                </c:pt>
                <c:pt idx="73">
                  <c:v>422.86493744195997</c:v>
                </c:pt>
                <c:pt idx="74">
                  <c:v>424.06502025885129</c:v>
                </c:pt>
                <c:pt idx="75">
                  <c:v>425.27163381435713</c:v>
                </c:pt>
                <c:pt idx="76">
                  <c:v>426.48476379736519</c:v>
                </c:pt>
                <c:pt idx="77">
                  <c:v>427.70439587039345</c:v>
                </c:pt>
                <c:pt idx="78">
                  <c:v>428.93051566973799</c:v>
                </c:pt>
                <c:pt idx="79">
                  <c:v>430.16310880562185</c:v>
                </c:pt>
                <c:pt idx="80">
                  <c:v>431.40216086234489</c:v>
                </c:pt>
                <c:pt idx="81">
                  <c:v>432.64765739843443</c:v>
                </c:pt>
                <c:pt idx="82">
                  <c:v>433.89958394679707</c:v>
                </c:pt>
                <c:pt idx="83">
                  <c:v>435.15792601487141</c:v>
                </c:pt>
                <c:pt idx="84">
                  <c:v>436.42266908478138</c:v>
                </c:pt>
                <c:pt idx="85">
                  <c:v>437.69379861349086</c:v>
                </c:pt>
                <c:pt idx="86">
                  <c:v>438.97130003295877</c:v>
                </c:pt>
                <c:pt idx="87">
                  <c:v>440.25515875029521</c:v>
                </c:pt>
                <c:pt idx="88">
                  <c:v>441.54536014791842</c:v>
                </c:pt>
                <c:pt idx="89">
                  <c:v>442.84188958371237</c:v>
                </c:pt>
                <c:pt idx="90">
                  <c:v>444.1447323911853</c:v>
                </c:pt>
                <c:pt idx="91">
                  <c:v>445.45387387962887</c:v>
                </c:pt>
                <c:pt idx="92">
                  <c:v>446.76929933427823</c:v>
                </c:pt>
                <c:pt idx="93">
                  <c:v>448.09099401647251</c:v>
                </c:pt>
                <c:pt idx="94">
                  <c:v>449.41894316381638</c:v>
                </c:pt>
                <c:pt idx="95">
                  <c:v>450.7531319903419</c:v>
                </c:pt>
                <c:pt idx="96">
                  <c:v>452.09354568667135</c:v>
                </c:pt>
                <c:pt idx="97">
                  <c:v>453.44016942018061</c:v>
                </c:pt>
                <c:pt idx="98">
                  <c:v>454.79298833516299</c:v>
                </c:pt>
                <c:pt idx="99">
                  <c:v>456.151987552994</c:v>
                </c:pt>
                <c:pt idx="100">
                  <c:v>457.51715217229639</c:v>
                </c:pt>
                <c:pt idx="101">
                  <c:v>458.88846617623682</c:v>
                </c:pt>
                <c:pt idx="102">
                  <c:v>460.26591133922369</c:v>
                </c:pt>
                <c:pt idx="103">
                  <c:v>461.64946831948879</c:v>
                </c:pt>
                <c:pt idx="104">
                  <c:v>463.0391177523004</c:v>
                </c:pt>
                <c:pt idx="105">
                  <c:v>464.43484025019467</c:v>
                </c:pt>
                <c:pt idx="106">
                  <c:v>465.8366164032073</c:v>
                </c:pt>
                <c:pt idx="107">
                  <c:v>467.24442677910571</c:v>
                </c:pt>
                <c:pt idx="108">
                  <c:v>468.65825192362144</c:v>
                </c:pt>
                <c:pt idx="109">
                  <c:v>470.07807236068294</c:v>
                </c:pt>
                <c:pt idx="110">
                  <c:v>471.50386859264853</c:v>
                </c:pt>
                <c:pt idx="111">
                  <c:v>472.93562110053989</c:v>
                </c:pt>
                <c:pt idx="112">
                  <c:v>474.37331034427552</c:v>
                </c:pt>
                <c:pt idx="113">
                  <c:v>475.81691676290478</c:v>
                </c:pt>
                <c:pt idx="114">
                  <c:v>477.26642077484183</c:v>
                </c:pt>
                <c:pt idx="115">
                  <c:v>478.72180277809997</c:v>
                </c:pt>
                <c:pt idx="116">
                  <c:v>480.18304315052603</c:v>
                </c:pt>
                <c:pt idx="117">
                  <c:v>481.65012225003528</c:v>
                </c:pt>
                <c:pt idx="118">
                  <c:v>483.12302041484594</c:v>
                </c:pt>
                <c:pt idx="119">
                  <c:v>484.60171796371424</c:v>
                </c:pt>
                <c:pt idx="120">
                  <c:v>486.08619519616963</c:v>
                </c:pt>
                <c:pt idx="121">
                  <c:v>487.57643239274972</c:v>
                </c:pt>
                <c:pt idx="122">
                  <c:v>489.07240981523569</c:v>
                </c:pt>
                <c:pt idx="123">
                  <c:v>490.57410770688756</c:v>
                </c:pt>
                <c:pt idx="124">
                  <c:v>492.08150629267959</c:v>
                </c:pt>
                <c:pt idx="125">
                  <c:v>493.59458577953563</c:v>
                </c:pt>
                <c:pt idx="126">
                  <c:v>495.1133263565647</c:v>
                </c:pt>
                <c:pt idx="127">
                  <c:v>496.63770819529628</c:v>
                </c:pt>
                <c:pt idx="128">
                  <c:v>498.16771144991588</c:v>
                </c:pt>
                <c:pt idx="129">
                  <c:v>499.70331625750026</c:v>
                </c:pt>
                <c:pt idx="130">
                  <c:v>501.24450273825306</c:v>
                </c:pt>
                <c:pt idx="131">
                  <c:v>502.79125099573986</c:v>
                </c:pt>
                <c:pt idx="132">
                  <c:v>504.34354111712361</c:v>
                </c:pt>
                <c:pt idx="133">
                  <c:v>505.90135317339957</c:v>
                </c:pt>
                <c:pt idx="134">
                  <c:v>507.46466721963066</c:v>
                </c:pt>
                <c:pt idx="135">
                  <c:v>509.03346329518212</c:v>
                </c:pt>
                <c:pt idx="136">
                  <c:v>510.60772142395649</c:v>
                </c:pt>
                <c:pt idx="137">
                  <c:v>512.18742161462819</c:v>
                </c:pt>
                <c:pt idx="138">
                  <c:v>513.77254386087805</c:v>
                </c:pt>
                <c:pt idx="139">
                  <c:v>515.36306814162765</c:v>
                </c:pt>
                <c:pt idx="140">
                  <c:v>516.95897442127364</c:v>
                </c:pt>
                <c:pt idx="141">
                  <c:v>518.56024264992141</c:v>
                </c:pt>
                <c:pt idx="142">
                  <c:v>520.16685276361898</c:v>
                </c:pt>
                <c:pt idx="143">
                  <c:v>521.77878468459051</c:v>
                </c:pt>
                <c:pt idx="144">
                  <c:v>523.39601832146968</c:v>
                </c:pt>
                <c:pt idx="145">
                  <c:v>525.01853356953268</c:v>
                </c:pt>
                <c:pt idx="146">
                  <c:v>526.64631031093074</c:v>
                </c:pt>
                <c:pt idx="147">
                  <c:v>528.27932841492316</c:v>
                </c:pt>
                <c:pt idx="148">
                  <c:v>529.91756773810891</c:v>
                </c:pt>
                <c:pt idx="149">
                  <c:v>531.56100812465911</c:v>
                </c:pt>
                <c:pt idx="150">
                  <c:v>533.20962940654817</c:v>
                </c:pt>
                <c:pt idx="151">
                  <c:v>534.86341177389454</c:v>
                </c:pt>
                <c:pt idx="152">
                  <c:v>536.52233614538511</c:v>
                </c:pt>
                <c:pt idx="153">
                  <c:v>538.18638379833487</c:v>
                </c:pt>
                <c:pt idx="154">
                  <c:v>539.8555359986517</c:v>
                </c:pt>
                <c:pt idx="155">
                  <c:v>541.52977400104533</c:v>
                </c:pt>
                <c:pt idx="156">
                  <c:v>543.20907904923661</c:v>
                </c:pt>
                <c:pt idx="157">
                  <c:v>544.89343237616629</c:v>
                </c:pt>
                <c:pt idx="158">
                  <c:v>546.58281520420326</c:v>
                </c:pt>
                <c:pt idx="159">
                  <c:v>548.27720874535294</c:v>
                </c:pt>
                <c:pt idx="160">
                  <c:v>549.97659420146499</c:v>
                </c:pt>
                <c:pt idx="161">
                  <c:v>551.68095276444058</c:v>
                </c:pt>
                <c:pt idx="162">
                  <c:v>553.39026561643982</c:v>
                </c:pt>
                <c:pt idx="163">
                  <c:v>555.10451393008816</c:v>
                </c:pt>
                <c:pt idx="164">
                  <c:v>556.82367886868315</c:v>
                </c:pt>
                <c:pt idx="165">
                  <c:v>558.54774158639998</c:v>
                </c:pt>
                <c:pt idx="166">
                  <c:v>560.27668322849763</c:v>
                </c:pt>
                <c:pt idx="167">
                  <c:v>562.01048493152348</c:v>
                </c:pt>
                <c:pt idx="168">
                  <c:v>563.74912782351873</c:v>
                </c:pt>
                <c:pt idx="169">
                  <c:v>565.4925930242224</c:v>
                </c:pt>
                <c:pt idx="170">
                  <c:v>567.24086164527546</c:v>
                </c:pt>
                <c:pt idx="171">
                  <c:v>568.99391479042413</c:v>
                </c:pt>
                <c:pt idx="172">
                  <c:v>570.75173355572349</c:v>
                </c:pt>
                <c:pt idx="173">
                  <c:v>572.51429902973962</c:v>
                </c:pt>
                <c:pt idx="174">
                  <c:v>574.28159229375217</c:v>
                </c:pt>
                <c:pt idx="175">
                  <c:v>576.05359442195584</c:v>
                </c:pt>
                <c:pt idx="176">
                  <c:v>577.8302864816618</c:v>
                </c:pt>
                <c:pt idx="177">
                  <c:v>579.61164953349851</c:v>
                </c:pt>
                <c:pt idx="178">
                  <c:v>581.39766463161175</c:v>
                </c:pt>
                <c:pt idx="179">
                  <c:v>583.18831282386475</c:v>
                </c:pt>
                <c:pt idx="180">
                  <c:v>584.98357515203747</c:v>
                </c:pt>
                <c:pt idx="181">
                  <c:v>586.78343265202511</c:v>
                </c:pt>
                <c:pt idx="182">
                  <c:v>588.58786635403658</c:v>
                </c:pt>
                <c:pt idx="183">
                  <c:v>590.39685728279221</c:v>
                </c:pt>
                <c:pt idx="184">
                  <c:v>592.21038645772103</c:v>
                </c:pt>
                <c:pt idx="185">
                  <c:v>594.02843489315728</c:v>
                </c:pt>
                <c:pt idx="186">
                  <c:v>595.8509835985368</c:v>
                </c:pt>
                <c:pt idx="187">
                  <c:v>597.67801357859219</c:v>
                </c:pt>
                <c:pt idx="188">
                  <c:v>599.50950583354836</c:v>
                </c:pt>
                <c:pt idx="189">
                  <c:v>601.3454413593164</c:v>
                </c:pt>
                <c:pt idx="190">
                  <c:v>603.18580114768781</c:v>
                </c:pt>
                <c:pt idx="191">
                  <c:v>605.03056618652772</c:v>
                </c:pt>
                <c:pt idx="192">
                  <c:v>606.87971745996742</c:v>
                </c:pt>
                <c:pt idx="193">
                  <c:v>608.73323594859687</c:v>
                </c:pt>
                <c:pt idx="194">
                  <c:v>610.59110262965555</c:v>
                </c:pt>
                <c:pt idx="195">
                  <c:v>612.45329847722405</c:v>
                </c:pt>
                <c:pt idx="196">
                  <c:v>614.3198044624138</c:v>
                </c:pt>
                <c:pt idx="197">
                  <c:v>616.19060155355692</c:v>
                </c:pt>
                <c:pt idx="198">
                  <c:v>618.0656707163954</c:v>
                </c:pt>
                <c:pt idx="199">
                  <c:v>619.94499291426939</c:v>
                </c:pt>
                <c:pt idx="200">
                  <c:v>621.82854910830486</c:v>
                </c:pt>
                <c:pt idx="201">
                  <c:v>623.71632025760073</c:v>
                </c:pt>
                <c:pt idx="202">
                  <c:v>625.60828731941547</c:v>
                </c:pt>
                <c:pt idx="203">
                  <c:v>627.50443124935293</c:v>
                </c:pt>
                <c:pt idx="204">
                  <c:v>629.40473300154724</c:v>
                </c:pt>
                <c:pt idx="205">
                  <c:v>631.30917352884751</c:v>
                </c:pt>
                <c:pt idx="206">
                  <c:v>633.21773378300156</c:v>
                </c:pt>
                <c:pt idx="207">
                  <c:v>635.13039471483921</c:v>
                </c:pt>
                <c:pt idx="208">
                  <c:v>637.04713727445449</c:v>
                </c:pt>
                <c:pt idx="209">
                  <c:v>638.96794241138764</c:v>
                </c:pt>
                <c:pt idx="210">
                  <c:v>640.89279107480593</c:v>
                </c:pt>
                <c:pt idx="211">
                  <c:v>642.82166421368413</c:v>
                </c:pt>
                <c:pt idx="212">
                  <c:v>644.75454277698452</c:v>
                </c:pt>
                <c:pt idx="213">
                  <c:v>646.69140771383525</c:v>
                </c:pt>
                <c:pt idx="214">
                  <c:v>648.63223997370903</c:v>
                </c:pt>
                <c:pt idx="215">
                  <c:v>650.57702050660066</c:v>
                </c:pt>
                <c:pt idx="216">
                  <c:v>652.52573026320351</c:v>
                </c:pt>
                <c:pt idx="217">
                  <c:v>654.47835019508602</c:v>
                </c:pt>
                <c:pt idx="218">
                  <c:v>656.43486125486675</c:v>
                </c:pt>
                <c:pt idx="219">
                  <c:v>658.39524439638933</c:v>
                </c:pt>
                <c:pt idx="220">
                  <c:v>660.35948057489588</c:v>
                </c:pt>
                <c:pt idx="221">
                  <c:v>662.32755074720069</c:v>
                </c:pt>
                <c:pt idx="222">
                  <c:v>664.29943587186222</c:v>
                </c:pt>
                <c:pt idx="223">
                  <c:v>666.27511690935489</c:v>
                </c:pt>
                <c:pt idx="224">
                  <c:v>668.25457482223999</c:v>
                </c:pt>
                <c:pt idx="225">
                  <c:v>670.23779057533568</c:v>
                </c:pt>
                <c:pt idx="226">
                  <c:v>672.22474513588668</c:v>
                </c:pt>
                <c:pt idx="227">
                  <c:v>674.21541947373248</c:v>
                </c:pt>
                <c:pt idx="228">
                  <c:v>676.20979456147552</c:v>
                </c:pt>
                <c:pt idx="229">
                  <c:v>678.20785137464793</c:v>
                </c:pt>
                <c:pt idx="230">
                  <c:v>680.209570891878</c:v>
                </c:pt>
                <c:pt idx="231">
                  <c:v>682.2149340950557</c:v>
                </c:pt>
                <c:pt idx="232">
                  <c:v>684.22392196949727</c:v>
                </c:pt>
                <c:pt idx="233">
                  <c:v>686.23651550410921</c:v>
                </c:pt>
                <c:pt idx="234">
                  <c:v>688.25269569155159</c:v>
                </c:pt>
                <c:pt idx="235">
                  <c:v>690.2724435284</c:v>
                </c:pt>
                <c:pt idx="236">
                  <c:v>692.29574001530739</c:v>
                </c:pt>
                <c:pt idx="237">
                  <c:v>694.32256615716483</c:v>
                </c:pt>
                <c:pt idx="238">
                  <c:v>696.35290296326139</c:v>
                </c:pt>
                <c:pt idx="239">
                  <c:v>698.38673144744314</c:v>
                </c:pt>
                <c:pt idx="240">
                  <c:v>700.42403262827156</c:v>
                </c:pt>
                <c:pt idx="241">
                  <c:v>702.46478752918131</c:v>
                </c:pt>
                <c:pt idx="242">
                  <c:v>704.50897717863654</c:v>
                </c:pt>
                <c:pt idx="243">
                  <c:v>706.55658261028691</c:v>
                </c:pt>
                <c:pt idx="244">
                  <c:v>708.60758486312284</c:v>
                </c:pt>
                <c:pt idx="245">
                  <c:v>710.66196498162947</c:v>
                </c:pt>
                <c:pt idx="246">
                  <c:v>712.71970401594024</c:v>
                </c:pt>
                <c:pt idx="247">
                  <c:v>714.78078302198946</c:v>
                </c:pt>
                <c:pt idx="248">
                  <c:v>716.84518306166422</c:v>
                </c:pt>
                <c:pt idx="249">
                  <c:v>718.91288520295484</c:v>
                </c:pt>
                <c:pt idx="250">
                  <c:v>720.98387052010548</c:v>
                </c:pt>
                <c:pt idx="251">
                  <c:v>723.05811851125156</c:v>
                </c:pt>
                <c:pt idx="252">
                  <c:v>725.13560551660328</c:v>
                </c:pt>
                <c:pt idx="253">
                  <c:v>727.21630630297773</c:v>
                </c:pt>
                <c:pt idx="254">
                  <c:v>729.30019564781855</c:v>
                </c:pt>
                <c:pt idx="255">
                  <c:v>731.38724833941319</c:v>
                </c:pt>
                <c:pt idx="256">
                  <c:v>733.47743917710807</c:v>
                </c:pt>
                <c:pt idx="257">
                  <c:v>735.57074297152258</c:v>
                </c:pt>
                <c:pt idx="258">
                  <c:v>737.66713454476189</c:v>
                </c:pt>
                <c:pt idx="259">
                  <c:v>739.76658873062786</c:v>
                </c:pt>
                <c:pt idx="260">
                  <c:v>741.86908037482874</c:v>
                </c:pt>
                <c:pt idx="261">
                  <c:v>743.9745843351875</c:v>
                </c:pt>
                <c:pt idx="262">
                  <c:v>746.08307548184814</c:v>
                </c:pt>
                <c:pt idx="263">
                  <c:v>748.19452869748136</c:v>
                </c:pt>
                <c:pt idx="264">
                  <c:v>750.30891887748817</c:v>
                </c:pt>
                <c:pt idx="265">
                  <c:v>752.42622093020202</c:v>
                </c:pt>
                <c:pt idx="266">
                  <c:v>754.54640977709005</c:v>
                </c:pt>
                <c:pt idx="267">
                  <c:v>756.669460352952</c:v>
                </c:pt>
                <c:pt idx="268">
                  <c:v>758.7953476061183</c:v>
                </c:pt>
                <c:pt idx="269">
                  <c:v>760.92404649864659</c:v>
                </c:pt>
                <c:pt idx="270">
                  <c:v>763.05553200651639</c:v>
                </c:pt>
                <c:pt idx="271">
                  <c:v>765.18977911982256</c:v>
                </c:pt>
                <c:pt idx="272">
                  <c:v>767.3267628429677</c:v>
                </c:pt>
                <c:pt idx="273">
                  <c:v>769.46645819485195</c:v>
                </c:pt>
                <c:pt idx="274">
                  <c:v>771.60884020906258</c:v>
                </c:pt>
                <c:pt idx="275">
                  <c:v>773.75388393406126</c:v>
                </c:pt>
                <c:pt idx="276">
                  <c:v>775.90156443337014</c:v>
                </c:pt>
                <c:pt idx="277">
                  <c:v>778.0518567857564</c:v>
                </c:pt>
                <c:pt idx="278">
                  <c:v>780.20473608541522</c:v>
                </c:pt>
                <c:pt idx="279">
                  <c:v>782.36017744215167</c:v>
                </c:pt>
                <c:pt idx="280">
                  <c:v>784.51815598156054</c:v>
                </c:pt>
                <c:pt idx="281">
                  <c:v>786.67864684520521</c:v>
                </c:pt>
                <c:pt idx="282">
                  <c:v>788.8416251907945</c:v>
                </c:pt>
                <c:pt idx="283">
                  <c:v>791.00706619235859</c:v>
                </c:pt>
                <c:pt idx="284">
                  <c:v>793.17494504042315</c:v>
                </c:pt>
                <c:pt idx="285">
                  <c:v>795.34523694218194</c:v>
                </c:pt>
                <c:pt idx="286">
                  <c:v>797.51791712166823</c:v>
                </c:pt>
                <c:pt idx="287">
                  <c:v>799.69296081992434</c:v>
                </c:pt>
                <c:pt idx="288">
                  <c:v>801.87034329517007</c:v>
                </c:pt>
                <c:pt idx="289">
                  <c:v>804.05003982296932</c:v>
                </c:pt>
                <c:pt idx="290">
                  <c:v>806.23202569639557</c:v>
                </c:pt>
                <c:pt idx="291">
                  <c:v>808.41627622619569</c:v>
                </c:pt>
                <c:pt idx="292">
                  <c:v>810.60276674095212</c:v>
                </c:pt>
                <c:pt idx="293">
                  <c:v>812.79147258724402</c:v>
                </c:pt>
                <c:pt idx="294">
                  <c:v>814.98236912980644</c:v>
                </c:pt>
                <c:pt idx="295">
                  <c:v>817.17543175168851</c:v>
                </c:pt>
                <c:pt idx="296">
                  <c:v>819.37063585440967</c:v>
                </c:pt>
                <c:pt idx="297">
                  <c:v>821.56795685811494</c:v>
                </c:pt>
                <c:pt idx="298">
                  <c:v>823.76735290163197</c:v>
                </c:pt>
                <c:pt idx="299">
                  <c:v>825.96874755403962</c:v>
                </c:pt>
                <c:pt idx="300">
                  <c:v>828.17204714474985</c:v>
                </c:pt>
                <c:pt idx="301">
                  <c:v>830.37715808279233</c:v>
                </c:pt>
                <c:pt idx="302">
                  <c:v>832.5839868583862</c:v>
                </c:pt>
                <c:pt idx="303">
                  <c:v>834.79244004449254</c:v>
                </c:pt>
                <c:pt idx="304">
                  <c:v>837.00242429834793</c:v>
                </c:pt>
                <c:pt idx="305">
                  <c:v>839.21384636297785</c:v>
                </c:pt>
                <c:pt idx="306">
                  <c:v>841.42661306869161</c:v>
                </c:pt>
                <c:pt idx="307">
                  <c:v>843.6406313345575</c:v>
                </c:pt>
                <c:pt idx="308">
                  <c:v>845.85580816985907</c:v>
                </c:pt>
                <c:pt idx="309">
                  <c:v>848.07205067553161</c:v>
                </c:pt>
                <c:pt idx="310">
                  <c:v>850.28926604557967</c:v>
                </c:pt>
                <c:pt idx="311">
                  <c:v>852.50736156847506</c:v>
                </c:pt>
                <c:pt idx="312">
                  <c:v>854.72624462853605</c:v>
                </c:pt>
                <c:pt idx="313">
                  <c:v>856.94582270728688</c:v>
                </c:pt>
                <c:pt idx="314">
                  <c:v>859.16600338479816</c:v>
                </c:pt>
                <c:pt idx="315">
                  <c:v>861.38669434100825</c:v>
                </c:pt>
                <c:pt idx="316">
                  <c:v>863.6078033570252</c:v>
                </c:pt>
                <c:pt idx="317">
                  <c:v>865.82923831640994</c:v>
                </c:pt>
                <c:pt idx="318">
                  <c:v>868.05090720644</c:v>
                </c:pt>
                <c:pt idx="319">
                  <c:v>870.27271811935429</c:v>
                </c:pt>
                <c:pt idx="320">
                  <c:v>872.49457925357876</c:v>
                </c:pt>
                <c:pt idx="321">
                  <c:v>874.716405782582</c:v>
                </c:pt>
                <c:pt idx="322">
                  <c:v>876.93812671586113</c:v>
                </c:pt>
                <c:pt idx="323">
                  <c:v>879.15967801562249</c:v>
                </c:pt>
                <c:pt idx="324">
                  <c:v>881.38099572098452</c:v>
                </c:pt>
                <c:pt idx="325">
                  <c:v>883.60201594849354</c:v>
                </c:pt>
                <c:pt idx="326">
                  <c:v>885.82267489263063</c:v>
                </c:pt>
                <c:pt idx="327">
                  <c:v>888.04290882630949</c:v>
                </c:pt>
                <c:pt idx="328">
                  <c:v>890.26265410136546</c:v>
                </c:pt>
                <c:pt idx="329">
                  <c:v>892.48184714903516</c:v>
                </c:pt>
                <c:pt idx="330">
                  <c:v>894.70042448042739</c:v>
                </c:pt>
                <c:pt idx="331">
                  <c:v>896.91832268698511</c:v>
                </c:pt>
                <c:pt idx="332">
                  <c:v>899.13547844093875</c:v>
                </c:pt>
                <c:pt idx="333">
                  <c:v>901.35182849575028</c:v>
                </c:pt>
                <c:pt idx="334">
                  <c:v>903.5673096865487</c:v>
                </c:pt>
                <c:pt idx="335">
                  <c:v>905.78185893055695</c:v>
                </c:pt>
                <c:pt idx="336">
                  <c:v>907.99541322750974</c:v>
                </c:pt>
                <c:pt idx="337">
                  <c:v>910.20790966006325</c:v>
                </c:pt>
                <c:pt idx="338">
                  <c:v>912.41928539419553</c:v>
                </c:pt>
                <c:pt idx="339">
                  <c:v>914.62947767959872</c:v>
                </c:pt>
                <c:pt idx="340">
                  <c:v>916.83842385006278</c:v>
                </c:pt>
                <c:pt idx="341">
                  <c:v>919.04606132385049</c:v>
                </c:pt>
                <c:pt idx="342">
                  <c:v>921.25232760406425</c:v>
                </c:pt>
                <c:pt idx="343">
                  <c:v>923.45716027900414</c:v>
                </c:pt>
                <c:pt idx="344">
                  <c:v>925.66049702251803</c:v>
                </c:pt>
                <c:pt idx="345">
                  <c:v>927.86227559434292</c:v>
                </c:pt>
                <c:pt idx="346">
                  <c:v>930.06243384043853</c:v>
                </c:pt>
                <c:pt idx="347">
                  <c:v>932.2609096933121</c:v>
                </c:pt>
                <c:pt idx="348">
                  <c:v>934.45764191158628</c:v>
                </c:pt>
                <c:pt idx="349">
                  <c:v>936.65257081845436</c:v>
                </c:pt>
                <c:pt idx="350">
                  <c:v>938.8456375605457</c:v>
                </c:pt>
                <c:pt idx="351">
                  <c:v>941.03678336786697</c:v>
                </c:pt>
                <c:pt idx="352">
                  <c:v>943.22594955404645</c:v>
                </c:pt>
                <c:pt idx="353">
                  <c:v>945.41307751657075</c:v>
                </c:pt>
                <c:pt idx="354">
                  <c:v>947.59810873701497</c:v>
                </c:pt>
                <c:pt idx="355">
                  <c:v>949.78098478126526</c:v>
                </c:pt>
                <c:pt idx="356">
                  <c:v>951.96164729973486</c:v>
                </c:pt>
                <c:pt idx="357">
                  <c:v>954.1400380275727</c:v>
                </c:pt>
                <c:pt idx="358">
                  <c:v>956.31609878486563</c:v>
                </c:pt>
                <c:pt idx="359">
                  <c:v>958.48977147683354</c:v>
                </c:pt>
                <c:pt idx="360">
                  <c:v>960.66101345675486</c:v>
                </c:pt>
                <c:pt idx="361">
                  <c:v>962.8298128639849</c:v>
                </c:pt>
                <c:pt idx="362">
                  <c:v>964.99617321349933</c:v>
                </c:pt>
                <c:pt idx="363">
                  <c:v>967.16009801026871</c:v>
                </c:pt>
                <c:pt idx="364">
                  <c:v>969.32159074929575</c:v>
                </c:pt>
                <c:pt idx="365">
                  <c:v>971.48065491565308</c:v>
                </c:pt>
                <c:pt idx="366">
                  <c:v>973.63729398451994</c:v>
                </c:pt>
                <c:pt idx="367">
                  <c:v>975.79151142121918</c:v>
                </c:pt>
                <c:pt idx="368">
                  <c:v>977.94331068125416</c:v>
                </c:pt>
                <c:pt idx="369">
                  <c:v>980.09269521034537</c:v>
                </c:pt>
                <c:pt idx="370">
                  <c:v>982.2396684444667</c:v>
                </c:pt>
                <c:pt idx="371">
                  <c:v>984.38423380988172</c:v>
                </c:pt>
                <c:pt idx="372">
                  <c:v>986.52639472317981</c:v>
                </c:pt>
                <c:pt idx="373">
                  <c:v>988.66615459131197</c:v>
                </c:pt>
                <c:pt idx="374">
                  <c:v>990.80351681162654</c:v>
                </c:pt>
                <c:pt idx="375">
                  <c:v>992.93848477190511</c:v>
                </c:pt>
                <c:pt idx="376">
                  <c:v>995.07106185039731</c:v>
                </c:pt>
                <c:pt idx="377">
                  <c:v>997.20125141585663</c:v>
                </c:pt>
                <c:pt idx="378">
                  <c:v>999.32905682757519</c:v>
                </c:pt>
                <c:pt idx="379">
                  <c:v>1001.4544814354186</c:v>
                </c:pt>
                <c:pt idx="380">
                  <c:v>1003.577528579861</c:v>
                </c:pt>
                <c:pt idx="381">
                  <c:v>1005.6982015920191</c:v>
                </c:pt>
                <c:pt idx="382">
                  <c:v>1007.8165037936873</c:v>
                </c:pt>
                <c:pt idx="383">
                  <c:v>1009.9324384973712</c:v>
                </c:pt>
                <c:pt idx="384">
                  <c:v>1012.0460090063224</c:v>
                </c:pt>
                <c:pt idx="385">
                  <c:v>1014.1572186145718</c:v>
                </c:pt>
                <c:pt idx="386">
                  <c:v>1016.266070606964</c:v>
                </c:pt>
                <c:pt idx="387">
                  <c:v>1018.3725682591905</c:v>
                </c:pt>
                <c:pt idx="388">
                  <c:v>1020.4767148378232</c:v>
                </c:pt>
                <c:pt idx="389">
                  <c:v>1022.5785136003478</c:v>
                </c:pt>
                <c:pt idx="390">
                  <c:v>1024.677967795197</c:v>
                </c:pt>
                <c:pt idx="391">
                  <c:v>1026.7750806617835</c:v>
                </c:pt>
                <c:pt idx="392">
                  <c:v>1028.8698554305327</c:v>
                </c:pt>
                <c:pt idx="393">
                  <c:v>1030.9622953229157</c:v>
                </c:pt>
                <c:pt idx="394">
                  <c:v>1033.0524035514813</c:v>
                </c:pt>
                <c:pt idx="395">
                  <c:v>1035.140183319889</c:v>
                </c:pt>
                <c:pt idx="396">
                  <c:v>1037.2256378229411</c:v>
                </c:pt>
                <c:pt idx="397">
                  <c:v>1039.3087702466144</c:v>
                </c:pt>
                <c:pt idx="398">
                  <c:v>1041.3895837680925</c:v>
                </c:pt>
                <c:pt idx="399">
                  <c:v>1043.4680815557977</c:v>
                </c:pt>
                <c:pt idx="400">
                  <c:v>1045.5442667694224</c:v>
                </c:pt>
                <c:pt idx="401">
                  <c:v>1066.1791714356195</c:v>
                </c:pt>
                <c:pt idx="402">
                  <c:v>1086.5848496390347</c:v>
                </c:pt>
                <c:pt idx="403">
                  <c:v>1106.7643760984763</c:v>
                </c:pt>
                <c:pt idx="404">
                  <c:v>1126.720742410796</c:v>
                </c:pt>
                <c:pt idx="405">
                  <c:v>1146.4568599708318</c:v>
                </c:pt>
                <c:pt idx="406">
                  <c:v>1165.97556276198</c:v>
                </c:pt>
                <c:pt idx="407">
                  <c:v>1185.2796100242431</c:v>
                </c:pt>
                <c:pt idx="408">
                  <c:v>1204.3716888061876</c:v>
                </c:pt>
                <c:pt idx="409">
                  <c:v>1223.2544164068479</c:v>
                </c:pt>
                <c:pt idx="410">
                  <c:v>1241.9303427132477</c:v>
                </c:pt>
                <c:pt idx="411">
                  <c:v>1260.4019524388755</c:v>
                </c:pt>
                <c:pt idx="412">
                  <c:v>1278.6716672681264</c:v>
                </c:pt>
                <c:pt idx="413">
                  <c:v>1296.7418479114342</c:v>
                </c:pt>
                <c:pt idx="414">
                  <c:v>1314.6147960755354</c:v>
                </c:pt>
                <c:pt idx="415">
                  <c:v>1332.2927563530568</c:v>
                </c:pt>
                <c:pt idx="416">
                  <c:v>1349.7779180353709</c:v>
                </c:pt>
                <c:pt idx="417">
                  <c:v>1367.0724168524437</c:v>
                </c:pt>
                <c:pt idx="418">
                  <c:v>1384.1783366431871</c:v>
                </c:pt>
                <c:pt idx="419">
                  <c:v>1401.097710959632</c:v>
                </c:pt>
                <c:pt idx="420">
                  <c:v>1417.832524608054</c:v>
                </c:pt>
                <c:pt idx="421">
                  <c:v>1434.3847151300124</c:v>
                </c:pt>
                <c:pt idx="422">
                  <c:v>1450.756174226098</c:v>
                </c:pt>
                <c:pt idx="423">
                  <c:v>1466.9487491250386</c:v>
                </c:pt>
                <c:pt idx="424">
                  <c:v>1482.9642439006648</c:v>
                </c:pt>
                <c:pt idx="425">
                  <c:v>1498.8044207391072</c:v>
                </c:pt>
                <c:pt idx="426">
                  <c:v>1514.4710011584707</c:v>
                </c:pt>
                <c:pt idx="427">
                  <c:v>1529.965667183111</c:v>
                </c:pt>
                <c:pt idx="428">
                  <c:v>1545.2900624745334</c:v>
                </c:pt>
                <c:pt idx="429">
                  <c:v>1560.4457934208228</c:v>
                </c:pt>
                <c:pt idx="430">
                  <c:v>1575.4344301864205</c:v>
                </c:pt>
                <c:pt idx="431">
                  <c:v>1590.2575077239703</c:v>
                </c:pt>
                <c:pt idx="432">
                  <c:v>1604.9165267498679</c:v>
                </c:pt>
                <c:pt idx="433">
                  <c:v>1619.4129546850659</c:v>
                </c:pt>
                <c:pt idx="434">
                  <c:v>1633.7482265626106</c:v>
                </c:pt>
                <c:pt idx="435">
                  <c:v>1647.923745903315</c:v>
                </c:pt>
                <c:pt idx="436">
                  <c:v>1661.9408855608979</c:v>
                </c:pt>
                <c:pt idx="437">
                  <c:v>1675.8009885378624</c:v>
                </c:pt>
                <c:pt idx="438">
                  <c:v>1689.505368773318</c:v>
                </c:pt>
                <c:pt idx="439">
                  <c:v>1703.0553119038984</c:v>
                </c:pt>
                <c:pt idx="440">
                  <c:v>1716.4520759988691</c:v>
                </c:pt>
                <c:pt idx="441">
                  <c:v>1729.6968922704668</c:v>
                </c:pt>
                <c:pt idx="442">
                  <c:v>1742.7909657604678</c:v>
                </c:pt>
                <c:pt idx="443">
                  <c:v>1755.73547600393</c:v>
                </c:pt>
                <c:pt idx="444">
                  <c:v>1768.5315776710152</c:v>
                </c:pt>
                <c:pt idx="445">
                  <c:v>1781.1804011877521</c:v>
                </c:pt>
                <c:pt idx="446">
                  <c:v>1793.6830533365653</c:v>
                </c:pt>
                <c:pt idx="447">
                  <c:v>1806.0406178373548</c:v>
                </c:pt>
                <c:pt idx="448">
                  <c:v>1818.2541559098761</c:v>
                </c:pt>
                <c:pt idx="449">
                  <c:v>1830.3247068181408</c:v>
                </c:pt>
                <c:pt idx="450">
                  <c:v>1842.2532883975196</c:v>
                </c:pt>
                <c:pt idx="451">
                  <c:v>1854.0408975652047</c:v>
                </c:pt>
                <c:pt idx="452">
                  <c:v>1865.6885108146596</c:v>
                </c:pt>
                <c:pt idx="453">
                  <c:v>1877.1970846946519</c:v>
                </c:pt>
                <c:pt idx="454">
                  <c:v>1888.5675562734466</c:v>
                </c:pt>
                <c:pt idx="455">
                  <c:v>1899.8008435887073</c:v>
                </c:pt>
                <c:pt idx="456">
                  <c:v>1910.8978460836313</c:v>
                </c:pt>
                <c:pt idx="457">
                  <c:v>1921.8594450298226</c:v>
                </c:pt>
                <c:pt idx="458">
                  <c:v>1932.6865039373863</c:v>
                </c:pt>
                <c:pt idx="459">
                  <c:v>1943.3798689527052</c:v>
                </c:pt>
                <c:pt idx="460">
                  <c:v>1953.9403692443454</c:v>
                </c:pt>
                <c:pt idx="461">
                  <c:v>1964.368817377514</c:v>
                </c:pt>
                <c:pt idx="462">
                  <c:v>1974.6660096774792</c:v>
                </c:pt>
                <c:pt idx="463">
                  <c:v>1984.8327265823441</c:v>
                </c:pt>
                <c:pt idx="464">
                  <c:v>1994.8697329855506</c:v>
                </c:pt>
                <c:pt idx="465">
                  <c:v>2004.7777785684773</c:v>
                </c:pt>
                <c:pt idx="466">
                  <c:v>2014.5575981234765</c:v>
                </c:pt>
                <c:pt idx="467">
                  <c:v>2024.2099118676865</c:v>
                </c:pt>
                <c:pt idx="468">
                  <c:v>2033.7354257479399</c:v>
                </c:pt>
                <c:pt idx="469">
                  <c:v>2043.1348317370778</c:v>
                </c:pt>
                <c:pt idx="470">
                  <c:v>2052.4088081219684</c:v>
                </c:pt>
                <c:pt idx="471">
                  <c:v>2061.5580197835152</c:v>
                </c:pt>
                <c:pt idx="472">
                  <c:v>2070.5831184689332</c:v>
                </c:pt>
                <c:pt idx="473">
                  <c:v>2079.4847430565583</c:v>
                </c:pt>
                <c:pt idx="474">
                  <c:v>2088.2635198134481</c:v>
                </c:pt>
                <c:pt idx="475">
                  <c:v>2096.9200626460201</c:v>
                </c:pt>
                <c:pt idx="476">
                  <c:v>2105.4549733439694</c:v>
                </c:pt>
                <c:pt idx="477">
                  <c:v>2113.8688418176939</c:v>
                </c:pt>
                <c:pt idx="478">
                  <c:v>2122.1622463294566</c:v>
                </c:pt>
                <c:pt idx="479">
                  <c:v>2130.3357537184916</c:v>
                </c:pt>
                <c:pt idx="480">
                  <c:v>2138.3899196202742</c:v>
                </c:pt>
                <c:pt idx="481">
                  <c:v>2146.3252886801479</c:v>
                </c:pt>
                <c:pt idx="482">
                  <c:v>2154.1423947615126</c:v>
                </c:pt>
                <c:pt idx="483">
                  <c:v>2161.8417611487589</c:v>
                </c:pt>
                <c:pt idx="484">
                  <c:v>2169.4239007451351</c:v>
                </c:pt>
                <c:pt idx="485">
                  <c:v>2176.8893162657291</c:v>
                </c:pt>
                <c:pt idx="486">
                  <c:v>2184.2385004257353</c:v>
                </c:pt>
                <c:pt idx="487">
                  <c:v>2191.471936124181</c:v>
                </c:pt>
                <c:pt idx="488">
                  <c:v>2198.5900966232721</c:v>
                </c:pt>
                <c:pt idx="489">
                  <c:v>2205.5934457235262</c:v>
                </c:pt>
                <c:pt idx="490">
                  <c:v>2212.4824379348443</c:v>
                </c:pt>
                <c:pt idx="491">
                  <c:v>2219.2575186436788</c:v>
                </c:pt>
                <c:pt idx="492">
                  <c:v>2225.9191242764464</c:v>
                </c:pt>
                <c:pt idx="493">
                  <c:v>2232.4676824593339</c:v>
                </c:pt>
                <c:pt idx="494">
                  <c:v>2238.903612174639</c:v>
                </c:pt>
                <c:pt idx="495">
                  <c:v>2245.2273239137917</c:v>
                </c:pt>
                <c:pt idx="496">
                  <c:v>2251.4392198271917</c:v>
                </c:pt>
                <c:pt idx="497">
                  <c:v>2257.5396938709987</c:v>
                </c:pt>
                <c:pt idx="498">
                  <c:v>2263.5291319510125</c:v>
                </c:pt>
                <c:pt idx="499">
                  <c:v>2269.4079120637743</c:v>
                </c:pt>
                <c:pt idx="500">
                  <c:v>2275.1764044350198</c:v>
                </c:pt>
                <c:pt idx="501">
                  <c:v>2280.834971655614</c:v>
                </c:pt>
                <c:pt idx="502">
                  <c:v>2286.3839688150965</c:v>
                </c:pt>
                <c:pt idx="503">
                  <c:v>2291.8237436329641</c:v>
                </c:pt>
                <c:pt idx="504">
                  <c:v>2297.1546365878148</c:v>
                </c:pt>
                <c:pt idx="505">
                  <c:v>2302.3769810444819</c:v>
                </c:pt>
                <c:pt idx="506">
                  <c:v>2307.4911033792787</c:v>
                </c:pt>
                <c:pt idx="507">
                  <c:v>2312.4973231034801</c:v>
                </c:pt>
                <c:pt idx="508">
                  <c:v>2317.3959529851645</c:v>
                </c:pt>
                <c:pt idx="509">
                  <c:v>2322.1872991695373</c:v>
                </c:pt>
                <c:pt idx="510">
                  <c:v>2326.8716612978583</c:v>
                </c:pt>
                <c:pt idx="511">
                  <c:v>2331.4493326250977</c:v>
                </c:pt>
                <c:pt idx="512">
                  <c:v>2335.920600136441</c:v>
                </c:pt>
                <c:pt idx="513">
                  <c:v>2340.2857446627645</c:v>
                </c:pt>
                <c:pt idx="514">
                  <c:v>2344.5450409952055</c:v>
                </c:pt>
                <c:pt idx="515">
                  <c:v>2348.6987579989454</c:v>
                </c:pt>
                <c:pt idx="516">
                  <c:v>2352.7471587263321</c:v>
                </c:pt>
                <c:pt idx="517">
                  <c:v>2356.6905005294566</c:v>
                </c:pt>
                <c:pt idx="518">
                  <c:v>2360.5290351723106</c:v>
                </c:pt>
                <c:pt idx="519">
                  <c:v>2364.2630089426439</c:v>
                </c:pt>
                <c:pt idx="520">
                  <c:v>2367.8926627636383</c:v>
                </c:pt>
                <c:pt idx="521">
                  <c:v>2371.4182323055225</c:v>
                </c:pt>
                <c:pt idx="522">
                  <c:v>2374.8399480972416</c:v>
                </c:pt>
                <c:pt idx="523">
                  <c:v>2378.1580356382997</c:v>
                </c:pt>
                <c:pt idx="524">
                  <c:v>2381.3727155108918</c:v>
                </c:pt>
                <c:pt idx="525">
                  <c:v>2384.484203492435</c:v>
                </c:pt>
                <c:pt idx="526">
                  <c:v>2387.4927106686127</c:v>
                </c:pt>
                <c:pt idx="527">
                  <c:v>2390.3984435470393</c:v>
                </c:pt>
                <c:pt idx="528">
                  <c:v>2393.2016041716465</c:v>
                </c:pt>
                <c:pt idx="529">
                  <c:v>2395.9023902378963</c:v>
                </c:pt>
                <c:pt idx="530">
                  <c:v>2398.5009952089144</c:v>
                </c:pt>
                <c:pt idx="531">
                  <c:v>2400.9976084326349</c:v>
                </c:pt>
                <c:pt idx="532">
                  <c:v>2403.3924152600416</c:v>
                </c:pt>
                <c:pt idx="533">
                  <c:v>2405.6855971645837</c:v>
                </c:pt>
                <c:pt idx="534">
                  <c:v>2407.8773318628405</c:v>
                </c:pt>
                <c:pt idx="535">
                  <c:v>2409.9677934364936</c:v>
                </c:pt>
                <c:pt idx="536">
                  <c:v>2411.9571524556641</c:v>
                </c:pt>
                <c:pt idx="537">
                  <c:v>2413.8455761036589</c:v>
                </c:pt>
                <c:pt idx="538">
                  <c:v>2415.6332283031616</c:v>
                </c:pt>
                <c:pt idx="539">
                  <c:v>2417.320269843889</c:v>
                </c:pt>
                <c:pt idx="540">
                  <c:v>2418.9068585117275</c:v>
                </c:pt>
                <c:pt idx="541">
                  <c:v>2420.393149219346</c:v>
                </c:pt>
                <c:pt idx="542">
                  <c:v>2421.7792941382741</c:v>
                </c:pt>
                <c:pt idx="543">
                  <c:v>2423.0654428324137</c:v>
                </c:pt>
                <c:pt idx="544">
                  <c:v>2424.2517423929471</c:v>
                </c:pt>
                <c:pt idx="545">
                  <c:v>2425.3383375745789</c:v>
                </c:pt>
                <c:pt idx="546">
                  <c:v>2426.3253709330461</c:v>
                </c:pt>
                <c:pt idx="547">
                  <c:v>2427.2129829638079</c:v>
                </c:pt>
                <c:pt idx="548">
                  <c:v>2428.0013122418131</c:v>
                </c:pt>
                <c:pt idx="549">
                  <c:v>2428.6904955622308</c:v>
                </c:pt>
                <c:pt idx="550">
                  <c:v>2429.2806680820149</c:v>
                </c:pt>
                <c:pt idx="551">
                  <c:v>2429.7719634621594</c:v>
                </c:pt>
                <c:pt idx="552">
                  <c:v>2430.1645140104852</c:v>
                </c:pt>
                <c:pt idx="553">
                  <c:v>2430.4584508247935</c:v>
                </c:pt>
                <c:pt idx="554">
                  <c:v>2430.6539039362042</c:v>
                </c:pt>
                <c:pt idx="555">
                  <c:v>2430.751002452489</c:v>
                </c:pt>
                <c:pt idx="556">
                  <c:v>2430.7498747012037</c:v>
                </c:pt>
                <c:pt idx="557">
                  <c:v>2430.6506483724138</c:v>
                </c:pt>
                <c:pt idx="558">
                  <c:v>2430.4534506608006</c:v>
                </c:pt>
                <c:pt idx="559">
                  <c:v>2430.1584084069368</c:v>
                </c:pt>
                <c:pt idx="560">
                  <c:v>2429.7656482375132</c:v>
                </c:pt>
                <c:pt idx="561">
                  <c:v>2429.2752967043002</c:v>
                </c:pt>
                <c:pt idx="562">
                  <c:v>2428.6874804216282</c:v>
                </c:pt>
                <c:pt idx="563">
                  <c:v>2428.0023262021746</c:v>
                </c:pt>
                <c:pt idx="564">
                  <c:v>2427.2199611908513</c:v>
                </c:pt>
                <c:pt idx="565">
                  <c:v>2426.3405129965881</c:v>
                </c:pt>
                <c:pt idx="566">
                  <c:v>2425.3641098218213</c:v>
                </c:pt>
                <c:pt idx="567">
                  <c:v>2424.2908805895022</c:v>
                </c:pt>
                <c:pt idx="568">
                  <c:v>2423.1209550674521</c:v>
                </c:pt>
                <c:pt idx="569">
                  <c:v>2421.8544639899005</c:v>
                </c:pt>
                <c:pt idx="570">
                  <c:v>2420.4915391760592</c:v>
                </c:pt>
                <c:pt idx="571">
                  <c:v>2419.03231364559</c:v>
                </c:pt>
                <c:pt idx="572">
                  <c:v>2417.4769217308508</c:v>
                </c:pt>
                <c:pt idx="573">
                  <c:v>2415.8254991858057</c:v>
                </c:pt>
                <c:pt idx="574">
                  <c:v>2414.0781832915054</c:v>
                </c:pt>
                <c:pt idx="575">
                  <c:v>2412.2351129580593</c:v>
                </c:pt>
                <c:pt idx="576">
                  <c:v>2410.2964288230337</c:v>
                </c:pt>
                <c:pt idx="577">
                  <c:v>2408.2622733462231</c:v>
                </c:pt>
                <c:pt idx="578">
                  <c:v>2406.1327909007578</c:v>
                </c:pt>
                <c:pt idx="579">
                  <c:v>2403.9081278605208</c:v>
                </c:pt>
                <c:pt idx="580">
                  <c:v>2401.5884326838673</c:v>
                </c:pt>
                <c:pt idx="581">
                  <c:v>2399.1738559936389</c:v>
                </c:pt>
                <c:pt idx="582">
                  <c:v>2396.6645506534906</c:v>
                </c:pt>
                <c:pt idx="583">
                  <c:v>2394.0606718405484</c:v>
                </c:pt>
                <c:pt idx="584">
                  <c:v>2391.3623771144298</c:v>
                </c:pt>
                <c:pt idx="585">
                  <c:v>2388.5698264826669</c:v>
                </c:pt>
                <c:pt idx="586">
                  <c:v>2385.683182462581</c:v>
                </c:pt>
                <c:pt idx="587">
                  <c:v>2382.7026101396618</c:v>
                </c:pt>
                <c:pt idx="588">
                  <c:v>2379.6282772225145</c:v>
                </c:pt>
                <c:pt idx="589">
                  <c:v>2376.4603540944408</c:v>
                </c:pt>
                <c:pt idx="590">
                  <c:v>2373.1990138617252</c:v>
                </c:pt>
                <c:pt idx="591">
                  <c:v>2369.8444323987023</c:v>
                </c:pt>
                <c:pt idx="592">
                  <c:v>2366.396788389683</c:v>
                </c:pt>
                <c:pt idx="593">
                  <c:v>2362.8562633678225</c:v>
                </c:pt>
                <c:pt idx="594">
                  <c:v>2359.2230417510123</c:v>
                </c:pt>
                <c:pt idx="595">
                  <c:v>2355.4973108748791</c:v>
                </c:pt>
                <c:pt idx="596">
                  <c:v>2351.6792610229809</c:v>
                </c:pt>
                <c:pt idx="597">
                  <c:v>2347.7690854542807</c:v>
                </c:pt>
                <c:pt idx="598">
                  <c:v>2343.7669804279872</c:v>
                </c:pt>
                <c:pt idx="599">
                  <c:v>2339.6731452258468</c:v>
                </c:pt>
                <c:pt idx="600">
                  <c:v>2335.4877821719733</c:v>
                </c:pt>
                <c:pt idx="601">
                  <c:v>2331.211096650296</c:v>
                </c:pt>
                <c:pt idx="602">
                  <c:v>2326.8432971197117</c:v>
                </c:pt>
                <c:pt idx="603">
                  <c:v>2322.3845951270214</c:v>
                </c:pt>
                <c:pt idx="604">
                  <c:v>2317.8352053177287</c:v>
                </c:pt>
                <c:pt idx="605">
                  <c:v>2313.1953454447807</c:v>
                </c:pt>
                <c:pt idx="606">
                  <c:v>2308.4652363753253</c:v>
                </c:pt>
                <c:pt idx="607">
                  <c:v>2303.6451020955583</c:v>
                </c:pt>
                <c:pt idx="608">
                  <c:v>2298.7351697137337</c:v>
                </c:pt>
                <c:pt idx="609">
                  <c:v>2293.7356694614064</c:v>
                </c:pt>
                <c:pt idx="610">
                  <c:v>2288.6468346929701</c:v>
                </c:pt>
                <c:pt idx="611">
                  <c:v>2283.4689018835638</c:v>
                </c:pt>
                <c:pt idx="612">
                  <c:v>2278.2021106254028</c:v>
                </c:pt>
                <c:pt idx="613">
                  <c:v>2272.8467036225975</c:v>
                </c:pt>
                <c:pt idx="614">
                  <c:v>2267.4029266845182</c:v>
                </c:pt>
                <c:pt idx="615">
                  <c:v>2261.8710287177651</c:v>
                </c:pt>
                <c:pt idx="616">
                  <c:v>2256.2512617167922</c:v>
                </c:pt>
                <c:pt idx="617">
                  <c:v>2250.5438807532428</c:v>
                </c:pt>
                <c:pt idx="618">
                  <c:v>2244.7491439640439</c:v>
                </c:pt>
                <c:pt idx="619">
                  <c:v>2238.8673125383102</c:v>
                </c:pt>
                <c:pt idx="620">
                  <c:v>2232.8986507031004</c:v>
                </c:pt>
                <c:pt idx="621">
                  <c:v>2226.8434257080767</c:v>
                </c:pt>
                <c:pt idx="622">
                  <c:v>2220.701907809103</c:v>
                </c:pt>
                <c:pt idx="623">
                  <c:v>2214.4743702508313</c:v>
                </c:pt>
                <c:pt idx="624">
                  <c:v>2208.1610892483077</c:v>
                </c:pt>
                <c:pt idx="625">
                  <c:v>2201.7623439676427</c:v>
                </c:pt>
                <c:pt idx="626">
                  <c:v>2195.2784165057783</c:v>
                </c:pt>
                <c:pt idx="627">
                  <c:v>2188.7095918693899</c:v>
                </c:pt>
                <c:pt idx="628">
                  <c:v>2182.0561579529563</c:v>
                </c:pt>
                <c:pt idx="629">
                  <c:v>2175.3184055160264</c:v>
                </c:pt>
                <c:pt idx="630">
                  <c:v>2168.4966281597217</c:v>
                </c:pt>
                <c:pt idx="631">
                  <c:v>2161.5911223024964</c:v>
                </c:pt>
                <c:pt idx="632">
                  <c:v>2154.6021871551898</c:v>
                </c:pt>
                <c:pt idx="633">
                  <c:v>2147.5301246953959</c:v>
                </c:pt>
                <c:pt idx="634">
                  <c:v>2140.3752396411792</c:v>
                </c:pt>
                <c:pt idx="635">
                  <c:v>2133.1378394241606</c:v>
                </c:pt>
                <c:pt idx="636">
                  <c:v>2125.818234161999</c:v>
                </c:pt>
                <c:pt idx="637">
                  <c:v>2118.4167366302931</c:v>
                </c:pt>
                <c:pt idx="638">
                  <c:v>2110.9336622339274</c:v>
                </c:pt>
                <c:pt idx="639">
                  <c:v>2103.3693289778807</c:v>
                </c:pt>
                <c:pt idx="640">
                  <c:v>2095.724057437526</c:v>
                </c:pt>
                <c:pt idx="641">
                  <c:v>2087.9981707284351</c:v>
                </c:pt>
                <c:pt idx="642">
                  <c:v>2080.1919944757137</c:v>
                </c:pt>
                <c:pt idx="643">
                  <c:v>2072.3058567828825</c:v>
                </c:pt>
                <c:pt idx="644">
                  <c:v>2064.3400882003275</c:v>
                </c:pt>
                <c:pt idx="645">
                  <c:v>2056.2950216933345</c:v>
                </c:pt>
                <c:pt idx="646">
                  <c:v>2048.1709926097265</c:v>
                </c:pt>
                <c:pt idx="647">
                  <c:v>2039.9683386471227</c:v>
                </c:pt>
                <c:pt idx="648">
                  <c:v>2031.6873998198346</c:v>
                </c:pt>
                <c:pt idx="649">
                  <c:v>2023.328518425415</c:v>
                </c:pt>
                <c:pt idx="650">
                  <c:v>2014.8920390108776</c:v>
                </c:pt>
                <c:pt idx="651">
                  <c:v>2006.3783083386011</c:v>
                </c:pt>
                <c:pt idx="652">
                  <c:v>1997.7876753519342</c:v>
                </c:pt>
                <c:pt idx="653">
                  <c:v>1989.120491140515</c:v>
                </c:pt>
                <c:pt idx="654">
                  <c:v>1980.3771089053187</c:v>
                </c:pt>
                <c:pt idx="655">
                  <c:v>1971.5578839234499</c:v>
                </c:pt>
                <c:pt idx="656">
                  <c:v>1962.6631735126909</c:v>
                </c:pt>
                <c:pt idx="657">
                  <c:v>1953.6933369958197</c:v>
                </c:pt>
                <c:pt idx="658">
                  <c:v>1944.648735664711</c:v>
                </c:pt>
                <c:pt idx="659">
                  <c:v>1935.529732744234</c:v>
                </c:pt>
                <c:pt idx="660">
                  <c:v>1926.3366933559564</c:v>
                </c:pt>
                <c:pt idx="661">
                  <c:v>1917.0699844816704</c:v>
                </c:pt>
                <c:pt idx="662">
                  <c:v>1907.7299749267497</c:v>
                </c:pt>
                <c:pt idx="663">
                  <c:v>1898.3170352833515</c:v>
                </c:pt>
                <c:pt idx="664">
                  <c:v>1888.8315378934717</c:v>
                </c:pt>
                <c:pt idx="665">
                  <c:v>1879.2738568118693</c:v>
                </c:pt>
                <c:pt idx="666">
                  <c:v>1869.6443677688655</c:v>
                </c:pt>
                <c:pt idx="667">
                  <c:v>1859.9434481330329</c:v>
                </c:pt>
                <c:pt idx="668">
                  <c:v>1850.1714768737825</c:v>
                </c:pt>
                <c:pt idx="669">
                  <c:v>1840.32883452386</c:v>
                </c:pt>
                <c:pt idx="670">
                  <c:v>1830.4159031417619</c:v>
                </c:pt>
                <c:pt idx="671">
                  <c:v>1820.4330662740804</c:v>
                </c:pt>
                <c:pt idx="672">
                  <c:v>1810.3807089177878</c:v>
                </c:pt>
                <c:pt idx="673">
                  <c:v>1800.2592174824692</c:v>
                </c:pt>
                <c:pt idx="674">
                  <c:v>1790.0689797525147</c:v>
                </c:pt>
                <c:pt idx="675">
                  <c:v>1779.8103848492779</c:v>
                </c:pt>
                <c:pt idx="676">
                  <c:v>1769.4838231932124</c:v>
                </c:pt>
                <c:pt idx="677">
                  <c:v>1759.0896864659944</c:v>
                </c:pt>
                <c:pt idx="678">
                  <c:v>1748.6283675726386</c:v>
                </c:pt>
                <c:pt idx="679">
                  <c:v>1738.1002606036195</c:v>
                </c:pt>
                <c:pt idx="680">
                  <c:v>1727.5057607970043</c:v>
                </c:pt>
                <c:pt idx="681">
                  <c:v>1716.8452645006053</c:v>
                </c:pt>
                <c:pt idx="682">
                  <c:v>1706.1191691341637</c:v>
                </c:pt>
                <c:pt idx="683">
                  <c:v>1695.3278731515684</c:v>
                </c:pt>
                <c:pt idx="684">
                  <c:v>1684.4717760031217</c:v>
                </c:pt>
                <c:pt idx="685">
                  <c:v>1673.5512780978568</c:v>
                </c:pt>
                <c:pt idx="686">
                  <c:v>1662.5667807659181</c:v>
                </c:pt>
                <c:pt idx="687">
                  <c:v>1651.5186862210085</c:v>
                </c:pt>
                <c:pt idx="688">
                  <c:v>1640.4073975229144</c:v>
                </c:pt>
                <c:pt idx="689">
                  <c:v>1629.2333185401142</c:v>
                </c:pt>
                <c:pt idx="690">
                  <c:v>1617.9968539124773</c:v>
                </c:pt>
                <c:pt idx="691">
                  <c:v>1606.6984090140622</c:v>
                </c:pt>
                <c:pt idx="692">
                  <c:v>1595.3383899160201</c:v>
                </c:pt>
                <c:pt idx="693">
                  <c:v>1583.91720334961</c:v>
                </c:pt>
                <c:pt idx="694">
                  <c:v>1572.4352566693342</c:v>
                </c:pt>
                <c:pt idx="695">
                  <c:v>1560.8929578161999</c:v>
                </c:pt>
                <c:pt idx="696">
                  <c:v>1549.2907152811124</c:v>
                </c:pt>
                <c:pt idx="697">
                  <c:v>1537.6289380684084</c:v>
                </c:pt>
                <c:pt idx="698">
                  <c:v>1525.9080356595352</c:v>
                </c:pt>
                <c:pt idx="699">
                  <c:v>1514.1284179768809</c:v>
                </c:pt>
                <c:pt idx="700">
                  <c:v>1502.2904953477639</c:v>
                </c:pt>
                <c:pt idx="701">
                  <c:v>1490.3946784685857</c:v>
                </c:pt>
                <c:pt idx="702">
                  <c:v>1478.4413783691543</c:v>
                </c:pt>
                <c:pt idx="703">
                  <c:v>1466.4310063771838</c:v>
                </c:pt>
                <c:pt idx="704">
                  <c:v>1454.3639740829756</c:v>
                </c:pt>
                <c:pt idx="705">
                  <c:v>1442.2406933042871</c:v>
                </c:pt>
                <c:pt idx="706">
                  <c:v>1430.061576051394</c:v>
                </c:pt>
                <c:pt idx="707">
                  <c:v>1417.8270344923494</c:v>
                </c:pt>
                <c:pt idx="708">
                  <c:v>1405.5374809184489</c:v>
                </c:pt>
                <c:pt idx="709">
                  <c:v>1393.1933277099029</c:v>
                </c:pt>
                <c:pt idx="710">
                  <c:v>1380.7949873017235</c:v>
                </c:pt>
                <c:pt idx="711">
                  <c:v>1368.342872149831</c:v>
                </c:pt>
                <c:pt idx="712">
                  <c:v>1355.8373946973834</c:v>
                </c:pt>
                <c:pt idx="713">
                  <c:v>1343.2789673413354</c:v>
                </c:pt>
                <c:pt idx="714">
                  <c:v>1330.6680023992301</c:v>
                </c:pt>
                <c:pt idx="715">
                  <c:v>1318.0049120762296</c:v>
                </c:pt>
                <c:pt idx="716">
                  <c:v>1305.2901084323869</c:v>
                </c:pt>
                <c:pt idx="717">
                  <c:v>1292.5240033501652</c:v>
                </c:pt>
                <c:pt idx="718">
                  <c:v>1279.7070085022085</c:v>
                </c:pt>
                <c:pt idx="719">
                  <c:v>1266.8395353193664</c:v>
                </c:pt>
                <c:pt idx="720">
                  <c:v>1253.921994958979</c:v>
                </c:pt>
                <c:pt idx="721">
                  <c:v>1240.9547982734243</c:v>
                </c:pt>
                <c:pt idx="722">
                  <c:v>1227.9383557789326</c:v>
                </c:pt>
                <c:pt idx="723">
                  <c:v>1214.8730776246721</c:v>
                </c:pt>
                <c:pt idx="724">
                  <c:v>1201.7593735621078</c:v>
                </c:pt>
                <c:pt idx="725">
                  <c:v>1188.5976529146392</c:v>
                </c:pt>
                <c:pt idx="726">
                  <c:v>1175.3883245475179</c:v>
                </c:pt>
                <c:pt idx="727">
                  <c:v>1162.1317968380506</c:v>
                </c:pt>
                <c:pt idx="728">
                  <c:v>1148.8284776460896</c:v>
                </c:pt>
                <c:pt idx="729">
                  <c:v>1135.4787742848137</c:v>
                </c:pt>
                <c:pt idx="730">
                  <c:v>1122.0830934918024</c:v>
                </c:pt>
                <c:pt idx="731">
                  <c:v>1108.6418414004083</c:v>
                </c:pt>
                <c:pt idx="732">
                  <c:v>1095.1554235114268</c:v>
                </c:pt>
                <c:pt idx="733">
                  <c:v>1081.6242446650685</c:v>
                </c:pt>
                <c:pt idx="734">
                  <c:v>1068.0487090132376</c:v>
                </c:pt>
                <c:pt idx="735">
                  <c:v>1054.4292199921149</c:v>
                </c:pt>
                <c:pt idx="736">
                  <c:v>1040.7661802950524</c:v>
                </c:pt>
                <c:pt idx="737">
                  <c:v>1027.0599918457779</c:v>
                </c:pt>
                <c:pt idx="738">
                  <c:v>1013.3110557719147</c:v>
                </c:pt>
                <c:pt idx="739">
                  <c:v>999.5197723788167</c:v>
                </c:pt>
                <c:pt idx="740">
                  <c:v>985.68654112372121</c:v>
                </c:pt>
                <c:pt idx="741">
                  <c:v>971.81176059022198</c:v>
                </c:pt>
                <c:pt idx="742">
                  <c:v>957.89582846306325</c:v>
                </c:pt>
                <c:pt idx="743">
                  <c:v>943.93914150325736</c:v>
                </c:pt>
                <c:pt idx="744">
                  <c:v>929.94209552352709</c:v>
                </c:pt>
                <c:pt idx="745">
                  <c:v>915.9050853640739</c:v>
                </c:pt>
                <c:pt idx="746">
                  <c:v>901.8285048686746</c:v>
                </c:pt>
                <c:pt idx="747">
                  <c:v>887.71274686110587</c:v>
                </c:pt>
                <c:pt idx="748">
                  <c:v>873.55820312189996</c:v>
                </c:pt>
                <c:pt idx="749">
                  <c:v>859.36526436543079</c:v>
                </c:pt>
                <c:pt idx="750">
                  <c:v>845.13432021733286</c:v>
                </c:pt>
                <c:pt idx="751">
                  <c:v>830.86575919225299</c:v>
                </c:pt>
                <c:pt idx="752">
                  <c:v>816.5599686719363</c:v>
                </c:pt>
                <c:pt idx="753">
                  <c:v>802.21733488364646</c:v>
                </c:pt>
                <c:pt idx="754">
                  <c:v>787.83824287892185</c:v>
                </c:pt>
                <c:pt idx="755">
                  <c:v>773.42307651266719</c:v>
                </c:pt>
                <c:pt idx="756">
                  <c:v>758.97221842258216</c:v>
                </c:pt>
                <c:pt idx="757">
                  <c:v>744.48605000892587</c:v>
                </c:pt>
                <c:pt idx="758">
                  <c:v>729.96495141461946</c:v>
                </c:pt>
                <c:pt idx="759">
                  <c:v>715.40930150568522</c:v>
                </c:pt>
                <c:pt idx="760">
                  <c:v>700.81947785202351</c:v>
                </c:pt>
                <c:pt idx="761">
                  <c:v>686.195856708527</c:v>
                </c:pt>
                <c:pt idx="762">
                  <c:v>671.53881299653256</c:v>
                </c:pt>
                <c:pt idx="763">
                  <c:v>656.84872028560994</c:v>
                </c:pt>
                <c:pt idx="764">
                  <c:v>642.12595077568847</c:v>
                </c:pt>
                <c:pt idx="765">
                  <c:v>627.37087527951974</c:v>
                </c:pt>
                <c:pt idx="766">
                  <c:v>612.5838632054772</c:v>
                </c:pt>
                <c:pt idx="767">
                  <c:v>597.76528254069194</c:v>
                </c:pt>
                <c:pt idx="768">
                  <c:v>582.91549983452376</c:v>
                </c:pt>
                <c:pt idx="769">
                  <c:v>568.03488018236737</c:v>
                </c:pt>
                <c:pt idx="770">
                  <c:v>553.12378720979302</c:v>
                </c:pt>
                <c:pt idx="771">
                  <c:v>538.18258305702045</c:v>
                </c:pt>
                <c:pt idx="772">
                  <c:v>523.21162836372605</c:v>
                </c:pt>
                <c:pt idx="773">
                  <c:v>508.21128225418164</c:v>
                </c:pt>
                <c:pt idx="774">
                  <c:v>493.18190232272445</c:v>
                </c:pt>
                <c:pt idx="775">
                  <c:v>478.12384461955719</c:v>
                </c:pt>
                <c:pt idx="776">
                  <c:v>463.03746363687685</c:v>
                </c:pt>
                <c:pt idx="777">
                  <c:v>447.92311229533146</c:v>
                </c:pt>
                <c:pt idx="778">
                  <c:v>432.78114193080347</c:v>
                </c:pt>
                <c:pt idx="779">
                  <c:v>417.61190228151844</c:v>
                </c:pt>
                <c:pt idx="780">
                  <c:v>402.41574147547783</c:v>
                </c:pt>
                <c:pt idx="781">
                  <c:v>387.19300601821436</c:v>
                </c:pt>
                <c:pt idx="782">
                  <c:v>371.9440407808687</c:v>
                </c:pt>
                <c:pt idx="783">
                  <c:v>356.66918898858574</c:v>
                </c:pt>
                <c:pt idx="784">
                  <c:v>341.36879220922918</c:v>
                </c:pt>
                <c:pt idx="785">
                  <c:v>326.04319034241234</c:v>
                </c:pt>
                <c:pt idx="786">
                  <c:v>310.69272160884435</c:v>
                </c:pt>
                <c:pt idx="787">
                  <c:v>295.31772253998906</c:v>
                </c:pt>
                <c:pt idx="788">
                  <c:v>279.91852796803539</c:v>
                </c:pt>
                <c:pt idx="789">
                  <c:v>264.49547101617759</c:v>
                </c:pt>
                <c:pt idx="790">
                  <c:v>249.04888308920266</c:v>
                </c:pt>
                <c:pt idx="791">
                  <c:v>233.57909386438402</c:v>
                </c:pt>
                <c:pt idx="792">
                  <c:v>218.08643128267863</c:v>
                </c:pt>
                <c:pt idx="793">
                  <c:v>202.57122154022613</c:v>
                </c:pt>
                <c:pt idx="794">
                  <c:v>187.0337890801475</c:v>
                </c:pt>
                <c:pt idx="795">
                  <c:v>171.47445658464156</c:v>
                </c:pt>
                <c:pt idx="796">
                  <c:v>155.89354496737678</c:v>
                </c:pt>
                <c:pt idx="797">
                  <c:v>140.29137336617651</c:v>
                </c:pt>
                <c:pt idx="798">
                  <c:v>124.66825913599519</c:v>
                </c:pt>
                <c:pt idx="799">
                  <c:v>109.02451784218343</c:v>
                </c:pt>
                <c:pt idx="800">
                  <c:v>93.360463254039644</c:v>
                </c:pt>
                <c:pt idx="801">
                  <c:v>77.676407338645774</c:v>
                </c:pt>
                <c:pt idx="802">
                  <c:v>61.972660254984866</c:v>
                </c:pt>
                <c:pt idx="803">
                  <c:v>46.249530348338062</c:v>
                </c:pt>
                <c:pt idx="804">
                  <c:v>30.507324144958581</c:v>
                </c:pt>
                <c:pt idx="805">
                  <c:v>14.74634634702015</c:v>
                </c:pt>
                <c:pt idx="806">
                  <c:v>-1.0331001721624862</c:v>
                </c:pt>
                <c:pt idx="807">
                  <c:v>-1.0488887865616701</c:v>
                </c:pt>
                <c:pt idx="808">
                  <c:v>-1.0646774189783252</c:v>
                </c:pt>
                <c:pt idx="809">
                  <c:v>-1.080466069412154</c:v>
                </c:pt>
                <c:pt idx="810">
                  <c:v>-1.0962547378628587</c:v>
                </c:pt>
                <c:pt idx="811">
                  <c:v>-1.1120434243301416</c:v>
                </c:pt>
                <c:pt idx="812">
                  <c:v>-1.127832128813705</c:v>
                </c:pt>
                <c:pt idx="813">
                  <c:v>-1.1436208513132513</c:v>
                </c:pt>
                <c:pt idx="814">
                  <c:v>-1.1594095918284828</c:v>
                </c:pt>
                <c:pt idx="815">
                  <c:v>-1.1751983503591017</c:v>
                </c:pt>
                <c:pt idx="816">
                  <c:v>-1.1909871269048102</c:v>
                </c:pt>
                <c:pt idx="817">
                  <c:v>-1.2067759214653107</c:v>
                </c:pt>
                <c:pt idx="818">
                  <c:v>-1.2225647340403054</c:v>
                </c:pt>
                <c:pt idx="819">
                  <c:v>-1.2383535646294968</c:v>
                </c:pt>
                <c:pt idx="820">
                  <c:v>-1.2541424132325871</c:v>
                </c:pt>
                <c:pt idx="821">
                  <c:v>-1.2699312798492788</c:v>
                </c:pt>
                <c:pt idx="822">
                  <c:v>-1.285720164479274</c:v>
                </c:pt>
                <c:pt idx="823">
                  <c:v>-1.3015090671222749</c:v>
                </c:pt>
                <c:pt idx="824">
                  <c:v>-1.317297987777984</c:v>
                </c:pt>
                <c:pt idx="825">
                  <c:v>-1.3330869264461036</c:v>
                </c:pt>
                <c:pt idx="826">
                  <c:v>-1.3488758831263361</c:v>
                </c:pt>
                <c:pt idx="827">
                  <c:v>-1.3646648578183838</c:v>
                </c:pt>
                <c:pt idx="828">
                  <c:v>-1.3804538505219488</c:v>
                </c:pt>
                <c:pt idx="829">
                  <c:v>-1.3962428612367337</c:v>
                </c:pt>
                <c:pt idx="830">
                  <c:v>-1.4120318899624407</c:v>
                </c:pt>
                <c:pt idx="831">
                  <c:v>-1.427820936698772</c:v>
                </c:pt>
                <c:pt idx="832">
                  <c:v>-1.4436100014454301</c:v>
                </c:pt>
                <c:pt idx="833">
                  <c:v>-1.4593990842021172</c:v>
                </c:pt>
                <c:pt idx="834">
                  <c:v>-1.4751881849685358</c:v>
                </c:pt>
                <c:pt idx="835">
                  <c:v>-1.4909773037443881</c:v>
                </c:pt>
                <c:pt idx="836">
                  <c:v>-1.5067664405293766</c:v>
                </c:pt>
                <c:pt idx="837">
                  <c:v>-1.5225555953232035</c:v>
                </c:pt>
                <c:pt idx="838">
                  <c:v>-1.5383447681255711</c:v>
                </c:pt>
                <c:pt idx="839">
                  <c:v>-1.5541339589361818</c:v>
                </c:pt>
                <c:pt idx="840">
                  <c:v>-1.5699231677547378</c:v>
                </c:pt>
                <c:pt idx="841">
                  <c:v>-1.5857123945809417</c:v>
                </c:pt>
                <c:pt idx="842">
                  <c:v>-1.6015016394144959</c:v>
                </c:pt>
                <c:pt idx="843">
                  <c:v>-1.6172909022551025</c:v>
                </c:pt>
                <c:pt idx="844">
                  <c:v>-1.6330801831024639</c:v>
                </c:pt>
                <c:pt idx="845">
                  <c:v>-1.6488694819562826</c:v>
                </c:pt>
                <c:pt idx="846">
                  <c:v>-1.6646587988162607</c:v>
                </c:pt>
                <c:pt idx="847">
                  <c:v>-1.6804481336821007</c:v>
                </c:pt>
                <c:pt idx="848">
                  <c:v>-1.696237486553505</c:v>
                </c:pt>
                <c:pt idx="849">
                  <c:v>-1.712026857430176</c:v>
                </c:pt>
                <c:pt idx="850">
                  <c:v>-1.7278162463118159</c:v>
                </c:pt>
                <c:pt idx="851">
                  <c:v>-1.7436056531981272</c:v>
                </c:pt>
                <c:pt idx="852">
                  <c:v>-1.7593950780888121</c:v>
                </c:pt>
                <c:pt idx="853">
                  <c:v>-1.7751845209835733</c:v>
                </c:pt>
                <c:pt idx="854">
                  <c:v>-1.7909739818821129</c:v>
                </c:pt>
                <c:pt idx="855">
                  <c:v>-1.8067634607841332</c:v>
                </c:pt>
                <c:pt idx="856">
                  <c:v>-1.8225529576893367</c:v>
                </c:pt>
                <c:pt idx="857">
                  <c:v>-1.8383424725974258</c:v>
                </c:pt>
                <c:pt idx="858">
                  <c:v>-1.8541320055081028</c:v>
                </c:pt>
                <c:pt idx="859">
                  <c:v>-1.8699215564210701</c:v>
                </c:pt>
                <c:pt idx="860">
                  <c:v>-1.8857111253360301</c:v>
                </c:pt>
                <c:pt idx="861">
                  <c:v>-1.9015007122526852</c:v>
                </c:pt>
                <c:pt idx="862">
                  <c:v>-1.9172903171707378</c:v>
                </c:pt>
                <c:pt idx="863">
                  <c:v>-1.9330799400898904</c:v>
                </c:pt>
                <c:pt idx="864">
                  <c:v>-1.9488695810098451</c:v>
                </c:pt>
                <c:pt idx="865">
                  <c:v>-1.9646592399303044</c:v>
                </c:pt>
                <c:pt idx="866">
                  <c:v>-1.9804489168509709</c:v>
                </c:pt>
                <c:pt idx="867">
                  <c:v>-1.9962386117715467</c:v>
                </c:pt>
                <c:pt idx="868">
                  <c:v>-2.0120283246917343</c:v>
                </c:pt>
                <c:pt idx="869">
                  <c:v>-2.027818055611236</c:v>
                </c:pt>
                <c:pt idx="870">
                  <c:v>-2.0436078045297545</c:v>
                </c:pt>
                <c:pt idx="871">
                  <c:v>-2.0593975714469921</c:v>
                </c:pt>
                <c:pt idx="872">
                  <c:v>-2.0751873563626511</c:v>
                </c:pt>
                <c:pt idx="873">
                  <c:v>-2.0909771592764339</c:v>
                </c:pt>
                <c:pt idx="874">
                  <c:v>-2.1067669801880426</c:v>
                </c:pt>
                <c:pt idx="875">
                  <c:v>-2.1225568190971802</c:v>
                </c:pt>
                <c:pt idx="876">
                  <c:v>-2.1383466760035486</c:v>
                </c:pt>
                <c:pt idx="877">
                  <c:v>-2.1541365509068506</c:v>
                </c:pt>
                <c:pt idx="878">
                  <c:v>-2.1699264438067885</c:v>
                </c:pt>
                <c:pt idx="879">
                  <c:v>-2.1857163547030645</c:v>
                </c:pt>
                <c:pt idx="880">
                  <c:v>-2.2015062835953811</c:v>
                </c:pt>
                <c:pt idx="881">
                  <c:v>-2.2172962304834409</c:v>
                </c:pt>
                <c:pt idx="882">
                  <c:v>-2.2330861953669463</c:v>
                </c:pt>
                <c:pt idx="883">
                  <c:v>-2.2488761782455997</c:v>
                </c:pt>
                <c:pt idx="884">
                  <c:v>-2.2646661791191036</c:v>
                </c:pt>
                <c:pt idx="885">
                  <c:v>-2.28045619798716</c:v>
                </c:pt>
                <c:pt idx="886">
                  <c:v>-2.2962462348494719</c:v>
                </c:pt>
                <c:pt idx="887">
                  <c:v>-2.3120362897057412</c:v>
                </c:pt>
                <c:pt idx="888">
                  <c:v>-2.3278263625556708</c:v>
                </c:pt>
                <c:pt idx="889">
                  <c:v>-2.3436164533989627</c:v>
                </c:pt>
                <c:pt idx="890">
                  <c:v>-2.35940656223532</c:v>
                </c:pt>
                <c:pt idx="891">
                  <c:v>-2.3751966890644445</c:v>
                </c:pt>
                <c:pt idx="892">
                  <c:v>-2.3909868338860387</c:v>
                </c:pt>
                <c:pt idx="893">
                  <c:v>-2.4067769966998052</c:v>
                </c:pt>
                <c:pt idx="894">
                  <c:v>-2.4225671775054463</c:v>
                </c:pt>
                <c:pt idx="895">
                  <c:v>-2.4383573763026649</c:v>
                </c:pt>
                <c:pt idx="896">
                  <c:v>-2.4541475930911631</c:v>
                </c:pt>
                <c:pt idx="897">
                  <c:v>-2.4699378278706434</c:v>
                </c:pt>
                <c:pt idx="898">
                  <c:v>-2.4857280806408082</c:v>
                </c:pt>
                <c:pt idx="899">
                  <c:v>-2.5015183514013599</c:v>
                </c:pt>
                <c:pt idx="900">
                  <c:v>-2.5173086401520011</c:v>
                </c:pt>
                <c:pt idx="901">
                  <c:v>-2.5330989468924341</c:v>
                </c:pt>
                <c:pt idx="902">
                  <c:v>-2.548889271622361</c:v>
                </c:pt>
                <c:pt idx="903">
                  <c:v>-2.5646796143414847</c:v>
                </c:pt>
                <c:pt idx="904">
                  <c:v>-2.5804699750495077</c:v>
                </c:pt>
                <c:pt idx="905">
                  <c:v>-2.5962603537461324</c:v>
                </c:pt>
                <c:pt idx="906">
                  <c:v>-2.6120507504310613</c:v>
                </c:pt>
                <c:pt idx="907">
                  <c:v>-2.6278411651039968</c:v>
                </c:pt>
                <c:pt idx="908">
                  <c:v>-2.6436315977646414</c:v>
                </c:pt>
                <c:pt idx="909">
                  <c:v>-2.6594220484126976</c:v>
                </c:pt>
                <c:pt idx="910">
                  <c:v>-2.6752125170478678</c:v>
                </c:pt>
                <c:pt idx="911">
                  <c:v>-2.6910030036698545</c:v>
                </c:pt>
                <c:pt idx="912">
                  <c:v>-2.7067935082783605</c:v>
                </c:pt>
                <c:pt idx="913">
                  <c:v>-2.722584030873088</c:v>
                </c:pt>
                <c:pt idx="914">
                  <c:v>-2.7383745714537393</c:v>
                </c:pt>
                <c:pt idx="915">
                  <c:v>-2.7541651300200169</c:v>
                </c:pt>
                <c:pt idx="916">
                  <c:v>-2.7699557065716234</c:v>
                </c:pt>
                <c:pt idx="917">
                  <c:v>-2.7857463011082615</c:v>
                </c:pt>
                <c:pt idx="918">
                  <c:v>-2.8015369136296333</c:v>
                </c:pt>
                <c:pt idx="919">
                  <c:v>-2.8173275441354417</c:v>
                </c:pt>
                <c:pt idx="920">
                  <c:v>-2.8331181926253888</c:v>
                </c:pt>
                <c:pt idx="921">
                  <c:v>-2.8489088590991773</c:v>
                </c:pt>
                <c:pt idx="922">
                  <c:v>-2.8646995435565095</c:v>
                </c:pt>
                <c:pt idx="923">
                  <c:v>-2.880490245997088</c:v>
                </c:pt>
                <c:pt idx="924">
                  <c:v>-2.8962809664206155</c:v>
                </c:pt>
                <c:pt idx="925">
                  <c:v>-2.9120717048267943</c:v>
                </c:pt>
                <c:pt idx="926">
                  <c:v>-2.927862461215327</c:v>
                </c:pt>
                <c:pt idx="927">
                  <c:v>-2.943653235585916</c:v>
                </c:pt>
                <c:pt idx="928">
                  <c:v>-2.9594440279382637</c:v>
                </c:pt>
                <c:pt idx="929">
                  <c:v>-2.9752348382720726</c:v>
                </c:pt>
                <c:pt idx="930">
                  <c:v>-2.9910256665870456</c:v>
                </c:pt>
                <c:pt idx="931">
                  <c:v>-3.0068165128828848</c:v>
                </c:pt>
                <c:pt idx="932">
                  <c:v>-3.022607377159293</c:v>
                </c:pt>
                <c:pt idx="933">
                  <c:v>-3.0383982594159726</c:v>
                </c:pt>
                <c:pt idx="934">
                  <c:v>-3.0541891596526263</c:v>
                </c:pt>
                <c:pt idx="935">
                  <c:v>-3.0699800778689563</c:v>
                </c:pt>
                <c:pt idx="936">
                  <c:v>-3.0857710140646653</c:v>
                </c:pt>
                <c:pt idx="937">
                  <c:v>-3.1015619682394555</c:v>
                </c:pt>
                <c:pt idx="938">
                  <c:v>-3.1173529403930296</c:v>
                </c:pt>
                <c:pt idx="939">
                  <c:v>-3.1331439305250903</c:v>
                </c:pt>
                <c:pt idx="940">
                  <c:v>-3.1489349386353402</c:v>
                </c:pt>
                <c:pt idx="941">
                  <c:v>-3.1647259647234818</c:v>
                </c:pt>
                <c:pt idx="942">
                  <c:v>-3.1805170087892174</c:v>
                </c:pt>
                <c:pt idx="943">
                  <c:v>-3.1963080708322495</c:v>
                </c:pt>
                <c:pt idx="944">
                  <c:v>-3.2120991508522807</c:v>
                </c:pt>
                <c:pt idx="945">
                  <c:v>-3.2278902488490138</c:v>
                </c:pt>
                <c:pt idx="946">
                  <c:v>-3.2436813648221507</c:v>
                </c:pt>
                <c:pt idx="947">
                  <c:v>-3.2594724987713946</c:v>
                </c:pt>
                <c:pt idx="948">
                  <c:v>-3.2752636506964476</c:v>
                </c:pt>
                <c:pt idx="949">
                  <c:v>-3.2910548205970125</c:v>
                </c:pt>
                <c:pt idx="950">
                  <c:v>-3.306846008472792</c:v>
                </c:pt>
                <c:pt idx="951">
                  <c:v>-3.3226372143234881</c:v>
                </c:pt>
                <c:pt idx="952">
                  <c:v>-3.3384284381488039</c:v>
                </c:pt>
                <c:pt idx="953">
                  <c:v>-3.3542196799484416</c:v>
                </c:pt>
                <c:pt idx="954">
                  <c:v>-3.3700109397221043</c:v>
                </c:pt>
                <c:pt idx="955">
                  <c:v>-3.3858022174694939</c:v>
                </c:pt>
                <c:pt idx="956">
                  <c:v>-3.4015935131903134</c:v>
                </c:pt>
                <c:pt idx="957">
                  <c:v>-3.4173848268842648</c:v>
                </c:pt>
                <c:pt idx="958">
                  <c:v>-3.4331761585510514</c:v>
                </c:pt>
                <c:pt idx="959">
                  <c:v>-3.4489675081903752</c:v>
                </c:pt>
                <c:pt idx="960">
                  <c:v>-3.4647588758019388</c:v>
                </c:pt>
                <c:pt idx="961">
                  <c:v>-3.4805502613854449</c:v>
                </c:pt>
                <c:pt idx="962">
                  <c:v>-3.4963416649405961</c:v>
                </c:pt>
                <c:pt idx="963">
                  <c:v>-3.5121330864670948</c:v>
                </c:pt>
                <c:pt idx="964">
                  <c:v>-3.5279245259646439</c:v>
                </c:pt>
                <c:pt idx="965">
                  <c:v>-3.5437159834329459</c:v>
                </c:pt>
                <c:pt idx="966">
                  <c:v>-3.5595074588717033</c:v>
                </c:pt>
                <c:pt idx="967">
                  <c:v>-3.5752989522806184</c:v>
                </c:pt>
                <c:pt idx="968">
                  <c:v>-3.5910904636593939</c:v>
                </c:pt>
                <c:pt idx="969">
                  <c:v>-3.6068819930077325</c:v>
                </c:pt>
                <c:pt idx="970">
                  <c:v>-3.6226735403253367</c:v>
                </c:pt>
                <c:pt idx="971">
                  <c:v>-3.6384651056119095</c:v>
                </c:pt>
                <c:pt idx="972">
                  <c:v>-3.6542566888671528</c:v>
                </c:pt>
                <c:pt idx="973">
                  <c:v>-3.6700482900907696</c:v>
                </c:pt>
                <c:pt idx="974">
                  <c:v>-3.6858399092824623</c:v>
                </c:pt>
                <c:pt idx="975">
                  <c:v>-3.7016315464419338</c:v>
                </c:pt>
                <c:pt idx="976">
                  <c:v>-3.7174232015688866</c:v>
                </c:pt>
                <c:pt idx="977">
                  <c:v>-3.7332148746630232</c:v>
                </c:pt>
                <c:pt idx="978">
                  <c:v>-3.7490065657240459</c:v>
                </c:pt>
                <c:pt idx="979">
                  <c:v>-3.7647982747516577</c:v>
                </c:pt>
                <c:pt idx="980">
                  <c:v>-3.7805900017455611</c:v>
                </c:pt>
                <c:pt idx="981">
                  <c:v>-3.7963817467054586</c:v>
                </c:pt>
                <c:pt idx="982">
                  <c:v>-3.8121735096310529</c:v>
                </c:pt>
                <c:pt idx="983">
                  <c:v>-3.8279652905220467</c:v>
                </c:pt>
                <c:pt idx="984">
                  <c:v>-3.8437570893781423</c:v>
                </c:pt>
                <c:pt idx="985">
                  <c:v>-3.8595489061990427</c:v>
                </c:pt>
                <c:pt idx="986">
                  <c:v>-3.8753407409844502</c:v>
                </c:pt>
                <c:pt idx="987">
                  <c:v>-3.8911325937340675</c:v>
                </c:pt>
                <c:pt idx="988">
                  <c:v>-3.9069244644475973</c:v>
                </c:pt>
                <c:pt idx="989">
                  <c:v>-3.9227163531247422</c:v>
                </c:pt>
                <c:pt idx="990">
                  <c:v>-3.9385082597652046</c:v>
                </c:pt>
                <c:pt idx="991">
                  <c:v>-3.9543001843686874</c:v>
                </c:pt>
                <c:pt idx="992">
                  <c:v>-3.970092126934893</c:v>
                </c:pt>
                <c:pt idx="993">
                  <c:v>-3.985884087463524</c:v>
                </c:pt>
                <c:pt idx="994">
                  <c:v>-4.0016760659542836</c:v>
                </c:pt>
                <c:pt idx="995">
                  <c:v>-4.0174680624068735</c:v>
                </c:pt>
                <c:pt idx="996">
                  <c:v>-4.033260076820997</c:v>
                </c:pt>
                <c:pt idx="997">
                  <c:v>-4.0490521091963565</c:v>
                </c:pt>
                <c:pt idx="998">
                  <c:v>-4.0648441595326545</c:v>
                </c:pt>
                <c:pt idx="999">
                  <c:v>-4.0806362278295945</c:v>
                </c:pt>
                <c:pt idx="1000">
                  <c:v>-4.0964283140868778</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Abaco!$K$43:$K$51</c:f>
              <c:numCache>
                <c:formatCode>General" m/s"</c:formatCode>
                <c:ptCount val="9"/>
                <c:pt idx="0">
                  <c:v>793.5341125462329</c:v>
                </c:pt>
                <c:pt idx="1">
                  <c:v>523.26705022550425</c:v>
                </c:pt>
                <c:pt idx="2">
                  <c:v>345.77607486988956</c:v>
                </c:pt>
                <c:pt idx="3">
                  <c:v>248.90965360127865</c:v>
                </c:pt>
                <c:pt idx="4">
                  <c:v>190.16191519091353</c:v>
                </c:pt>
                <c:pt idx="5">
                  <c:v>151.17163884855387</c:v>
                </c:pt>
                <c:pt idx="6">
                  <c:v>123.53258069652861</c:v>
                </c:pt>
                <c:pt idx="7">
                  <c:v>102.96291997386446</c:v>
                </c:pt>
                <c:pt idx="8">
                  <c:v>87.07694449918516</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Abaco!$K$52:$K$60</c:f>
              <c:numCache>
                <c:formatCode>General" m/s"</c:formatCode>
                <c:ptCount val="9"/>
                <c:pt idx="0">
                  <c:v>523.7965134225243</c:v>
                </c:pt>
                <c:pt idx="1">
                  <c:v>431.98411315759415</c:v>
                </c:pt>
                <c:pt idx="2">
                  <c:v>316.38383879704725</c:v>
                </c:pt>
                <c:pt idx="3">
                  <c:v>237.177831278985</c:v>
                </c:pt>
                <c:pt idx="4">
                  <c:v>184.64567692032151</c:v>
                </c:pt>
                <c:pt idx="5">
                  <c:v>148.26433916633013</c:v>
                </c:pt>
                <c:pt idx="6">
                  <c:v>121.87075241370023</c:v>
                </c:pt>
                <c:pt idx="7">
                  <c:v>101.954786552131</c:v>
                </c:pt>
                <c:pt idx="8">
                  <c:v>86.437396365074989</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Abaco!$K$61:$K$69</c:f>
              <c:numCache>
                <c:formatCode>General" m/s"</c:formatCode>
                <c:ptCount val="9"/>
                <c:pt idx="0">
                  <c:v>350.13832937528468</c:v>
                </c:pt>
                <c:pt idx="1">
                  <c:v>326.40020743203831</c:v>
                </c:pt>
                <c:pt idx="2">
                  <c:v>270.25942124413376</c:v>
                </c:pt>
                <c:pt idx="3">
                  <c:v>216.14262156009937</c:v>
                </c:pt>
                <c:pt idx="4">
                  <c:v>174.0876285930278</c:v>
                </c:pt>
                <c:pt idx="5">
                  <c:v>142.49744310510377</c:v>
                </c:pt>
                <c:pt idx="6">
                  <c:v>118.5034199947571</c:v>
                </c:pt>
                <c:pt idx="7">
                  <c:v>99.884130318953908</c:v>
                </c:pt>
                <c:pt idx="8">
                  <c:v>85.111794004782581</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Abaco!$L$43:$L$51</c:f>
              <c:numCache>
                <c:formatCode>General" m"</c:formatCode>
                <c:ptCount val="9"/>
                <c:pt idx="0">
                  <c:v>3706.6765556662222</c:v>
                </c:pt>
                <c:pt idx="1">
                  <c:v>4587.4813604699093</c:v>
                </c:pt>
                <c:pt idx="2">
                  <c:v>3832.7761537492497</c:v>
                </c:pt>
                <c:pt idx="3">
                  <c:v>2762.7138713996146</c:v>
                </c:pt>
                <c:pt idx="4">
                  <c:v>1914.9615435008902</c:v>
                </c:pt>
                <c:pt idx="5">
                  <c:v>1340.3536301924282</c:v>
                </c:pt>
                <c:pt idx="6">
                  <c:v>962.08779104772179</c:v>
                </c:pt>
                <c:pt idx="7">
                  <c:v>709.31524479185509</c:v>
                </c:pt>
                <c:pt idx="8">
                  <c:v>535.6409315354374</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Abaco!$L$52:$L$60</c:f>
              <c:numCache>
                <c:formatCode>General" m"</c:formatCode>
                <c:ptCount val="9"/>
                <c:pt idx="0">
                  <c:v>2206.1441384384134</c:v>
                </c:pt>
                <c:pt idx="1">
                  <c:v>2689.0131487907656</c:v>
                </c:pt>
                <c:pt idx="2">
                  <c:v>2531.9993503419091</c:v>
                </c:pt>
                <c:pt idx="3">
                  <c:v>2085.2007689510165</c:v>
                </c:pt>
                <c:pt idx="4">
                  <c:v>1602.3154956249873</c:v>
                </c:pt>
                <c:pt idx="5">
                  <c:v>1199.5491248110725</c:v>
                </c:pt>
                <c:pt idx="6">
                  <c:v>897.09435268930849</c:v>
                </c:pt>
                <c:pt idx="7">
                  <c:v>678.00255526310411</c:v>
                </c:pt>
                <c:pt idx="8">
                  <c:v>519.84823810898934</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Abaco!$L$61:$L$69</c:f>
              <c:numCache>
                <c:formatCode>General" m"</c:formatCode>
                <c:ptCount val="9"/>
                <c:pt idx="0">
                  <c:v>1399.5868475921286</c:v>
                </c:pt>
                <c:pt idx="1">
                  <c:v>1633.9278770631413</c:v>
                </c:pt>
                <c:pt idx="2">
                  <c:v>1626.4087059660465</c:v>
                </c:pt>
                <c:pt idx="3">
                  <c:v>1466.9444918173626</c:v>
                </c:pt>
                <c:pt idx="4">
                  <c:v>1237.2247988464087</c:v>
                </c:pt>
                <c:pt idx="5">
                  <c:v>1000.753173952578</c:v>
                </c:pt>
                <c:pt idx="6">
                  <c:v>792.29340540230476</c:v>
                </c:pt>
                <c:pt idx="7">
                  <c:v>622.81222060127857</c:v>
                </c:pt>
                <c:pt idx="8">
                  <c:v>490.32532569559942</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Abaco!$M$43:$M$51</c:f>
              <c:numCache>
                <c:formatCode>General" s"</c:formatCode>
                <c:ptCount val="9"/>
                <c:pt idx="0">
                  <c:v>16.576277929342474</c:v>
                </c:pt>
                <c:pt idx="1">
                  <c:v>25.771639403741688</c:v>
                </c:pt>
                <c:pt idx="2">
                  <c:v>26.674426725880355</c:v>
                </c:pt>
                <c:pt idx="3">
                  <c:v>24.218949686413783</c:v>
                </c:pt>
                <c:pt idx="4">
                  <c:v>21.018199199137307</c:v>
                </c:pt>
                <c:pt idx="5">
                  <c:v>18.128373171196934</c:v>
                </c:pt>
                <c:pt idx="6">
                  <c:v>15.763911289730977</c:v>
                </c:pt>
                <c:pt idx="7">
                  <c:v>13.871337370919088</c:v>
                </c:pt>
                <c:pt idx="8">
                  <c:v>12.350676063869034</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Abaco!$M$52:$M$60</c:f>
              <c:numCache>
                <c:formatCode>General" s"</c:formatCode>
                <c:ptCount val="9"/>
                <c:pt idx="0">
                  <c:v>11.954506441744767</c:v>
                </c:pt>
                <c:pt idx="1">
                  <c:v>18.622218585349074</c:v>
                </c:pt>
                <c:pt idx="2">
                  <c:v>20.692699523927779</c:v>
                </c:pt>
                <c:pt idx="3">
                  <c:v>20.362824433490868</c:v>
                </c:pt>
                <c:pt idx="4">
                  <c:v>18.833075469720669</c:v>
                </c:pt>
                <c:pt idx="5">
                  <c:v>16.938736320572566</c:v>
                </c:pt>
                <c:pt idx="6">
                  <c:v>15.111061920486527</c:v>
                </c:pt>
                <c:pt idx="7">
                  <c:v>13.502976739179465</c:v>
                </c:pt>
                <c:pt idx="8">
                  <c:v>12.1358706163179</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1.6850000000000001</c:v>
                </c:pt>
                <c:pt idx="1">
                  <c:v>3.6349999999999998</c:v>
                </c:pt>
                <c:pt idx="2">
                  <c:v>5.585</c:v>
                </c:pt>
                <c:pt idx="3">
                  <c:v>7.5350000000000001</c:v>
                </c:pt>
                <c:pt idx="4">
                  <c:v>9.4849999999999994</c:v>
                </c:pt>
                <c:pt idx="5">
                  <c:v>11.435</c:v>
                </c:pt>
                <c:pt idx="6">
                  <c:v>13.385</c:v>
                </c:pt>
                <c:pt idx="7">
                  <c:v>15.335000000000001</c:v>
                </c:pt>
                <c:pt idx="8">
                  <c:v>17.285</c:v>
                </c:pt>
              </c:numCache>
            </c:numRef>
          </c:xVal>
          <c:yVal>
            <c:numRef>
              <c:f>Abaco!$M$61:$M$69</c:f>
              <c:numCache>
                <c:formatCode>General" s"</c:formatCode>
                <c:ptCount val="9"/>
                <c:pt idx="0">
                  <c:v>9.167419929200058</c:v>
                </c:pt>
                <c:pt idx="1">
                  <c:v>13.830468344947191</c:v>
                </c:pt>
                <c:pt idx="2">
                  <c:v>15.872612667584304</c:v>
                </c:pt>
                <c:pt idx="3">
                  <c:v>16.472287819278421</c:v>
                </c:pt>
                <c:pt idx="4">
                  <c:v>16.108166234506204</c:v>
                </c:pt>
                <c:pt idx="5">
                  <c:v>15.186426851486942</c:v>
                </c:pt>
                <c:pt idx="6">
                  <c:v>14.029056985575442</c:v>
                </c:pt>
                <c:pt idx="7">
                  <c:v>12.841931263451263</c:v>
                </c:pt>
                <c:pt idx="8">
                  <c:v>11.729474826864767</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75"/>
</file>

<file path=xl/ctrlProps/ctrlProp2.xml><?xml version="1.0" encoding="utf-8"?>
<formControlPr xmlns="http://schemas.microsoft.com/office/spreadsheetml/2009/9/main" objectType="Spin" dx="15" fmlaLink="$C$12" inc="100" max="30000" noThreeD="1" page="10" val="7800"/>
</file>

<file path=xl/ctrlProps/ctrlProp3.xml><?xml version="1.0" encoding="utf-8"?>
<formControlPr xmlns="http://schemas.microsoft.com/office/spreadsheetml/2009/9/main" objectType="Spin" dx="15" fmlaLink="$C$13" inc="50" max="30000" noThreeD="1" page="10" val="827"/>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8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60"/>
</file>

<file path=xl/ctrlProps/ctrlProp8.xml><?xml version="1.0" encoding="utf-8"?>
<formControlPr xmlns="http://schemas.microsoft.com/office/spreadsheetml/2009/9/main" objectType="Spin" dx="15" fmlaLink="$C$31" inc="10" max="30000" noThreeD="1" page="10" val="110"/>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410"/>
</file>

<file path=xl/ctrlProps/ctrlProp12.xml><?xml version="1.0" encoding="utf-8"?>
<formControlPr xmlns="http://schemas.microsoft.com/office/spreadsheetml/2009/9/main" objectType="Spin" dx="15" fmlaLink="$C$12" inc="100" max="30000" noThreeD="1" page="10" val="7800"/>
</file>

<file path=xl/ctrlProps/ctrlProp13.xml><?xml version="1.0" encoding="utf-8"?>
<formControlPr xmlns="http://schemas.microsoft.com/office/spreadsheetml/2009/9/main" objectType="Spin" dx="15" fmlaLink="$C$12" inc="100" max="30000" noThreeD="1" page="10" val="7800"/>
</file>

<file path=xl/ctrlProps/ctrlProp14.xml><?xml version="1.0" encoding="utf-8"?>
<formControlPr xmlns="http://schemas.microsoft.com/office/spreadsheetml/2009/9/main" objectType="Spin" dx="15" fmlaLink="Stabilito!C12" inc="100" max="30000" noThreeD="1" page="10" val="7800"/>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800"/>
</file>

<file path=xl/ctrlProps/ctrlProp20.xml><?xml version="1.0" encoding="utf-8"?>
<formControlPr xmlns="http://schemas.microsoft.com/office/spreadsheetml/2009/9/main" objectType="Spin" dx="15" fmlaLink="Stabilito!C12" inc="100" max="30000" noThreeD="1" page="10" val="7800"/>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66977" y="18659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topLeftCell="A4" zoomScale="130" zoomScaleNormal="130" zoomScaleSheetLayoutView="100" workbookViewId="0">
      <selection activeCell="C14" sqref="C14:D1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572</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50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84</v>
      </c>
      <c r="N7" s="555"/>
      <c r="O7" s="575">
        <v>84</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104</v>
      </c>
      <c r="N8" s="555"/>
      <c r="O8" s="575">
        <v>104</v>
      </c>
      <c r="P8" s="575"/>
      <c r="Q8" s="29"/>
    </row>
    <row r="9" spans="1:20" ht="12.75" customHeight="1" x14ac:dyDescent="0.2">
      <c r="A9" s="25"/>
      <c r="B9" s="138" t="s">
        <v>4</v>
      </c>
      <c r="C9" s="557" t="s">
        <v>569</v>
      </c>
      <c r="D9" s="557"/>
      <c r="E9" s="90"/>
      <c r="K9" s="33"/>
      <c r="L9" s="139" t="str">
        <f>IF(Lang="Français","Implantation 'x'",IF(Lang="English","Basement 'x'",""))</f>
        <v>Implantation 'x'</v>
      </c>
      <c r="M9" s="554">
        <v>1</v>
      </c>
      <c r="N9" s="555"/>
      <c r="O9" s="575">
        <v>0</v>
      </c>
      <c r="P9" s="575"/>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563" t="s">
        <v>568</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7800</v>
      </c>
      <c r="D12" s="34" t="s">
        <v>423</v>
      </c>
      <c r="L12" s="108" t="str">
        <f>IF(Lang="Français","Masse propu",IF(Lang="English","Motor Mass",""))</f>
        <v>Masse propu</v>
      </c>
      <c r="M12" s="109">
        <f ca="1">MpropuPlein</f>
        <v>1.6850000000000001</v>
      </c>
      <c r="N12" s="587">
        <f ca="1">MpropuVide</f>
        <v>0.65200000000000002</v>
      </c>
      <c r="O12" s="588"/>
      <c r="P12" s="110" t="s">
        <v>14</v>
      </c>
      <c r="Q12" s="29"/>
      <c r="S12" s="386" t="str">
        <f>IF(Lang="Français","Haut",IF(Lang="English","Top",""))</f>
        <v>Haut</v>
      </c>
      <c r="T12" s="387">
        <f ca="1">XpropuRef-Long_propu</f>
        <v>862</v>
      </c>
    </row>
    <row r="13" spans="1:20" ht="12.75" customHeight="1" x14ac:dyDescent="0.2">
      <c r="A13" s="25"/>
      <c r="B13" s="139" t="str">
        <f>IF(Lang="Français","Centre de Masse",IF(Lang="English","Center of Mass",""))</f>
        <v>Centre de Masse</v>
      </c>
      <c r="C13" s="35">
        <v>827</v>
      </c>
      <c r="D13" s="34" t="s">
        <v>423</v>
      </c>
      <c r="L13" s="108" t="str">
        <f>IF(Lang="Français","CdM propu",IF(Lang="English","Motor CoM",""))</f>
        <v>CdM propu</v>
      </c>
      <c r="M13" s="111">
        <f ca="1">XpropuPlein</f>
        <v>250</v>
      </c>
      <c r="N13" s="585">
        <f ca="1">XpropuVide</f>
        <v>240</v>
      </c>
      <c r="O13" s="586"/>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54">
        <v>1410</v>
      </c>
      <c r="D14" s="555"/>
      <c r="L14" s="108" t="str">
        <f>IF(Lang="Français","Masse fusée",IF(Lang="English","Rocket Mass",""))</f>
        <v>Masse fusée</v>
      </c>
      <c r="M14" s="112">
        <f ca="1">MasseSans+MpropuPlein</f>
        <v>9.4849999999999994</v>
      </c>
      <c r="N14" s="567">
        <f ca="1">MasseSans+MpropuVide</f>
        <v>8.452</v>
      </c>
      <c r="O14" s="568"/>
      <c r="P14" s="109">
        <f>IF(OR(D12="sans propu",D12="without motor"),C12/1000,IF(OR(D12="avec propu vide",D12="with empty motor"),C12/1000-MpropuVide,IF(OR(D12="avec propu plein",D12="with loaded motor"),C12/1000-MpropuPlein,"Erreur")))</f>
        <v>7.8</v>
      </c>
      <c r="Q14" s="29"/>
      <c r="S14" s="386" t="str">
        <f>IF(Lang="Français","Bas",IF(Lang="English","Base",""))</f>
        <v>Bas</v>
      </c>
      <c r="T14" s="387">
        <f>XpropuRef</f>
        <v>1350</v>
      </c>
    </row>
    <row r="15" spans="1:20" ht="12.75" customHeight="1" x14ac:dyDescent="0.2">
      <c r="A15" s="25"/>
      <c r="B15" s="139" t="str">
        <f>IF(Lang="Français","Diamètre Réf.",IF(Lang="English","Ref. Diameter",""))</f>
        <v>Diamètre Réf.</v>
      </c>
      <c r="C15" s="554">
        <f>D_og</f>
        <v>84</v>
      </c>
      <c r="D15" s="555"/>
      <c r="L15" s="175" t="str">
        <f>IF(Lang="Français","CdM fusée",IF(Lang="English","Rocket CoM",""))</f>
        <v>CdM fusée</v>
      </c>
      <c r="M15" s="176">
        <f ca="1">(XcgSans*MasseSans+(XpropuRef-Long_propu+XpropuPlein)*MpropuPlein)/MassePlein</f>
        <v>877.62994201370589</v>
      </c>
      <c r="N15" s="569">
        <f ca="1">(XcgSans*MasseSans+(XpropuRef-Long_propu+XpropuVide)*MpropuVide)/MasseVide</f>
        <v>848.21391386654034</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827</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1230</v>
      </c>
    </row>
    <row r="18" spans="1:20" ht="12.75" customHeight="1" thickTop="1" x14ac:dyDescent="0.2">
      <c r="A18" s="25"/>
      <c r="B18" s="139" t="s">
        <v>54</v>
      </c>
      <c r="C18" s="544" t="s">
        <v>549</v>
      </c>
      <c r="D18" s="545"/>
      <c r="K18" s="37"/>
      <c r="L18" s="108" t="str">
        <f>IF(Lang="Français","Coiffe",IF(Lang="English","Nose Cone",""))</f>
        <v>Coiffe</v>
      </c>
      <c r="M18" s="547">
        <f>IF(LEFT(Forme_ogive,5)="Parab",1/2*Long_ogive,IF(LEFT(Forme_ogive,4)="Ogiv",7/15*Long_ogive,IF(LEFT(Forme_ogive,3)="Con",2/3*Long_ogive)))</f>
        <v>183.33333333333331</v>
      </c>
      <c r="N18" s="548"/>
      <c r="O18" s="546">
        <f>2*POWER(D_og/D_ref, 2)</f>
        <v>2</v>
      </c>
      <c r="P18" s="546"/>
      <c r="Q18" s="29"/>
      <c r="S18" s="386" t="str">
        <f>IF(Lang="Français","Emplanture","Root edge")</f>
        <v>Emplanture</v>
      </c>
      <c r="T18" s="387">
        <f>m_ail</f>
        <v>180</v>
      </c>
    </row>
    <row r="19" spans="1:20" ht="12.75" customHeight="1" x14ac:dyDescent="0.2">
      <c r="A19" s="25"/>
      <c r="B19" s="139" t="str">
        <f>IF(Lang="Français","Position du bas",IF(Lang="English","Basement",""))</f>
        <v>Position du bas</v>
      </c>
      <c r="C19" s="575">
        <v>1350</v>
      </c>
      <c r="D19" s="575"/>
      <c r="L19" s="108" t="str">
        <f>IF(Lang="Français","Ailerons",IF(Lang="English","Fins",""))</f>
        <v>Ailerons</v>
      </c>
      <c r="M19" s="547">
        <f>(XCpa*Cnail-0.5*XCpi*Cni)/Cnai</f>
        <v>1333.846153846154</v>
      </c>
      <c r="N19" s="548"/>
      <c r="O19" s="549">
        <f>Cnail-Cni/2</f>
        <v>13.682156507565736</v>
      </c>
      <c r="P19" s="550"/>
      <c r="Q19" s="29"/>
      <c r="S19" s="386" t="str">
        <f>IF(Lang="Français","Bas","Base")</f>
        <v>Bas</v>
      </c>
      <c r="T19" s="387">
        <f>X_ail</f>
        <v>1410</v>
      </c>
    </row>
    <row r="20" spans="1:20"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1333.846153846154</v>
      </c>
      <c r="N20" s="548"/>
      <c r="O20" s="546">
        <f>4*Q_ail*POWER((E_ail/D_ref),2)*(1+D_ail/(2*E_ail+D_ail))/(1+SQRT(1+POWER(2*f_ail/(m_ail+n_ail),2)))</f>
        <v>13.682156507565736</v>
      </c>
      <c r="P20" s="546"/>
      <c r="Q20" s="29"/>
    </row>
    <row r="21" spans="1:20"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0" ht="12.75" customHeight="1" thickTop="1" x14ac:dyDescent="0.2">
      <c r="A22" s="25"/>
      <c r="B22" s="139" t="str">
        <f>IF(Lang="Français","Forme",IF(Lang="English","Shape",""))</f>
        <v>Forme</v>
      </c>
      <c r="C22" s="577" t="s">
        <v>570</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0" ht="12.75" customHeight="1" x14ac:dyDescent="0.2">
      <c r="A23" s="25"/>
      <c r="B23" s="139" t="str">
        <f>IF(Lang="Français","Hauteur",IF(Lang="English","Heigth",""))</f>
        <v>Hauteur</v>
      </c>
      <c r="C23" s="554">
        <v>275</v>
      </c>
      <c r="D23" s="555"/>
      <c r="L23" s="108" t="s">
        <v>156</v>
      </c>
      <c r="M23" s="547">
        <f>IF(OR(RIGHT(Nb_diam,1)=",",D2j=0),0, X_j+l_j/3*(1+1/(1+D1j/D2j)) )</f>
        <v>0</v>
      </c>
      <c r="N23" s="548"/>
      <c r="O23" s="546">
        <f>IF(OR(RIGHT(Nb_diam,1)=",",D2j=0),0,2*(POWER(D2j/D_ref,2)-POWER(D1j/D_ref,2)))</f>
        <v>0</v>
      </c>
      <c r="P23" s="546"/>
      <c r="Q23" s="29"/>
    </row>
    <row r="24" spans="1:20" ht="12.75" customHeight="1" thickBot="1" x14ac:dyDescent="0.25">
      <c r="A24" s="25"/>
      <c r="B24" s="139" t="str">
        <f>IF(Lang="Français","Diamètre",IF(Lang="English","Diameter",""))</f>
        <v>Diamètre</v>
      </c>
      <c r="C24" s="554">
        <v>84</v>
      </c>
      <c r="D24" s="555"/>
      <c r="L24" s="108" t="s">
        <v>157</v>
      </c>
      <c r="M24" s="547">
        <f>IF( OR(RIGHT(Nb_diam,1)=",",D2r=0), 0, X_r+l_r/3*(1+1/(1+D1r/D2r)) )</f>
        <v>0</v>
      </c>
      <c r="N24" s="548"/>
      <c r="O24" s="546">
        <f>IF( OR(RIGHT(Nb_diam,1)=",",D2r=0), 0, 2*(POWER(D2r/D_ref,2)-POWER(D1r/D_ref,2)) )</f>
        <v>0</v>
      </c>
      <c r="P24" s="546"/>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45890</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0" ht="12.75" customHeight="1" thickTop="1" x14ac:dyDescent="0.2">
      <c r="A27" s="25"/>
      <c r="B27" s="30"/>
      <c r="C27" s="573" t="s">
        <v>424</v>
      </c>
      <c r="D27" s="574"/>
      <c r="E27" s="146">
        <f>m_ail</f>
        <v>180</v>
      </c>
      <c r="F27" s="105" t="s">
        <v>64</v>
      </c>
      <c r="G27" s="104">
        <f>IF(RIGHT(Type_fusee,1)=".",10, IF(OR(LEFT(Type_fusee,1)="R",LEFT(Type_fusee,1)=",",LEFT(Type_fusee,4)="Mini"),10, IF(LEFT(Type_fusee,5)="Micro",10, IF(RIGHT(Type_fusee,1)=" ",1))))</f>
        <v>10</v>
      </c>
      <c r="H27" s="589">
        <f>Long_tot/D_ref</f>
        <v>16.785714285714285</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180</v>
      </c>
      <c r="D28" s="177">
        <v>70</v>
      </c>
      <c r="E28" s="146">
        <f>n_ail+(m_ail-n_ail)*(1-E_int/E_ail)</f>
        <v>134.54545454545453</v>
      </c>
      <c r="F28" s="105" t="str">
        <f>IF(Lang="Français","Portance","Lift")</f>
        <v>Portance</v>
      </c>
      <c r="G28" s="104">
        <f>IF(RIGHT(Type_fusee,1)=".",15,IF(OR(LEFT(Type_fusee,1)="R",LEFT(Type_fusee,1)=",",LEFT(Type_fusee,4)="Mini"),15, IF(LEFT(Type_fusee,5)="Micro",15, IF(RIGHT(Type_fusee,1)=" ",15))))</f>
        <v>15</v>
      </c>
      <c r="H28" s="508">
        <f>Cnai+Cnc+Cno+Cnj+Cnr</f>
        <v>15.682156507565736</v>
      </c>
      <c r="I28" s="508">
        <f>Cnail+Cnc+Cno+Cnj+Cnr</f>
        <v>15.682156507565736</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10</v>
      </c>
      <c r="E29" s="146">
        <f>p_ail*E_int/E_ail</f>
        <v>72.727272727272734</v>
      </c>
      <c r="F29" s="515" t="str">
        <f>IF(Lang="Français","MargeStat.","StatMargin")</f>
        <v>MargeStat.</v>
      </c>
      <c r="G29" s="510">
        <f>IF(RIGHT(Type_fusee,1)=".",2, IF(OR(LEFT(Type_fusee,1)="R",LEFT(Type_fusee,1)=",",LEFT(Type_fusee,4)="Mini"),1.5, IF(LEFT(Type_fusee,5)="Micro",1, IF(RIGHT(Type_fusee,1)=" ",1))))</f>
        <v>2</v>
      </c>
      <c r="H29" s="97">
        <f ca="1">(XCp-XcgPlein)/D_ref</f>
        <v>3.6843727090161318</v>
      </c>
      <c r="I29" s="98">
        <f ca="1">(XCp0-XcgVide)/D_ref</f>
        <v>4.0345635202919121</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160</v>
      </c>
      <c r="D30" s="35">
        <v>40</v>
      </c>
      <c r="E30" s="146">
        <f>IF(D_can/2+E_can&lt;=D_ail/2,0, IF(D_can/2+E_can&gt;=D_ail/2+E_ail,E_ail,  D_can/2+E_can - D_ail/2  ) )</f>
        <v>50</v>
      </c>
      <c r="F30" s="516" t="str">
        <f>IF(Lang="Français","Couple","Torque")</f>
        <v>Couple</v>
      </c>
      <c r="G30" s="511">
        <f>IF(RIGHT(Type_fusee,1)=".",40, IF(OR(LEFT(Type_fusee,1)="R",LEFT(Type_fusee,1)=",",LEFT(Type_fusee,4)="Mini"),30, IF(LEFT(Type_fusee,5)="Micro",15, IF(RIGHT(Type_fusee,1)=" ",15))))</f>
        <v>40</v>
      </c>
      <c r="H30" s="99">
        <f ca="1">MS_min*Cn</f>
        <v>57.778909454994931</v>
      </c>
      <c r="I30" s="96">
        <f ca="1">MS_max*Cn0</f>
        <v>63.270656564933134</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row>
    <row r="31" spans="1:20" ht="12.75" customHeight="1" x14ac:dyDescent="0.2">
      <c r="A31" s="25"/>
      <c r="B31" s="524" t="str">
        <f>IF(Lang="Français"," Envergure     'E'",IF(Lang="English"," Span          'E'",""))</f>
        <v xml:space="preserve"> Envergure     'E'</v>
      </c>
      <c r="C31" s="35">
        <v>110</v>
      </c>
      <c r="D31" s="35">
        <v>50</v>
      </c>
      <c r="E31" s="146">
        <f>ep_ail</f>
        <v>4</v>
      </c>
      <c r="F31" s="106" t="s">
        <v>55</v>
      </c>
      <c r="G31" s="103"/>
      <c r="H31" s="509">
        <f>(Cnai*XCpai+Cnc*XCpc+Cnj*XCpj+Cnr*XCpr+Cno*XCpo)/(Cnai+Cnc+Cnr+Cnj+Cno)</f>
        <v>1187.1172495710609</v>
      </c>
      <c r="I31" s="509">
        <f>(Cnail*XCpa+Cnc*XCpc+Cnj*XCpj+Cnr*XCpr+Cno*XCpo)/(Cnail+Cnc+Cnr+Cnj+Cno)</f>
        <v>1187.1172495710609</v>
      </c>
      <c r="J31" s="102"/>
      <c r="K31" s="32"/>
      <c r="Q31" s="29"/>
      <c r="R31" s="38"/>
      <c r="S31" s="388"/>
    </row>
    <row r="32" spans="1:20" ht="12.75" customHeight="1" x14ac:dyDescent="0.2">
      <c r="A32" s="25"/>
      <c r="B32" s="525" t="str">
        <f>IF(Lang="Français"," Epaisseur     'ep'",IF(Lang="English"," Thickness  'ep'",""))</f>
        <v xml:space="preserve"> Epaisseur     'ep'</v>
      </c>
      <c r="C32" s="35">
        <v>4</v>
      </c>
      <c r="D32" s="35">
        <v>2</v>
      </c>
      <c r="E32" s="146">
        <f>IF(Q_ail=Q_can,Q_ail,FALSE)</f>
        <v>4</v>
      </c>
      <c r="F32" s="106" t="s">
        <v>66</v>
      </c>
      <c r="G32" s="103"/>
      <c r="H32" s="100">
        <f ca="1">(XCp-XcgPlein)/Long_tot*100</f>
        <v>21.949454436691848</v>
      </c>
      <c r="I32" s="101">
        <f ca="1">(XCp-XcgVide)/Long_tot*100</f>
        <v>24.035697567696495</v>
      </c>
      <c r="J32" s="102"/>
      <c r="K32" s="32"/>
      <c r="Q32" s="29"/>
      <c r="R32" s="38"/>
    </row>
    <row r="33" spans="1:23" ht="12.75" customHeight="1" x14ac:dyDescent="0.2">
      <c r="A33" s="25"/>
      <c r="B33" s="524" t="str">
        <f>IF(Lang="Français"," Nombre            ",IF(Lang="English"," Number of fins",""))</f>
        <v xml:space="preserve"> Nombre            </v>
      </c>
      <c r="C33" s="36">
        <v>4</v>
      </c>
      <c r="D33" s="36">
        <v>4</v>
      </c>
      <c r="E33" s="146">
        <f>X_ail</f>
        <v>1410</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v>1410</v>
      </c>
      <c r="D34" s="35">
        <v>700</v>
      </c>
      <c r="E34" s="146">
        <f>D_ail</f>
        <v>84</v>
      </c>
      <c r="G34" s="24"/>
      <c r="H34" s="581"/>
      <c r="I34" s="582"/>
      <c r="K34" s="32"/>
      <c r="Q34" s="29"/>
      <c r="R34" s="38"/>
    </row>
    <row r="35" spans="1:23" ht="12.75" customHeight="1" x14ac:dyDescent="0.2">
      <c r="A35" s="25"/>
      <c r="B35" s="524" t="str">
        <f>IF(Lang="Français"," Diamètre         ",IF(Lang="English"," Diameter at Fins",""))</f>
        <v xml:space="preserve"> Diamètre         </v>
      </c>
      <c r="C35" s="35">
        <f>D_ref</f>
        <v>84</v>
      </c>
      <c r="D35" s="35">
        <f>D_ref</f>
        <v>84</v>
      </c>
      <c r="E35" s="146">
        <f>SQRT(POWER(p_int+n_int/2-m_int/2,2)+POWER(E_int,2))</f>
        <v>70.710678118654755</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155.56349186104046</v>
      </c>
      <c r="D36" s="145">
        <f>SQRT(POWER(p_can+n_can/2-m_can/2,2)+POWER(E_can,2))</f>
        <v>50.990195135927848</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-275</v>
      </c>
      <c r="D124" s="46">
        <v>0</v>
      </c>
      <c r="E124" s="93">
        <f t="shared" ref="E124:E136" si="0">-D124</f>
        <v>0</v>
      </c>
      <c r="K124" s="46"/>
    </row>
    <row r="125" spans="2:18" x14ac:dyDescent="0.2">
      <c r="B125" s="45" t="s">
        <v>72</v>
      </c>
      <c r="C125" s="46">
        <f>-Long_ogive</f>
        <v>-275</v>
      </c>
      <c r="D125" s="46">
        <f>D_og/2</f>
        <v>42</v>
      </c>
      <c r="E125" s="93">
        <f t="shared" si="0"/>
        <v>-42</v>
      </c>
      <c r="K125" s="46"/>
    </row>
    <row r="126" spans="2:18" x14ac:dyDescent="0.2">
      <c r="B126" s="45" t="s">
        <v>73</v>
      </c>
      <c r="C126" s="46">
        <f>IF(AND(RIGHT(Nb_diam,1)=".",X_j), -X_j, C125 )</f>
        <v>-275</v>
      </c>
      <c r="D126" s="46">
        <f>IF(AND(RIGHT(Nb_diam,1)=".",X_j), D1j/2, D125 )</f>
        <v>42</v>
      </c>
      <c r="E126" s="93">
        <f t="shared" si="0"/>
        <v>-42</v>
      </c>
      <c r="K126" s="46"/>
    </row>
    <row r="127" spans="2:18" x14ac:dyDescent="0.2">
      <c r="B127" s="45" t="s">
        <v>74</v>
      </c>
      <c r="C127" s="46">
        <f>IF(AND(RIGHT(Nb_diam,1)=".",X_j), -X_j-l_j, C126 )</f>
        <v>-275</v>
      </c>
      <c r="D127" s="46">
        <f>IF(AND(RIGHT(Nb_diam,1)=".",X_j), D2j/2, D126 )</f>
        <v>42</v>
      </c>
      <c r="E127" s="93">
        <f t="shared" si="0"/>
        <v>-42</v>
      </c>
      <c r="K127" s="46"/>
    </row>
    <row r="128" spans="2:18" x14ac:dyDescent="0.2">
      <c r="B128" s="45" t="s">
        <v>75</v>
      </c>
      <c r="C128" s="46">
        <f>IF(AND(RIGHT(Nb_diam,1)=".",X_r), -X_r, C127 )</f>
        <v>-275</v>
      </c>
      <c r="D128" s="46">
        <f>IF(AND(RIGHT(Nb_diam,1)=".",X_r), D1r/2, D127 )</f>
        <v>42</v>
      </c>
      <c r="E128" s="93">
        <f t="shared" si="0"/>
        <v>-42</v>
      </c>
      <c r="K128" s="46"/>
    </row>
    <row r="129" spans="2:11" x14ac:dyDescent="0.2">
      <c r="B129" s="45" t="s">
        <v>76</v>
      </c>
      <c r="C129" s="46">
        <f>IF(AND(RIGHT(Nb_diam,1)=".",X_r), -X_r-l_r, C128 )</f>
        <v>-275</v>
      </c>
      <c r="D129" s="46">
        <f>IF(AND(RIGHT(Nb_diam,1)=".",X_r), D2r/2, D128 )</f>
        <v>42</v>
      </c>
      <c r="E129" s="93">
        <f t="shared" si="0"/>
        <v>-42</v>
      </c>
      <c r="K129" s="46"/>
    </row>
    <row r="130" spans="2:11" x14ac:dyDescent="0.2">
      <c r="B130" s="45" t="s">
        <v>77</v>
      </c>
      <c r="C130" s="46">
        <f>-Long_tot</f>
        <v>-1410</v>
      </c>
      <c r="D130" s="46">
        <f>D129</f>
        <v>42</v>
      </c>
      <c r="E130" s="93">
        <f t="shared" si="0"/>
        <v>-42</v>
      </c>
      <c r="K130" s="46"/>
    </row>
    <row r="131" spans="2:11" x14ac:dyDescent="0.2">
      <c r="B131" s="45" t="s">
        <v>77</v>
      </c>
      <c r="C131" s="46">
        <f>-Long_tot</f>
        <v>-1410</v>
      </c>
      <c r="D131" s="46">
        <v>0</v>
      </c>
      <c r="E131" s="93">
        <f t="shared" si="0"/>
        <v>0</v>
      </c>
      <c r="K131" s="46"/>
    </row>
    <row r="132" spans="2:11" x14ac:dyDescent="0.2">
      <c r="B132" s="183" t="s">
        <v>78</v>
      </c>
      <c r="C132" s="197">
        <f>-X_ail+m_ail</f>
        <v>-1230</v>
      </c>
      <c r="D132" s="197">
        <f>D_ail/2</f>
        <v>42</v>
      </c>
      <c r="E132" s="198">
        <f t="shared" si="0"/>
        <v>-42</v>
      </c>
      <c r="K132" s="46"/>
    </row>
    <row r="133" spans="2:11" x14ac:dyDescent="0.2">
      <c r="B133" s="185" t="s">
        <v>79</v>
      </c>
      <c r="C133" s="46">
        <f>-X_ail+m_ail-p_ail</f>
        <v>-1390</v>
      </c>
      <c r="D133" s="46">
        <f>D_ail/2+E_ail</f>
        <v>152</v>
      </c>
      <c r="E133" s="199">
        <f t="shared" si="0"/>
        <v>-152</v>
      </c>
      <c r="K133" s="46"/>
    </row>
    <row r="134" spans="2:11" x14ac:dyDescent="0.2">
      <c r="B134" s="185" t="s">
        <v>80</v>
      </c>
      <c r="C134" s="46">
        <f>-X_ail+m_ail-p_ail-n_ail</f>
        <v>-1470</v>
      </c>
      <c r="D134" s="46">
        <f>D_ail/2+E_ail</f>
        <v>152</v>
      </c>
      <c r="E134" s="199">
        <f t="shared" si="0"/>
        <v>-152</v>
      </c>
      <c r="K134" s="46"/>
    </row>
    <row r="135" spans="2:11" x14ac:dyDescent="0.2">
      <c r="B135" s="185" t="s">
        <v>81</v>
      </c>
      <c r="C135" s="46">
        <f>-X_ail</f>
        <v>-1410</v>
      </c>
      <c r="D135" s="46">
        <f>D_ail/2</f>
        <v>42</v>
      </c>
      <c r="E135" s="199">
        <f t="shared" si="0"/>
        <v>-42</v>
      </c>
      <c r="K135" s="46"/>
    </row>
    <row r="136" spans="2:11" x14ac:dyDescent="0.2">
      <c r="B136" s="187" t="s">
        <v>78</v>
      </c>
      <c r="C136" s="200">
        <f>-X_ail+m_ail</f>
        <v>-1230</v>
      </c>
      <c r="D136" s="200">
        <f>D_ail/2</f>
        <v>42</v>
      </c>
      <c r="E136" s="201">
        <f t="shared" si="0"/>
        <v>-42</v>
      </c>
      <c r="K136" s="46"/>
    </row>
    <row r="137" spans="2:11" x14ac:dyDescent="0.2">
      <c r="B137" s="192" t="str">
        <f>IF(E_ail&gt;0,IF(Lang="Français","Envergure","Span"),"")</f>
        <v>Envergure</v>
      </c>
      <c r="C137" s="197">
        <f>MIN(-X_ail,-X_ail+m_ail-p_ail-n_ail)-Long_tot/30</f>
        <v>-1517</v>
      </c>
      <c r="D137" s="207">
        <f>-D_ail/2-E_ail</f>
        <v>-152</v>
      </c>
      <c r="E137" s="93"/>
      <c r="K137" s="46"/>
    </row>
    <row r="138" spans="2:11" x14ac:dyDescent="0.2">
      <c r="B138" s="195" t="s">
        <v>166</v>
      </c>
      <c r="C138" s="46">
        <f>MIN(-X_ail,-X_ail+m_ail-p_ail-n_ail)-Long_tot/30</f>
        <v>-1517</v>
      </c>
      <c r="D138" s="208">
        <f>-D_ail/2-E_ail/2</f>
        <v>-97</v>
      </c>
      <c r="E138" s="93"/>
      <c r="K138" s="46"/>
    </row>
    <row r="139" spans="2:11" x14ac:dyDescent="0.2">
      <c r="B139" s="212" t="s">
        <v>162</v>
      </c>
      <c r="C139" s="200">
        <f>MIN(-X_ail,-X_ail+m_ail-p_ail-n_ail)-Long_tot/30</f>
        <v>-1517</v>
      </c>
      <c r="D139" s="209">
        <f>-D_ail/2</f>
        <v>-42</v>
      </c>
      <c r="E139" s="93"/>
      <c r="K139" s="46"/>
    </row>
    <row r="140" spans="2:11" x14ac:dyDescent="0.2">
      <c r="B140" s="192" t="str">
        <f>IF(Lang="Français","Emplanture","Root edge")</f>
        <v>Emplanture</v>
      </c>
      <c r="C140" s="197">
        <f>-X_ail+m_ail</f>
        <v>-1230</v>
      </c>
      <c r="D140" s="207">
        <f>D_ail/2+E_ail+Long_tot/20</f>
        <v>222.5</v>
      </c>
      <c r="E140" s="93"/>
      <c r="K140" s="46"/>
    </row>
    <row r="141" spans="2:11" x14ac:dyDescent="0.2">
      <c r="B141" s="195" t="s">
        <v>168</v>
      </c>
      <c r="C141" s="46">
        <f>-X_ail+m_ail/2</f>
        <v>-1320</v>
      </c>
      <c r="D141" s="208">
        <f>D_ail/2+E_ail+Long_tot/20</f>
        <v>222.5</v>
      </c>
      <c r="E141" s="93"/>
      <c r="K141" s="46"/>
    </row>
    <row r="142" spans="2:11" x14ac:dyDescent="0.2">
      <c r="B142" s="212" t="s">
        <v>169</v>
      </c>
      <c r="C142" s="200">
        <f>-X_ail</f>
        <v>-1410</v>
      </c>
      <c r="D142" s="209">
        <f>D_ail/2+E_ail+Long_tot/20</f>
        <v>222.5</v>
      </c>
      <c r="E142" s="93"/>
      <c r="K142" s="46"/>
    </row>
    <row r="143" spans="2:11" x14ac:dyDescent="0.2">
      <c r="B143" s="192" t="str">
        <f>IF(p_ail&lt;&gt;0,IF(Lang="Français","Flèche","Offset"),"")</f>
        <v>Flèche</v>
      </c>
      <c r="C143" s="197">
        <f>-X_ail+m_ail</f>
        <v>-1230</v>
      </c>
      <c r="D143" s="207">
        <f>-D_ail/2-E_ail-Long_tot/30</f>
        <v>-199</v>
      </c>
      <c r="E143" s="93"/>
      <c r="K143" s="46"/>
    </row>
    <row r="144" spans="2:11" x14ac:dyDescent="0.2">
      <c r="B144" s="195" t="s">
        <v>165</v>
      </c>
      <c r="C144" s="46">
        <f>-X_ail+m_ail-p_ail/2</f>
        <v>-1310</v>
      </c>
      <c r="D144" s="208">
        <f>-D_ail/2-E_ail-Long_tot/30</f>
        <v>-199</v>
      </c>
      <c r="E144" s="93"/>
      <c r="K144" s="46"/>
    </row>
    <row r="145" spans="2:11" x14ac:dyDescent="0.2">
      <c r="B145" s="212" t="s">
        <v>163</v>
      </c>
      <c r="C145" s="200">
        <f>-X_ail+m_ail-p_ail</f>
        <v>-1390</v>
      </c>
      <c r="D145" s="209">
        <f>-D_ail/2-E_ail-Long_tot/30</f>
        <v>-199</v>
      </c>
      <c r="E145" s="93"/>
      <c r="K145" s="46"/>
    </row>
    <row r="146" spans="2:11" x14ac:dyDescent="0.2">
      <c r="B146" s="192" t="str">
        <f>IF(n_ail&gt;0,IF(Lang="Français","Saumon","Tip edge"),"")</f>
        <v>Saumon</v>
      </c>
      <c r="C146" s="197">
        <f>-X_ail+m_ail-p_ail</f>
        <v>-1390</v>
      </c>
      <c r="D146" s="207">
        <f>-D_ail/2-E_ail-Long_tot/20</f>
        <v>-222.5</v>
      </c>
      <c r="E146" s="93"/>
      <c r="K146" s="46"/>
    </row>
    <row r="147" spans="2:11" x14ac:dyDescent="0.2">
      <c r="B147" s="195" t="s">
        <v>167</v>
      </c>
      <c r="C147" s="46">
        <f>-X_ail+m_ail-p_ail-n_ail/2</f>
        <v>-1430</v>
      </c>
      <c r="D147" s="208">
        <f>-D_ail/2-E_ail-Long_tot/20</f>
        <v>-222.5</v>
      </c>
      <c r="E147" s="93"/>
      <c r="K147" s="46"/>
    </row>
    <row r="148" spans="2:11" x14ac:dyDescent="0.2">
      <c r="B148" s="212" t="s">
        <v>164</v>
      </c>
      <c r="C148" s="200">
        <f>-X_ail+m_ail-p_ail-n_ail</f>
        <v>-1470</v>
      </c>
      <c r="D148" s="209">
        <f>-D_ail/2-E_ail-Long_tot/20</f>
        <v>-222.5</v>
      </c>
      <c r="E148" s="93"/>
      <c r="K148" s="46"/>
    </row>
    <row r="149" spans="2:11" x14ac:dyDescent="0.2">
      <c r="B149" s="183" t="s">
        <v>82</v>
      </c>
      <c r="C149" s="197">
        <f ca="1">-XcgPlein</f>
        <v>-877.62994201370589</v>
      </c>
      <c r="D149" s="207">
        <v>0</v>
      </c>
      <c r="E149" s="93"/>
      <c r="K149" s="46"/>
    </row>
    <row r="150" spans="2:11" x14ac:dyDescent="0.2">
      <c r="B150" s="187" t="s">
        <v>83</v>
      </c>
      <c r="C150" s="200">
        <f ca="1">-XcgVide</f>
        <v>-848.21391386654034</v>
      </c>
      <c r="D150" s="209">
        <v>0</v>
      </c>
      <c r="E150" s="93"/>
      <c r="K150" s="46"/>
    </row>
    <row r="151" spans="2:11" x14ac:dyDescent="0.2">
      <c r="B151" s="183" t="s">
        <v>84</v>
      </c>
      <c r="C151" s="197">
        <f>-XCp</f>
        <v>-1187.1172495710609</v>
      </c>
      <c r="D151" s="207">
        <v>0</v>
      </c>
      <c r="E151" s="93"/>
      <c r="K151" s="46"/>
    </row>
    <row r="152" spans="2:11" x14ac:dyDescent="0.2">
      <c r="B152" s="187" t="s">
        <v>84</v>
      </c>
      <c r="C152" s="200">
        <f>-XCp</f>
        <v>-1187.1172495710609</v>
      </c>
      <c r="D152" s="209">
        <f>Cn*D_ref/CritCnmin</f>
        <v>87.820076442368133</v>
      </c>
      <c r="E152" s="93"/>
      <c r="K152" s="46"/>
    </row>
    <row r="153" spans="2:11" x14ac:dyDescent="0.2">
      <c r="B153" s="185" t="s">
        <v>422</v>
      </c>
      <c r="C153" s="46">
        <f>-XCp0</f>
        <v>-1187.1172495710609</v>
      </c>
      <c r="D153" s="208">
        <f>Cn0*D_ref/CritCnmin</f>
        <v>87.820076442368133</v>
      </c>
      <c r="E153" s="93"/>
      <c r="K153" s="46"/>
    </row>
    <row r="154" spans="2:11" x14ac:dyDescent="0.2">
      <c r="B154" s="185" t="s">
        <v>422</v>
      </c>
      <c r="C154" s="46">
        <f>-XCp0</f>
        <v>-1187.1172495710609</v>
      </c>
      <c r="D154" s="208">
        <v>0</v>
      </c>
      <c r="E154" s="93"/>
      <c r="K154" s="46"/>
    </row>
    <row r="155" spans="2:11" x14ac:dyDescent="0.2">
      <c r="B155" s="192" t="str">
        <f>IF(n_ail&gt;0,IF(Lang="Français","Marge Statique","Static Margin"),"")</f>
        <v>Marge Statique</v>
      </c>
      <c r="C155" s="197">
        <f ca="1">(-XcgPlein-XcgVide)/2</f>
        <v>-862.92192794012317</v>
      </c>
      <c r="D155" s="207">
        <f>-D_ail/2-E_ail-Long_tot/20</f>
        <v>-222.5</v>
      </c>
      <c r="E155" s="93"/>
      <c r="K155" s="46"/>
    </row>
    <row r="156" spans="2:11" x14ac:dyDescent="0.2">
      <c r="B156" s="195" t="s">
        <v>170</v>
      </c>
      <c r="C156" s="46">
        <f ca="1">(C155+C157)/2</f>
        <v>-1025.0195887555919</v>
      </c>
      <c r="D156" s="208">
        <f>-D_ail/2-E_ail-Long_tot/20</f>
        <v>-222.5</v>
      </c>
      <c r="E156" s="93"/>
      <c r="K156" s="46"/>
    </row>
    <row r="157" spans="2:11" x14ac:dyDescent="0.2">
      <c r="B157" s="212" t="s">
        <v>171</v>
      </c>
      <c r="C157" s="200">
        <f>-XCp</f>
        <v>-1187.1172495710609</v>
      </c>
      <c r="D157" s="209">
        <f>-D_ail/2-E_ail-Long_tot/20</f>
        <v>-222.5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-1484.7</v>
      </c>
      <c r="D168" s="46">
        <f>MAX(E_ail+D_ail/2, Long_tot/3)</f>
        <v>470</v>
      </c>
      <c r="E168" s="93"/>
      <c r="K168" s="46"/>
    </row>
    <row r="169" spans="2:11" x14ac:dyDescent="0.2">
      <c r="B169" s="45" t="s">
        <v>93</v>
      </c>
      <c r="C169" s="46">
        <f>C168</f>
        <v>-1484.7</v>
      </c>
      <c r="D169" s="46">
        <f>-D168</f>
        <v>-470</v>
      </c>
      <c r="E169" s="93"/>
      <c r="K169" s="46"/>
    </row>
    <row r="170" spans="2:11" x14ac:dyDescent="0.2">
      <c r="B170" s="183" t="s">
        <v>94</v>
      </c>
      <c r="C170" s="197">
        <f ca="1">-XpropuRef+Long_propu</f>
        <v>-862</v>
      </c>
      <c r="D170" s="207">
        <f ca="1">-Diam_propu/2</f>
        <v>-27</v>
      </c>
      <c r="E170" s="93"/>
      <c r="K170" s="46"/>
    </row>
    <row r="171" spans="2:11" x14ac:dyDescent="0.2">
      <c r="B171" s="185" t="s">
        <v>95</v>
      </c>
      <c r="C171" s="46">
        <f ca="1">-XpropuRef+Long_propu</f>
        <v>-862</v>
      </c>
      <c r="D171" s="208">
        <f ca="1">Diam_propu/2</f>
        <v>27</v>
      </c>
      <c r="E171" s="93"/>
      <c r="K171" s="46"/>
    </row>
    <row r="172" spans="2:11" x14ac:dyDescent="0.2">
      <c r="B172" s="185" t="s">
        <v>96</v>
      </c>
      <c r="C172" s="46">
        <f>-XpropuRef</f>
        <v>-1350</v>
      </c>
      <c r="D172" s="208">
        <f ca="1">Diam_propu/2</f>
        <v>27</v>
      </c>
      <c r="E172" s="93"/>
      <c r="K172" s="46"/>
    </row>
    <row r="173" spans="2:11" x14ac:dyDescent="0.2">
      <c r="B173" s="185" t="s">
        <v>97</v>
      </c>
      <c r="C173" s="46">
        <f>-XpropuRef</f>
        <v>-1350</v>
      </c>
      <c r="D173" s="208">
        <f ca="1">-Diam_propu/2</f>
        <v>-27</v>
      </c>
      <c r="E173" s="93"/>
      <c r="K173" s="46"/>
    </row>
    <row r="174" spans="2:11" x14ac:dyDescent="0.2">
      <c r="B174" s="187" t="s">
        <v>98</v>
      </c>
      <c r="C174" s="200">
        <f ca="1">-XpropuRef+Long_propu</f>
        <v>-862</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-27.5</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-68.75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-137.5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-206.25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-275</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3.6843727090161318</v>
      </c>
      <c r="C190" s="203">
        <f>Cn</f>
        <v>15.682156507565736</v>
      </c>
      <c r="D190" s="185">
        <v>3</v>
      </c>
      <c r="E190" s="205">
        <f t="shared" si="4"/>
        <v>33.333333333333336</v>
      </c>
      <c r="K190" s="45"/>
    </row>
    <row r="191" spans="2:11" x14ac:dyDescent="0.2">
      <c r="B191" s="512">
        <f ca="1">(XCp0-XcgPlein)/D_ref</f>
        <v>3.6843727090161318</v>
      </c>
      <c r="C191" s="513">
        <f>Cn0</f>
        <v>15.682156507565736</v>
      </c>
      <c r="D191" s="185">
        <v>4</v>
      </c>
      <c r="E191" s="205">
        <f t="shared" si="4"/>
        <v>25</v>
      </c>
      <c r="K191" s="45"/>
    </row>
    <row r="192" spans="2:11" x14ac:dyDescent="0.2">
      <c r="B192" s="512">
        <f ca="1">(XCp0-XcgVide)/D_ref</f>
        <v>4.0345635202919121</v>
      </c>
      <c r="C192" s="513">
        <f>Cn0</f>
        <v>15.682156507565736</v>
      </c>
      <c r="D192" s="185">
        <v>6</v>
      </c>
      <c r="E192" s="205">
        <f t="shared" si="4"/>
        <v>16.666666666666668</v>
      </c>
      <c r="K192" s="45"/>
    </row>
    <row r="193" spans="2:11" x14ac:dyDescent="0.2">
      <c r="B193" s="512">
        <f ca="1">(XCp-XcgVide)/D_ref</f>
        <v>4.0345635202919121</v>
      </c>
      <c r="C193" s="513">
        <f>Cn</f>
        <v>15.682156507565736</v>
      </c>
      <c r="D193" s="187">
        <v>7</v>
      </c>
      <c r="E193" s="206">
        <f t="shared" si="4"/>
        <v>14.285714285714286</v>
      </c>
      <c r="K193" s="45"/>
    </row>
    <row r="194" spans="2:11" x14ac:dyDescent="0.2">
      <c r="B194" s="512">
        <f ca="1">MS_min</f>
        <v>3.6843727090161318</v>
      </c>
      <c r="C194" s="514">
        <f>Cn</f>
        <v>15.682156507565736</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sheetProtection algorithmName="SHA-512" hashValue="lr7AUTmqQKWCln9lxU/pkY39SNhSvguOSf0niYW80GvK2cC/MbUIRDjvwd1bIGz8aqjd6a7y3D66efnX6zcc6g==" saltValue="kioZ43ZFarxjOdpvjH0yzw==" spinCount="100000" sheet="1" objects="1" scenarios="1"/>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C35: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Q41" sqref="Q41"/>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SP02_BETA</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FX0</v>
      </c>
      <c r="D10" s="630"/>
      <c r="F10" s="5"/>
      <c r="N10" s="58"/>
    </row>
    <row r="11" spans="1:14" ht="12.75" customHeight="1" x14ac:dyDescent="0.2">
      <c r="A11" s="59"/>
      <c r="B11" s="140" t="str">
        <f>IF(Lang="Français","Masse totale",IF(Lang="English","Total Mass",""))</f>
        <v>Masse totale</v>
      </c>
      <c r="C11" s="607">
        <f ca="1">MassePlein</f>
        <v>9.4849999999999994</v>
      </c>
      <c r="D11" s="607"/>
      <c r="F11" s="5"/>
      <c r="N11" s="58"/>
    </row>
    <row r="12" spans="1:14" ht="12.75" customHeight="1" x14ac:dyDescent="0.2">
      <c r="A12" s="59"/>
      <c r="B12" s="227" t="str">
        <f>IF(Lang="Français","Propulseur",IF(Lang="English","Motor",""))</f>
        <v>Propulseur</v>
      </c>
      <c r="C12" s="610" t="str">
        <f>Propu</f>
        <v>Barasinga (Pro54-5G C)</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7.3017694409323953E-3</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72.642007648178861</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45890</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8.452</v>
      </c>
      <c r="D25" s="480">
        <f>IF(RIGHT(Type_fusee,1)=".",1,0.15)</f>
        <v>1</v>
      </c>
      <c r="F25" s="619" t="str">
        <f>IF(Lang="Français","Vit max &amp; Acc max",IF(Lang="English","Max Velocity &amp; Acc",""))</f>
        <v>Vit max &amp; Acc max</v>
      </c>
      <c r="G25" s="599"/>
      <c r="H25" s="115"/>
      <c r="I25" s="115"/>
      <c r="J25" s="115"/>
      <c r="K25" s="158">
        <f ca="1">MAX(vit_xz)</f>
        <v>238.28669925144439</v>
      </c>
      <c r="L25" s="494">
        <f ca="1">MAX(acc_xz)</f>
        <v>83.369807746978211</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3.5</v>
      </c>
      <c r="I26" s="156" t="e">
        <f ca="1">IF(T_satellite&lt;&gt;0,INDEX(pos_z,MATCH("Satellite",Event_sat,0)),"")</f>
        <v>#N/A</v>
      </c>
      <c r="J26" s="154" t="e">
        <f ca="1">IF(T_satellite&lt;&gt;0,INDEX(pos_x,MATCH("Satellite",Event_sat,0)),"")</f>
        <v>#N/A</v>
      </c>
      <c r="K26" s="159" t="e">
        <f ca="1">IF(T_satellite&lt;&gt;0,INDEX(vit_xz,MATCH("Satellite",Event_sat,0)),"")</f>
        <v>#N/A</v>
      </c>
      <c r="L26" s="495"/>
      <c r="M26" s="485" t="e">
        <f ca="1">1/2*Rho_moyen*1*V_ouv_sat^2*S_satellite</f>
        <v>#N/A</v>
      </c>
      <c r="N26" s="58"/>
    </row>
    <row r="27" spans="1:18" x14ac:dyDescent="0.2">
      <c r="A27" s="59"/>
      <c r="B27" s="468" t="str">
        <f>IF(Lang="Français","Ouverture para",IF(Lang="English","Opening time",""))</f>
        <v>Ouverture para</v>
      </c>
      <c r="C27" s="507">
        <v>21.7</v>
      </c>
      <c r="D27" s="507">
        <v>3.5</v>
      </c>
      <c r="F27" s="619" t="s">
        <v>15</v>
      </c>
      <c r="G27" s="599"/>
      <c r="H27" s="153">
        <f ca="1">INDEX(t,MATCH("Apogée",Event,0))</f>
        <v>23.199999999999989</v>
      </c>
      <c r="I27" s="157">
        <f ca="1">INDEX(pos_z,MATCH("Apogée",Event,0))</f>
        <v>2430.751002452489</v>
      </c>
      <c r="J27" s="155">
        <f ca="1">INDEX(pos_x,MATCH("Apogée",Event,0))</f>
        <v>1310.4820233178082</v>
      </c>
      <c r="K27" s="160">
        <f ca="1">INDEX(vit_xz,MATCH("Apogée",Event,0))</f>
        <v>52.227679354701372</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21.7</v>
      </c>
      <c r="I28" s="156">
        <f ca="1">INDEX(pos_z,MATCH("Para",Event_para,0))</f>
        <v>2418.9068585117275</v>
      </c>
      <c r="J28" s="486">
        <f ca="1">INDEX(pos_x,MATCH("Para",Event_para,0))</f>
        <v>1231.3628335348662</v>
      </c>
      <c r="K28" s="159">
        <f ca="1">INDEX(vit_xz,MATCH("Para",Event_para,0))</f>
        <v>55.452447359138652</v>
      </c>
      <c r="L28" s="495"/>
      <c r="M28" s="485">
        <f ca="1">1/2*Rho_moyen*1*V_ouverture^2*S_para</f>
        <v>904.9840426891285</v>
      </c>
      <c r="N28" s="58"/>
      <c r="P28" s="384" t="str">
        <f ca="1">IF(V_para&lt;5, IF(Lang="Français","Parachute fusée trop grand !","Parachute too big!"), IF( V_para&gt;15, IF(Lang="Français","Parachute fusée trop petit !","Parachute too small!"), ""))</f>
        <v>Parachute fusée trop petit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23" t="str">
        <f>IF(Lang="Français","Impact balistique",IF(Lang="English","Balistic Impact",""))</f>
        <v>Impact balistique</v>
      </c>
      <c r="G29" s="624"/>
      <c r="H29" s="497">
        <f ca="1">INDEX(t,MATCH("Impact balistique",Event,0))</f>
        <v>48.300000000000345</v>
      </c>
      <c r="I29" s="517" t="s">
        <v>428</v>
      </c>
      <c r="J29" s="487">
        <f ca="1">INDEX(pos_x,MATCH("Impact balistique",Event,0))</f>
        <v>2310.0930585504543</v>
      </c>
      <c r="K29" s="501">
        <f ca="1">K47</f>
        <v>159.74319351340938</v>
      </c>
      <c r="L29" s="498"/>
      <c r="M29" s="502">
        <f ca="1">0.5*m_vide*K29^2</f>
        <v>107838.59415494316</v>
      </c>
      <c r="N29" s="58"/>
      <c r="P29" s="384" t="str">
        <f ca="1">IF( OR( V_para&lt;5, V_para&gt;15, AND(Nb_sat="1 satellite", OR(V_satellite&lt;5, V_satellite&gt;15))), IF(Lang="Français","La Vitesse de descente sous parachute doit être comprise entre 5 &amp; 15 m/s.","Fall Velocity with parachute must be between 5 &amp; 15 m/s."), "")</f>
        <v>La Vitesse de descente sous parachute doit être comprise entre 5 &amp; 15 m/s.</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16.784735634992785</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144.11349163395789</v>
      </c>
      <c r="D33" s="132" t="e">
        <f ca="1">IF(V_satellite&lt;&gt;0,Alt_sat/V_satellite,0)</f>
        <v>#N/A</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165.81349163395788</v>
      </c>
      <c r="D34" s="132" t="e">
        <f ca="1">T_satellite+Dt_satellite</f>
        <v>#N/A</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720.56745816978946</v>
      </c>
      <c r="D35" s="151" t="e">
        <f ca="1">IF(V_satellite&lt;&gt;0,Alt_sat*V_vent_sat/V_satellite,0)</f>
        <v>#N/A</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3.7</v>
      </c>
      <c r="I42" s="150">
        <v>353.98669985348454</v>
      </c>
      <c r="J42" s="150">
        <v>86.435214228857916</v>
      </c>
      <c r="K42" s="150">
        <v>72.694333634449904</v>
      </c>
      <c r="L42" s="148" t="s">
        <v>14</v>
      </c>
      <c r="M42" s="149">
        <f>Beta_rampe</f>
        <v>72.642007648178861</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99" t="str">
        <f>IF(Lang="Français","Vit max &amp; Acc max",IF(Lang="English","Max Velocity &amp; Acc",""))</f>
        <v>Vit max &amp; Acc max</v>
      </c>
      <c r="G44" s="599"/>
      <c r="H44" s="115" t="s">
        <v>14</v>
      </c>
      <c r="I44" s="115" t="s">
        <v>14</v>
      </c>
      <c r="J44" s="115" t="s">
        <v>14</v>
      </c>
      <c r="K44" s="117">
        <f ca="1">MAX(vit_xz)</f>
        <v>238.28669925144439</v>
      </c>
      <c r="L44" s="118">
        <f ca="1">MAX(acc_xz)</f>
        <v>83.369807746978211</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7.2999999999999234</v>
      </c>
      <c r="I45" s="119">
        <f ca="1">INDEX(pos_z,MATCH("Fin de propulsion",Event,0))</f>
        <v>960.66101345675486</v>
      </c>
      <c r="J45" s="119">
        <f ca="1">INDEX(pos_x,MATCH("Fin de propulsion",Event,0))</f>
        <v>308.44345925198661</v>
      </c>
      <c r="K45" s="119">
        <f ca="1">INDEX(vit_xz,MATCH("Fin de propulsion",Event,0))</f>
        <v>233.27090537931633</v>
      </c>
      <c r="L45" s="116">
        <f ca="1">INDEX(acc_xz,MATCH("Fin de propulsion",Event,0))</f>
        <v>25.114887364526343</v>
      </c>
      <c r="M45" s="116">
        <f ca="1">INDEX(BetaD,MATCH("Fin de propulsion",Event,0))</f>
        <v>68.474971468822815</v>
      </c>
    </row>
    <row r="46" spans="1:16" x14ac:dyDescent="0.2">
      <c r="A46" s="161"/>
      <c r="B46" s="168">
        <v>310</v>
      </c>
      <c r="D46" s="162"/>
      <c r="F46" s="599" t="s">
        <v>15</v>
      </c>
      <c r="G46" s="599"/>
      <c r="H46" s="118">
        <f ca="1">INDEX(t,MATCH("Apogée",Event,0))</f>
        <v>23.199999999999989</v>
      </c>
      <c r="I46" s="117">
        <f ca="1">INDEX(pos_z,MATCH("Apogée",Event,0))</f>
        <v>2430.751002452489</v>
      </c>
      <c r="J46" s="120">
        <f ca="1">INDEX(pos_x,MATCH("Apogée",Event,0))</f>
        <v>1310.4820233178082</v>
      </c>
      <c r="K46" s="120">
        <f ca="1">INDEX(vit_xz,MATCH("Apogée",Event,0))</f>
        <v>52.227679354701372</v>
      </c>
      <c r="L46" s="116">
        <f ca="1">INDEX(acc_xz,MATCH("Apogée",Event,0))</f>
        <v>9.8525407027000647</v>
      </c>
      <c r="M46" s="121">
        <f ca="1">INDEX(BetaD,MATCH("Apogée",Event,0))</f>
        <v>0.52607457455577777</v>
      </c>
    </row>
    <row r="47" spans="1:16" x14ac:dyDescent="0.2">
      <c r="A47" s="161"/>
      <c r="B47" s="169" t="s">
        <v>9</v>
      </c>
      <c r="D47" s="162"/>
      <c r="F47" s="602" t="str">
        <f>IF(Lang="Français","Impact balistique",IF(Lang="English","Balistic Impact",""))</f>
        <v>Impact balistique</v>
      </c>
      <c r="G47" s="602"/>
      <c r="H47" s="116">
        <f ca="1">INDEX(t,MATCH("Impact balistique",Event,0))</f>
        <v>48.300000000000345</v>
      </c>
      <c r="I47" s="148" t="s">
        <v>16</v>
      </c>
      <c r="J47" s="117">
        <f ca="1">INDEX(pos_x,MATCH("Impact balistique",Event,0))</f>
        <v>2310.0930585504543</v>
      </c>
      <c r="K47" s="119">
        <f ca="1">INDEX(vit_xz,MATCH("Impact balistique",Event,0))</f>
        <v>159.74319351340938</v>
      </c>
      <c r="L47" s="116">
        <f ca="1">INDEX(acc_xz,MATCH("Impact balistique",Event,0))</f>
        <v>2.2091890273043941</v>
      </c>
      <c r="M47" s="116">
        <f ca="1">INDEX(BetaD,MATCH("Impact balistique",Event,0))</f>
        <v>-81.254787311272551</v>
      </c>
    </row>
    <row r="48" spans="1:16" x14ac:dyDescent="0.2">
      <c r="A48" s="161"/>
      <c r="B48" s="174">
        <f>(4*B44*B46+B44^2)/10^6</f>
        <v>0.48049999999999998</v>
      </c>
      <c r="D48" s="162"/>
      <c r="F48" s="604" t="str">
        <f>IF(Lang="Français","Ouverture parachute fusée",IF(Lang="English","Rocket parachute opening",""))</f>
        <v>Ouverture parachute fusée</v>
      </c>
      <c r="G48" s="604"/>
      <c r="H48" s="122">
        <f>T_para</f>
        <v>21.7</v>
      </c>
      <c r="I48" s="123">
        <f ca="1">INDEX(pos_z,MATCH("Para",Event_para,0))</f>
        <v>2418.9068585117275</v>
      </c>
      <c r="J48" s="123">
        <f ca="1">INDEX(pos_x,MATCH("Para",Event_para,0))</f>
        <v>1231.3628335348662</v>
      </c>
      <c r="K48" s="123">
        <f ca="1">INDEX(vit_xz,MATCH("Para",Event_para,0))</f>
        <v>55.452447359138652</v>
      </c>
      <c r="L48" s="122">
        <f ca="1">INDEX(acc_xz,MATCH("Para",Event_para,0))</f>
        <v>10.064823585919989</v>
      </c>
      <c r="M48" s="124">
        <f ca="1">INDEX(BetaD,MATCH("Para",Event_para,0))</f>
        <v>16.085199420821358</v>
      </c>
    </row>
    <row r="49" spans="1:13" x14ac:dyDescent="0.2">
      <c r="A49" s="161"/>
      <c r="D49" s="162"/>
      <c r="F49" s="603" t="str">
        <f>IF(Lang="Français","Impact fusée sous para.",IF(Lang="English","Impact of rocket with para. ",""))</f>
        <v>Impact fusée sous para.</v>
      </c>
      <c r="G49" s="603"/>
      <c r="H49" s="125">
        <f ca="1">T_para+Dt_para</f>
        <v>165.81349163395788</v>
      </c>
      <c r="I49" s="127" t="s">
        <v>16</v>
      </c>
      <c r="J49" s="126" t="str">
        <f ca="1">CONCATENATE(TEXT(X_para-Dx_para,"0")," | ",TEXT(X_para+Dx_para,"0"))</f>
        <v>511 | 1952</v>
      </c>
      <c r="K49" s="126">
        <f ca="1">V_para</f>
        <v>16.784735634992785</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3.5</v>
      </c>
      <c r="I50" s="123" t="e">
        <f ca="1">IF(T_satellite&lt;&gt;0,INDEX(pos_z,MATCH("Satellite",Event_sat,0)),"")</f>
        <v>#N/A</v>
      </c>
      <c r="J50" s="129" t="e">
        <f ca="1">IF(T_satellite&lt;&gt;0,INDEX(pos_x,MATCH("Satellite",Event_sat,0)),"")</f>
        <v>#N/A</v>
      </c>
      <c r="K50" s="123" t="e">
        <f ca="1">IF(T_satellite&lt;&gt;0,INDEX(vit_xz,MATCH("Satellite",Event_sat,0)),"")</f>
        <v>#N/A</v>
      </c>
      <c r="L50" s="122" t="e">
        <f ca="1">IF(T_satellite&lt;&gt;0,INDEX(acc_xz,MATCH("Satellite",Event_sat,0)),"")</f>
        <v>#N/A</v>
      </c>
      <c r="M50" s="124" t="e">
        <f ca="1">IF(T_satellite&lt;&gt;0,INDEX(BetaD,MATCH("Satellite",Event_sat,0)),"")</f>
        <v>#N/A</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t="e">
        <f ca="1">IF(T_satellite&lt;&gt;0,T_satellite+Dt_satellite,"")</f>
        <v>#N/A</v>
      </c>
      <c r="I51" s="130" t="str">
        <f>IF(T_satellite&lt;&gt;0,"~0","")</f>
        <v>~0</v>
      </c>
      <c r="J51" s="130" t="e">
        <f ca="1">IF(T_satellite&lt;&gt;0,CONCATENATE(TEXT(X_satellite-Dx_sat,"0")," | ",TEXT(X_satellite+Dx_sat,"0")),"")</f>
        <v>#N/A</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21.7</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2430.751002452489</v>
      </c>
      <c r="C121" s="216">
        <f ca="1">MAX(Altitude_culmi,Portee_balistique)</f>
        <v>2430.751002452489</v>
      </c>
    </row>
    <row r="123" spans="2:3" x14ac:dyDescent="0.2">
      <c r="B123" s="210" t="s">
        <v>49</v>
      </c>
      <c r="C123" s="211" t="s">
        <v>45</v>
      </c>
    </row>
    <row r="124" spans="2:3" x14ac:dyDescent="0.2">
      <c r="B124" s="217">
        <f ca="1">X_para</f>
        <v>1231.3628335348662</v>
      </c>
      <c r="C124" s="214">
        <f ca="1">Alt_para</f>
        <v>2418.9068585117275</v>
      </c>
    </row>
    <row r="125" spans="2:3" x14ac:dyDescent="0.2">
      <c r="B125" s="217">
        <f ca="1">X_para</f>
        <v>1231.3628335348662</v>
      </c>
      <c r="C125" s="214">
        <f ca="1">Alt_para/2</f>
        <v>1209.4534292558637</v>
      </c>
    </row>
    <row r="126" spans="2:3" x14ac:dyDescent="0.2">
      <c r="B126" s="217">
        <f ca="1">X_para</f>
        <v>1231.3628335348662</v>
      </c>
      <c r="C126" s="214">
        <v>0</v>
      </c>
    </row>
    <row r="127" spans="2:3" x14ac:dyDescent="0.2">
      <c r="B127" s="217">
        <f ca="1">X_para+Alt_para/40</f>
        <v>1291.8355049976594</v>
      </c>
      <c r="C127" s="214">
        <f ca="1">Alt_para/20</f>
        <v>120.94534292558637</v>
      </c>
    </row>
    <row r="128" spans="2:3" x14ac:dyDescent="0.2">
      <c r="B128" s="217">
        <f ca="1">X_para</f>
        <v>1231.3628335348662</v>
      </c>
      <c r="C128" s="214">
        <v>0</v>
      </c>
    </row>
    <row r="129" spans="2:6" x14ac:dyDescent="0.2">
      <c r="B129" s="217">
        <f ca="1">X_para-Alt_para/40</f>
        <v>1170.8901620720731</v>
      </c>
      <c r="C129" s="214">
        <f ca="1">Alt_para/20</f>
        <v>120.94534292558637</v>
      </c>
    </row>
    <row r="130" spans="2:6" x14ac:dyDescent="0.2">
      <c r="B130" s="218">
        <f ca="1">X_para</f>
        <v>1231.3628335348662</v>
      </c>
      <c r="C130" s="219">
        <v>0</v>
      </c>
    </row>
    <row r="131" spans="2:6" x14ac:dyDescent="0.2">
      <c r="B131" s="210" t="s">
        <v>48</v>
      </c>
      <c r="C131" s="211" t="s">
        <v>45</v>
      </c>
    </row>
    <row r="132" spans="2:6" x14ac:dyDescent="0.2">
      <c r="B132" s="213">
        <f>T_para</f>
        <v>21.7</v>
      </c>
      <c r="C132" s="214">
        <f ca="1">Alt_para</f>
        <v>2418.9068585117275</v>
      </c>
    </row>
    <row r="133" spans="2:6" x14ac:dyDescent="0.2">
      <c r="B133" s="213">
        <f ca="1">(B132+B134)/2</f>
        <v>93.756745816978935</v>
      </c>
      <c r="C133" s="214">
        <f ca="1">(C132+C134)/2</f>
        <v>1209.4534292558637</v>
      </c>
      <c r="E133" s="232">
        <v>1</v>
      </c>
      <c r="F133" s="233" t="s">
        <v>175</v>
      </c>
    </row>
    <row r="134" spans="2:6" x14ac:dyDescent="0.2">
      <c r="B134" s="213">
        <f ca="1">H49</f>
        <v>165.81349163395788</v>
      </c>
      <c r="C134" s="214">
        <f>0</f>
        <v>0</v>
      </c>
      <c r="E134" s="161">
        <v>1</v>
      </c>
      <c r="F134" s="234" t="s">
        <v>176</v>
      </c>
    </row>
    <row r="135" spans="2:6" x14ac:dyDescent="0.2">
      <c r="B135" s="213">
        <f ca="1">H49+E133*sS/2*zZ_fus-E134*sS*tT_fus</f>
        <v>164.03059339459975</v>
      </c>
      <c r="C135" s="214">
        <f ca="1">Alt_para-V_para*(H49-T_para)+E133*sS*Altitude_culmi/H49*zZ_fus+E134*sS/2*Altitude_culmi/H49*tT_fus</f>
        <v>101.57526901238612</v>
      </c>
      <c r="E135" s="161"/>
      <c r="F135" s="241" t="s">
        <v>177</v>
      </c>
    </row>
    <row r="136" spans="2:6" x14ac:dyDescent="0.2">
      <c r="B136" s="213">
        <f ca="1">H49</f>
        <v>165.81349163395788</v>
      </c>
      <c r="C136" s="214">
        <f ca="1">Alt_para-V_para*(H49-T_para)</f>
        <v>0</v>
      </c>
      <c r="E136" s="235" t="s">
        <v>172</v>
      </c>
      <c r="F136" s="236">
        <f ca="1">T_balistique/10</f>
        <v>4.8300000000000347</v>
      </c>
    </row>
    <row r="137" spans="2:6" x14ac:dyDescent="0.2">
      <c r="B137" s="213">
        <f ca="1">H49-E133*sS/2*zZ_fus-E134*sS*tT_fus</f>
        <v>159.20059339459971</v>
      </c>
      <c r="C137" s="214">
        <f ca="1">Alt_para-V_para*(H49-T_para)+E133*sS*Altitude_culmi/H49*zZ_fus-E134*sS/2*Altitude_culmi/H49*tT_fus</f>
        <v>40.035974151872757</v>
      </c>
      <c r="E137" s="235" t="s">
        <v>173</v>
      </c>
      <c r="F137" s="236">
        <f ca="1">(H49-T_para)/H49</f>
        <v>0.86913007026048339</v>
      </c>
    </row>
    <row r="138" spans="2:6" x14ac:dyDescent="0.2">
      <c r="B138" s="215">
        <f ca="1">H49</f>
        <v>165.81349163395788</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0.92753623188405854</v>
      </c>
    </row>
    <row r="155" spans="2:6" x14ac:dyDescent="0.2">
      <c r="B155" s="215" t="b">
        <f>IF(Nb_sat="1 satellite",H51)</f>
        <v>0</v>
      </c>
      <c r="C155" s="216" t="b">
        <f>IF(Nb_sat="1 satellite",0)</f>
        <v>0</v>
      </c>
      <c r="E155" s="237" t="s">
        <v>174</v>
      </c>
      <c r="F155" s="238" t="e">
        <f ca="1">V_satellite*(T_balistique-T_satellite)/Alt_sat</f>
        <v>#N/A</v>
      </c>
    </row>
    <row r="157" spans="2:6" x14ac:dyDescent="0.2">
      <c r="B157" s="210" t="s">
        <v>2</v>
      </c>
      <c r="C157" s="228" t="s">
        <v>29</v>
      </c>
      <c r="D157" s="211" t="s">
        <v>3</v>
      </c>
    </row>
    <row r="158" spans="2:6" x14ac:dyDescent="0.2">
      <c r="B158" s="231">
        <f>T_para/4</f>
        <v>5.4249999999999998</v>
      </c>
      <c r="C158" s="82">
        <f ca="1">Alt_para/2</f>
        <v>1209.4534292558637</v>
      </c>
      <c r="D158" s="214">
        <f ca="1">X_para/4</f>
        <v>307.84070838371656</v>
      </c>
    </row>
    <row r="159" spans="2:6" x14ac:dyDescent="0.2">
      <c r="B159" s="229">
        <f ca="1">Temps_culmi + (T_balistique-Temps_culmi)/2</f>
        <v>35.750000000000171</v>
      </c>
      <c r="C159" s="230">
        <f ca="1">Altitude_culmi/2</f>
        <v>1215.3755012262445</v>
      </c>
      <c r="D159" s="216">
        <f ca="1">X_culmi+(Portee_balistique-X_culmi)*2/3</f>
        <v>1976.8893801395723</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1310.4820233178082</v>
      </c>
      <c r="E162" s="422"/>
      <c r="F162" s="423" t="s">
        <v>305</v>
      </c>
    </row>
    <row r="163" spans="2:6" x14ac:dyDescent="0.2">
      <c r="B163" s="231" t="e">
        <f ca="1">IF(AND(Altitude_culmi&gt;80, Altitude_culmi&lt;=350), 49, NA())</f>
        <v>#N/A</v>
      </c>
      <c r="C163" s="5">
        <v>23</v>
      </c>
      <c r="D163" s="82">
        <f t="shared" ca="1" si="0"/>
        <v>1333.4820233178082</v>
      </c>
      <c r="E163" s="82"/>
      <c r="F163" s="214">
        <f t="shared" ref="F163:F178" ca="1" si="1">X_culmi-C162</f>
        <v>1310.4820233178082</v>
      </c>
    </row>
    <row r="164" spans="2:6" x14ac:dyDescent="0.2">
      <c r="B164" s="231" t="e">
        <f ca="1">IF(AND(Altitude_culmi&gt;80, Altitude_culmi&lt;=350), 43, NA())</f>
        <v>#N/A</v>
      </c>
      <c r="C164" s="5">
        <v>23</v>
      </c>
      <c r="D164" s="82">
        <f t="shared" ca="1" si="0"/>
        <v>1333.4820233178082</v>
      </c>
      <c r="E164" s="82"/>
      <c r="F164" s="214">
        <f t="shared" ca="1" si="1"/>
        <v>1287.4820233178082</v>
      </c>
    </row>
    <row r="165" spans="2:6" x14ac:dyDescent="0.2">
      <c r="B165" s="231" t="e">
        <f ca="1">IF(AND(Altitude_culmi&gt;80, Altitude_culmi&lt;=350), 43, NA())</f>
        <v>#N/A</v>
      </c>
      <c r="C165" s="5">
        <v>0</v>
      </c>
      <c r="D165" s="82">
        <f t="shared" ca="1" si="0"/>
        <v>1310.4820233178082</v>
      </c>
      <c r="E165" s="82"/>
      <c r="F165" s="214">
        <f t="shared" ca="1" si="1"/>
        <v>1287.4820233178082</v>
      </c>
    </row>
    <row r="166" spans="2:6" x14ac:dyDescent="0.2">
      <c r="B166" s="231" t="e">
        <f ca="1">IF(AND(Altitude_culmi&gt;80, Altitude_culmi&lt;=350), 43, NA())</f>
        <v>#N/A</v>
      </c>
      <c r="C166" s="5">
        <v>23</v>
      </c>
      <c r="D166" s="82">
        <f t="shared" ca="1" si="0"/>
        <v>1333.4820233178082</v>
      </c>
      <c r="E166" s="82"/>
      <c r="F166" s="214">
        <f t="shared" ca="1" si="1"/>
        <v>1310.4820233178082</v>
      </c>
    </row>
    <row r="167" spans="2:6" x14ac:dyDescent="0.2">
      <c r="B167" s="231" t="e">
        <f ca="1">IF(AND(Altitude_culmi&gt;80, Altitude_culmi&lt;=350), 0.5, NA())</f>
        <v>#N/A</v>
      </c>
      <c r="C167" s="5">
        <v>23</v>
      </c>
      <c r="D167" s="82">
        <f t="shared" ca="1" si="0"/>
        <v>1333.4820233178082</v>
      </c>
      <c r="E167" s="82"/>
      <c r="F167" s="214">
        <f t="shared" ca="1" si="1"/>
        <v>1287.4820233178082</v>
      </c>
    </row>
    <row r="168" spans="2:6" x14ac:dyDescent="0.2">
      <c r="B168" s="231" t="e">
        <f ca="1">IF(AND(Altitude_culmi&gt;80, Altitude_culmi&lt;=350), 0.5, NA())</f>
        <v>#N/A</v>
      </c>
      <c r="C168" s="5">
        <v>8</v>
      </c>
      <c r="D168" s="82">
        <f t="shared" ca="1" si="0"/>
        <v>1318.4820233178082</v>
      </c>
      <c r="E168" s="82"/>
      <c r="F168" s="214">
        <f t="shared" ca="1" si="1"/>
        <v>1287.4820233178082</v>
      </c>
    </row>
    <row r="169" spans="2:6" x14ac:dyDescent="0.2">
      <c r="B169" s="231" t="e">
        <f ca="1">IF(AND(Altitude_culmi&gt;80, Altitude_culmi&lt;=350), 27, NA())</f>
        <v>#N/A</v>
      </c>
      <c r="C169" s="5">
        <v>8</v>
      </c>
      <c r="D169" s="82">
        <f t="shared" ca="1" si="0"/>
        <v>1318.4820233178082</v>
      </c>
      <c r="E169" s="82"/>
      <c r="F169" s="214">
        <f t="shared" ca="1" si="1"/>
        <v>1302.4820233178082</v>
      </c>
    </row>
    <row r="170" spans="2:6" x14ac:dyDescent="0.2">
      <c r="B170" s="231" t="e">
        <f ca="1">IF(AND(Altitude_culmi&gt;80, Altitude_culmi&lt;=350), 27, NA())</f>
        <v>#N/A</v>
      </c>
      <c r="C170" s="5">
        <v>23</v>
      </c>
      <c r="D170" s="82">
        <f t="shared" ca="1" si="0"/>
        <v>1333.4820233178082</v>
      </c>
      <c r="E170" s="82"/>
      <c r="F170" s="214">
        <f t="shared" ca="1" si="1"/>
        <v>1302.4820233178082</v>
      </c>
    </row>
    <row r="171" spans="2:6" x14ac:dyDescent="0.2">
      <c r="B171" s="231" t="e">
        <f ca="1">IF(AND(Altitude_culmi&gt;80, Altitude_culmi&lt;=350), 27, NA())</f>
        <v>#N/A</v>
      </c>
      <c r="C171" s="5">
        <v>8</v>
      </c>
      <c r="D171" s="82">
        <f t="shared" ca="1" si="0"/>
        <v>1318.4820233178082</v>
      </c>
      <c r="E171" s="82"/>
      <c r="F171" s="214">
        <f t="shared" ca="1" si="1"/>
        <v>1287.4820233178082</v>
      </c>
    </row>
    <row r="172" spans="2:6" x14ac:dyDescent="0.2">
      <c r="B172" s="231" t="e">
        <f ca="1">IF(AND(Altitude_culmi&gt;80, Altitude_culmi&lt;=350), 29, NA())</f>
        <v>#N/A</v>
      </c>
      <c r="C172" s="5">
        <v>7.6</v>
      </c>
      <c r="D172" s="82">
        <f t="shared" ca="1" si="0"/>
        <v>1318.0820233178081</v>
      </c>
      <c r="E172" s="82"/>
      <c r="F172" s="214">
        <f t="shared" ca="1" si="1"/>
        <v>1302.4820233178082</v>
      </c>
    </row>
    <row r="173" spans="2:6" x14ac:dyDescent="0.2">
      <c r="B173" s="231" t="e">
        <f ca="1">IF(AND(Altitude_culmi&gt;80, Altitude_culmi&lt;=350), 31, NA())</f>
        <v>#N/A</v>
      </c>
      <c r="C173" s="5">
        <v>6.8</v>
      </c>
      <c r="D173" s="82">
        <f t="shared" ca="1" si="0"/>
        <v>1317.2820233178081</v>
      </c>
      <c r="E173" s="82"/>
      <c r="F173" s="214">
        <f t="shared" ca="1" si="1"/>
        <v>1302.8820233178083</v>
      </c>
    </row>
    <row r="174" spans="2:6" x14ac:dyDescent="0.2">
      <c r="B174" s="231" t="e">
        <f ca="1">IF(AND(Altitude_culmi&gt;80, Altitude_culmi&lt;=350), 32, NA())</f>
        <v>#N/A</v>
      </c>
      <c r="C174" s="5">
        <v>6</v>
      </c>
      <c r="D174" s="82">
        <f t="shared" ca="1" si="0"/>
        <v>1316.4820233178082</v>
      </c>
      <c r="E174" s="82"/>
      <c r="F174" s="214">
        <f t="shared" ca="1" si="1"/>
        <v>1303.6820233178082</v>
      </c>
    </row>
    <row r="175" spans="2:6" x14ac:dyDescent="0.2">
      <c r="B175" s="231" t="e">
        <f ca="1">IF(AND(Altitude_culmi&gt;80, Altitude_culmi&lt;=350), 33, NA())</f>
        <v>#N/A</v>
      </c>
      <c r="C175" s="5">
        <v>5</v>
      </c>
      <c r="D175" s="82">
        <f t="shared" ca="1" si="0"/>
        <v>1315.4820233178082</v>
      </c>
      <c r="E175" s="82"/>
      <c r="F175" s="214">
        <f t="shared" ca="1" si="1"/>
        <v>1304.4820233178082</v>
      </c>
    </row>
    <row r="176" spans="2:6" x14ac:dyDescent="0.2">
      <c r="B176" s="231" t="e">
        <f ca="1">IF(AND(Altitude_culmi&gt;80, Altitude_culmi&lt;=350), 34, NA())</f>
        <v>#N/A</v>
      </c>
      <c r="C176" s="5">
        <v>3.8</v>
      </c>
      <c r="D176" s="82">
        <f t="shared" ca="1" si="0"/>
        <v>1314.2820233178081</v>
      </c>
      <c r="E176" s="82"/>
      <c r="F176" s="214">
        <f t="shared" ca="1" si="1"/>
        <v>1305.4820233178082</v>
      </c>
    </row>
    <row r="177" spans="2:6" x14ac:dyDescent="0.2">
      <c r="B177" s="229" t="e">
        <f ca="1">IF(AND(Altitude_culmi&gt;80, Altitude_culmi&lt;=350), 35, NA())</f>
        <v>#N/A</v>
      </c>
      <c r="C177" s="421">
        <v>0</v>
      </c>
      <c r="D177" s="230">
        <f t="shared" ca="1" si="0"/>
        <v>1310.4820233178082</v>
      </c>
      <c r="E177" s="82"/>
      <c r="F177" s="214">
        <f t="shared" ca="1" si="1"/>
        <v>1306.6820233178082</v>
      </c>
    </row>
    <row r="178" spans="2:6" x14ac:dyDescent="0.2">
      <c r="E178" s="230"/>
      <c r="F178" s="216">
        <f t="shared" ca="1" si="1"/>
        <v>1310.4820233178082</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1310.4820233178082</v>
      </c>
      <c r="E180" s="228"/>
      <c r="F180" s="211" t="s">
        <v>308</v>
      </c>
    </row>
    <row r="181" spans="2:6" x14ac:dyDescent="0.2">
      <c r="B181" s="231">
        <f ca="1">IF(Altitude_culmi&gt;350, 300, NA())</f>
        <v>300</v>
      </c>
      <c r="C181" s="5">
        <v>0</v>
      </c>
      <c r="D181" s="82">
        <f t="shared" ca="1" si="2"/>
        <v>1310.4820233178082</v>
      </c>
      <c r="E181" s="82"/>
      <c r="F181" s="214">
        <f t="shared" ref="F181:F201" ca="1" si="3">X_culmi-C180</f>
        <v>1310.4820233178082</v>
      </c>
    </row>
    <row r="182" spans="2:6" x14ac:dyDescent="0.2">
      <c r="B182" s="231">
        <f ca="1">IF(Altitude_culmi&gt;350, 280, NA())</f>
        <v>280</v>
      </c>
      <c r="C182" s="5">
        <v>10</v>
      </c>
      <c r="D182" s="82">
        <f t="shared" ca="1" si="2"/>
        <v>1320.4820233178082</v>
      </c>
      <c r="E182" s="82"/>
      <c r="F182" s="214">
        <f t="shared" ca="1" si="3"/>
        <v>1310.4820233178082</v>
      </c>
    </row>
    <row r="183" spans="2:6" x14ac:dyDescent="0.2">
      <c r="B183" s="231">
        <f ca="1">IF(Altitude_culmi&gt;350, 280, NA())</f>
        <v>280</v>
      </c>
      <c r="C183" s="5">
        <v>0</v>
      </c>
      <c r="D183" s="82">
        <f t="shared" ca="1" si="2"/>
        <v>1310.4820233178082</v>
      </c>
      <c r="E183" s="82"/>
      <c r="F183" s="214">
        <f t="shared" ca="1" si="3"/>
        <v>1300.4820233178082</v>
      </c>
    </row>
    <row r="184" spans="2:6" x14ac:dyDescent="0.2">
      <c r="B184" s="231">
        <f ca="1">IF(Altitude_culmi&gt;350, 280, NA())</f>
        <v>280</v>
      </c>
      <c r="C184" s="5">
        <v>10</v>
      </c>
      <c r="D184" s="82">
        <f t="shared" ca="1" si="2"/>
        <v>1320.4820233178082</v>
      </c>
      <c r="E184" s="82"/>
      <c r="F184" s="214">
        <f t="shared" ca="1" si="3"/>
        <v>1310.4820233178082</v>
      </c>
    </row>
    <row r="185" spans="2:6" x14ac:dyDescent="0.2">
      <c r="B185" s="231">
        <f ca="1">IF(Altitude_culmi&gt;350, 200, NA())</f>
        <v>200</v>
      </c>
      <c r="C185" s="5">
        <v>13</v>
      </c>
      <c r="D185" s="82">
        <f t="shared" ca="1" si="2"/>
        <v>1323.4820233178082</v>
      </c>
      <c r="E185" s="82"/>
      <c r="F185" s="214">
        <f t="shared" ca="1" si="3"/>
        <v>1300.4820233178082</v>
      </c>
    </row>
    <row r="186" spans="2:6" x14ac:dyDescent="0.2">
      <c r="B186" s="231">
        <f ca="1">IF(Altitude_culmi&gt;350, 160, NA())</f>
        <v>160</v>
      </c>
      <c r="C186" s="5">
        <v>17</v>
      </c>
      <c r="D186" s="82">
        <f t="shared" ca="1" si="2"/>
        <v>1327.4820233178082</v>
      </c>
      <c r="E186" s="82"/>
      <c r="F186" s="214">
        <f t="shared" ca="1" si="3"/>
        <v>1297.4820233178082</v>
      </c>
    </row>
    <row r="187" spans="2:6" x14ac:dyDescent="0.2">
      <c r="B187" s="231">
        <f ca="1">IF(Altitude_culmi&gt;350, 115, NA())</f>
        <v>115</v>
      </c>
      <c r="C187" s="5">
        <v>20</v>
      </c>
      <c r="D187" s="82">
        <f t="shared" ca="1" si="2"/>
        <v>1330.4820233178082</v>
      </c>
      <c r="E187" s="82"/>
      <c r="F187" s="214">
        <f t="shared" ca="1" si="3"/>
        <v>1293.4820233178082</v>
      </c>
    </row>
    <row r="188" spans="2:6" x14ac:dyDescent="0.2">
      <c r="B188" s="231">
        <f ca="1">IF(Altitude_culmi&gt;350, 90, NA())</f>
        <v>90</v>
      </c>
      <c r="C188" s="5">
        <v>25</v>
      </c>
      <c r="D188" s="82">
        <f t="shared" ca="1" si="2"/>
        <v>1335.4820233178082</v>
      </c>
      <c r="E188" s="82"/>
      <c r="F188" s="214">
        <f t="shared" ca="1" si="3"/>
        <v>1290.4820233178082</v>
      </c>
    </row>
    <row r="189" spans="2:6" x14ac:dyDescent="0.2">
      <c r="B189" s="231">
        <f ca="1">IF(Altitude_culmi&gt;350, 57, NA())</f>
        <v>57</v>
      </c>
      <c r="C189" s="5">
        <v>30</v>
      </c>
      <c r="D189" s="82">
        <f t="shared" ca="1" si="2"/>
        <v>1340.4820233178082</v>
      </c>
      <c r="E189" s="82"/>
      <c r="F189" s="214">
        <f t="shared" ca="1" si="3"/>
        <v>1285.4820233178082</v>
      </c>
    </row>
    <row r="190" spans="2:6" x14ac:dyDescent="0.2">
      <c r="B190" s="231">
        <f ca="1">IF(Altitude_culmi&gt;350, 40, NA())</f>
        <v>40</v>
      </c>
      <c r="C190" s="5">
        <v>36</v>
      </c>
      <c r="D190" s="82">
        <f t="shared" ca="1" si="2"/>
        <v>1346.4820233178082</v>
      </c>
      <c r="E190" s="82"/>
      <c r="F190" s="214">
        <f t="shared" ca="1" si="3"/>
        <v>1280.4820233178082</v>
      </c>
    </row>
    <row r="191" spans="2:6" x14ac:dyDescent="0.2">
      <c r="B191" s="231">
        <f ca="1">IF(Altitude_culmi&gt;350, 20, NA())</f>
        <v>20</v>
      </c>
      <c r="C191" s="5">
        <v>48</v>
      </c>
      <c r="D191" s="82">
        <f t="shared" ca="1" si="2"/>
        <v>1358.4820233178082</v>
      </c>
      <c r="E191" s="82"/>
      <c r="F191" s="214">
        <f t="shared" ca="1" si="3"/>
        <v>1274.4820233178082</v>
      </c>
    </row>
    <row r="192" spans="2:6" x14ac:dyDescent="0.2">
      <c r="B192" s="231">
        <f ca="1">IF(Altitude_culmi&gt;350, 0.5, NA())</f>
        <v>0.5</v>
      </c>
      <c r="C192" s="5">
        <v>62</v>
      </c>
      <c r="D192" s="82">
        <f t="shared" ca="1" si="2"/>
        <v>1372.4820233178082</v>
      </c>
      <c r="E192" s="82"/>
      <c r="F192" s="214">
        <f t="shared" ca="1" si="3"/>
        <v>1262.4820233178082</v>
      </c>
    </row>
    <row r="193" spans="2:6" x14ac:dyDescent="0.2">
      <c r="B193" s="231">
        <f ca="1">IF(Altitude_culmi&gt;350, 0.5, NA())</f>
        <v>0.5</v>
      </c>
      <c r="C193" s="5">
        <v>37</v>
      </c>
      <c r="D193" s="82">
        <f t="shared" ca="1" si="2"/>
        <v>1347.4820233178082</v>
      </c>
      <c r="E193" s="82"/>
      <c r="F193" s="214">
        <f t="shared" ca="1" si="3"/>
        <v>1248.4820233178082</v>
      </c>
    </row>
    <row r="194" spans="2:6" x14ac:dyDescent="0.2">
      <c r="B194" s="231">
        <f ca="1">IF(Altitude_culmi&gt;350, 15, NA())</f>
        <v>15</v>
      </c>
      <c r="C194" s="5">
        <v>30</v>
      </c>
      <c r="D194" s="82">
        <f t="shared" ca="1" si="2"/>
        <v>1340.4820233178082</v>
      </c>
      <c r="E194" s="82"/>
      <c r="F194" s="214">
        <f t="shared" ca="1" si="3"/>
        <v>1273.4820233178082</v>
      </c>
    </row>
    <row r="195" spans="2:6" x14ac:dyDescent="0.2">
      <c r="B195" s="231">
        <f ca="1">IF(Altitude_culmi&gt;350, 30, NA())</f>
        <v>30</v>
      </c>
      <c r="C195" s="5">
        <v>15</v>
      </c>
      <c r="D195" s="82">
        <f t="shared" ca="1" si="2"/>
        <v>1325.4820233178082</v>
      </c>
      <c r="E195" s="82"/>
      <c r="F195" s="214">
        <f t="shared" ca="1" si="3"/>
        <v>1280.4820233178082</v>
      </c>
    </row>
    <row r="196" spans="2:6" x14ac:dyDescent="0.2">
      <c r="B196" s="231">
        <f ca="1">IF(Altitude_culmi&gt;350, 37, NA())</f>
        <v>37</v>
      </c>
      <c r="C196" s="5">
        <v>0</v>
      </c>
      <c r="D196" s="82">
        <f t="shared" ca="1" si="2"/>
        <v>1310.4820233178082</v>
      </c>
      <c r="E196" s="82"/>
      <c r="F196" s="214">
        <f t="shared" ca="1" si="3"/>
        <v>1295.4820233178082</v>
      </c>
    </row>
    <row r="197" spans="2:6" x14ac:dyDescent="0.2">
      <c r="B197" s="231">
        <f ca="1">IF(Altitude_culmi&gt;350, 67, NA())</f>
        <v>67</v>
      </c>
      <c r="C197" s="5">
        <v>0</v>
      </c>
      <c r="D197" s="82">
        <f t="shared" ca="1" si="2"/>
        <v>1310.4820233178082</v>
      </c>
      <c r="E197" s="82"/>
      <c r="F197" s="214">
        <f t="shared" ca="1" si="3"/>
        <v>1310.4820233178082</v>
      </c>
    </row>
    <row r="198" spans="2:6" x14ac:dyDescent="0.2">
      <c r="B198" s="231">
        <f ca="1">IF(Altitude_culmi&gt;350, 67, NA())</f>
        <v>67</v>
      </c>
      <c r="C198" s="5">
        <v>17</v>
      </c>
      <c r="D198" s="82">
        <f t="shared" ca="1" si="2"/>
        <v>1327.4820233178082</v>
      </c>
      <c r="E198" s="82"/>
      <c r="F198" s="214">
        <f t="shared" ca="1" si="3"/>
        <v>1310.4820233178082</v>
      </c>
    </row>
    <row r="199" spans="2:6" x14ac:dyDescent="0.2">
      <c r="B199" s="231">
        <f ca="1">IF(Altitude_culmi&gt;350, 100, NA())</f>
        <v>100</v>
      </c>
      <c r="C199" s="5">
        <v>11</v>
      </c>
      <c r="D199" s="82">
        <f t="shared" ca="1" si="2"/>
        <v>1321.4820233178082</v>
      </c>
      <c r="E199" s="82"/>
      <c r="F199" s="214">
        <f t="shared" ca="1" si="3"/>
        <v>1293.4820233178082</v>
      </c>
    </row>
    <row r="200" spans="2:6" x14ac:dyDescent="0.2">
      <c r="B200" s="229">
        <f ca="1">IF(Altitude_culmi&gt;350, 100, NA())</f>
        <v>100</v>
      </c>
      <c r="C200" s="421">
        <v>0</v>
      </c>
      <c r="D200" s="230">
        <f t="shared" ca="1" si="2"/>
        <v>1310.4820233178082</v>
      </c>
      <c r="E200" s="82"/>
      <c r="F200" s="214">
        <f t="shared" ca="1" si="3"/>
        <v>1299.4820233178082</v>
      </c>
    </row>
    <row r="201" spans="2:6" x14ac:dyDescent="0.2">
      <c r="E201" s="230"/>
      <c r="F201" s="216">
        <f t="shared" ca="1" si="3"/>
        <v>1310.4820233178082</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P11" sqref="P11"/>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sheetProtection algorithmName="SHA-512" hashValue="TT52kldpbNfsZI03mY8g5TIIsjEeL9Q9TBJMBYh4cROlVUm3NqAv8usVb5XJtvE8tyHIClwYMgtE2emaKO5x7A==" saltValue="IfNq7E35bfDyzUo3UGtZTg==" spinCount="100000" sheet="1" objects="1" scenarios="1"/>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155" activePane="bottomRight" state="frozen"/>
      <selection pane="topRight" activeCell="D1" sqref="D1"/>
      <selection pane="bottomLeft" activeCell="A8" sqref="A8"/>
      <selection pane="bottomRight" activeCell="I175" sqref="I175"/>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3.7</v>
      </c>
      <c r="D4" s="292" t="s">
        <v>14</v>
      </c>
      <c r="E4" s="293" t="s">
        <v>14</v>
      </c>
      <c r="F4" s="294" t="s">
        <v>14</v>
      </c>
      <c r="G4" s="292">
        <f>vit_xz*COS(Beta)</f>
        <v>21.68770672410233</v>
      </c>
      <c r="H4" s="293">
        <f>vit_xz*SIN(Beta)</f>
        <v>69.383784269856889</v>
      </c>
      <c r="I4" s="349">
        <f>V_ini</f>
        <v>72.694333634449904</v>
      </c>
      <c r="J4" s="350">
        <f>X_ini</f>
        <v>86.435214228857916</v>
      </c>
      <c r="K4" s="351">
        <f>Z_ini</f>
        <v>353.98669985348454</v>
      </c>
      <c r="L4" s="327">
        <f t="shared" ref="L4:L67" si="0">SQRT(pos_x^2+pos_z^2)</f>
        <v>364.38664894854412</v>
      </c>
      <c r="M4" s="292">
        <f>RADIANS(N4)</f>
        <v>1.2678422087196237</v>
      </c>
      <c r="N4" s="349">
        <f>Beta_rampe</f>
        <v>72.642007648178861</v>
      </c>
      <c r="P4" s="292" t="s">
        <v>14</v>
      </c>
      <c r="Q4" s="294" t="s">
        <v>14</v>
      </c>
      <c r="R4" s="292" t="s">
        <v>14</v>
      </c>
      <c r="S4" s="351">
        <f ca="1">m_tot</f>
        <v>9.4849999999999994</v>
      </c>
      <c r="T4" s="327">
        <f t="shared" ref="T4:T67" ca="1" si="1">m*g</f>
        <v>93.047849999999997</v>
      </c>
      <c r="U4" s="328">
        <f t="shared" ref="U4:U67" si="2">IF(pos_xz&lt;L_rampe,Poids*COS(Beta),0)</f>
        <v>0</v>
      </c>
      <c r="V4" s="329">
        <f t="shared" ref="V4:V67" si="3">Rho_moyen*(20000-Alt_rampe-pos_z)/(20000+Alt_rampe+pos_z)</f>
        <v>1.1823907840547385</v>
      </c>
      <c r="W4" s="327">
        <f t="shared" ref="W4:W67" si="4">1/2*Rho*Sref*Cx*vit_xz^2</f>
        <v>13.687102705173814</v>
      </c>
      <c r="Y4" s="295" t="s">
        <v>14</v>
      </c>
      <c r="Z4" s="296" t="s">
        <v>14</v>
      </c>
      <c r="AA4" s="297" t="s">
        <v>14</v>
      </c>
      <c r="AC4" s="320">
        <f>IF(ABS(t-ROUND(t,0))&lt;0.001,t,-1)</f>
        <v>-1</v>
      </c>
      <c r="AD4" s="321">
        <f>IF(ABS(t-ROUND(t,0))&lt;0.001,pos_x,-1)</f>
        <v>-1</v>
      </c>
      <c r="AE4" s="322">
        <f t="shared" ref="AE4:AE67" si="5">IF(t&lt;T_para, pos_z, NA())</f>
        <v>353.98669985348454</v>
      </c>
      <c r="AG4" s="292" t="s">
        <v>14</v>
      </c>
      <c r="AH4" s="294" t="s">
        <v>14</v>
      </c>
    </row>
    <row r="5" spans="1:248" x14ac:dyDescent="0.2">
      <c r="A5" s="347">
        <f t="shared" ref="A5:A68" ca="1" si="6">IF(B4+0.01&lt;=T_ini+ROUNDUP(Temps_fin_propu,0), 0.01, IF(K4&gt;0, 0.1, 0.0001))</f>
        <v>0.01</v>
      </c>
      <c r="B5" s="304">
        <f t="shared" ref="B5:B68" ca="1" si="7">B4+pas</f>
        <v>3.71</v>
      </c>
      <c r="D5" s="306">
        <f t="shared" ref="D5:D68" ca="1" si="8">IF(AND(L4&lt;L_rampe,Poussee&lt;Poids*SIN(M4)),0,(-W4+Poussee)/m*COS(M4)-U4/m*SIN(M4))</f>
        <v>2.3784396517920161</v>
      </c>
      <c r="E5" s="307">
        <f t="shared" ref="E5:E68" ca="1" si="9">IF(AND(L4&lt;L_rampe,Poussee&lt;Poids*SIN(M4)),0,(-W4+Poussee)/m*SIN(M4)+U4/m*COS(M4)-Poids/m)</f>
        <v>-2.20084400217325</v>
      </c>
      <c r="F5" s="304">
        <f t="shared" ref="F5:F68" ca="1" si="10">SQRT(acc_x^2+acc_z^2)</f>
        <v>3.2404767394811671</v>
      </c>
      <c r="G5" s="306">
        <f t="shared" ref="G5:G68" ca="1" si="11">G4+acc_x*pas</f>
        <v>21.711491120620252</v>
      </c>
      <c r="H5" s="307">
        <f t="shared" ref="H5:H68" ca="1" si="12">H4+acc_z*pas</f>
        <v>69.361775829835153</v>
      </c>
      <c r="I5" s="304">
        <f t="shared" ref="I5:I68" ca="1" si="13">SQRT(vit_x^2+vit_z^2)</f>
        <v>72.680429229257285</v>
      </c>
      <c r="J5" s="306">
        <f t="shared" ref="J5:J68" ca="1" si="14">J4+0.5*(vit_x+G4)*pas*(K4&gt;=0)</f>
        <v>86.652210218081535</v>
      </c>
      <c r="K5" s="307">
        <f t="shared" ref="K5:K68" ca="1" si="15">K4+0.5*(vit_z+H4)*pas</f>
        <v>354.68042765398297</v>
      </c>
      <c r="L5" s="304">
        <f t="shared" ca="1" si="0"/>
        <v>365.11205306931572</v>
      </c>
      <c r="M5" s="306">
        <f t="shared" ref="M5:M68" ca="1" si="16">IF(AND(L4&gt;L_rampe,G5&gt;0),ATAN2(G5,H5),$M$4)</f>
        <v>1.2674395245030072</v>
      </c>
      <c r="N5" s="304">
        <f t="shared" ref="N5:N68" ca="1" si="17">DEGREES(Beta)</f>
        <v>72.618935542090199</v>
      </c>
      <c r="P5" s="310">
        <f t="shared" ref="P5:P68" ca="1" si="18">MATCH(t-pas/2-T_ini,CdP_t)</f>
        <v>1</v>
      </c>
      <c r="Q5" s="304">
        <f t="shared" ref="Q5:Q68" ca="1" si="19">(INDEX(CdP,2,i_P+1)-INDEX(CdP,2,i_P+0))/(INDEX(CdP,1,i_P+1)-INDEX(CdP,1,i_P+0))*(t-pas/2-T_ini-INDEX(CdP,1,i_P+0))+INDEX(CdP,2,i_P+0)</f>
        <v>89.299999999998093</v>
      </c>
      <c r="R5" s="306">
        <f t="shared" ref="R5:R68" ca="1" si="20">Poussee/(g*ISP)</f>
        <v>4.4815509359346486E-2</v>
      </c>
      <c r="S5" s="307">
        <f t="shared" ref="S5:S68" ca="1" si="21">S4-Débit*pas</f>
        <v>9.4845518449064059</v>
      </c>
      <c r="T5" s="304">
        <f t="shared" ca="1" si="1"/>
        <v>93.04345359853184</v>
      </c>
      <c r="U5" s="311">
        <f t="shared" ca="1" si="2"/>
        <v>0</v>
      </c>
      <c r="V5" s="306">
        <f t="shared" ca="1" si="3"/>
        <v>1.1823087354114548</v>
      </c>
      <c r="W5" s="304">
        <f t="shared" ca="1" si="4"/>
        <v>13.68091786715812</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354.68042765398297</v>
      </c>
      <c r="AG5" s="306">
        <f t="shared" ref="AG5:AG68" ca="1" si="27">IF(AND(L4&lt;L_rampe,Poussee&lt;Poids*SIN(M4)),0,(-W4+Poussee)/m-Poids*SIN(M4)/m)</f>
        <v>-1.3910297924711275</v>
      </c>
      <c r="AH5" s="304">
        <f t="shared" ref="AH5:AH68" ca="1" si="28">IF(AND(L4&lt;L_rampe,Poussee&lt;Poids*SIN(M4)), g*SIN(M4), (-W4+Poussee)/m)</f>
        <v>7.9722161395987845</v>
      </c>
    </row>
    <row r="6" spans="1:248" x14ac:dyDescent="0.2">
      <c r="A6" s="347">
        <f t="shared" ca="1" si="6"/>
        <v>0.01</v>
      </c>
      <c r="B6" s="304">
        <f t="shared" ca="1" si="7"/>
        <v>3.7199999999999998</v>
      </c>
      <c r="D6" s="306">
        <f t="shared" ca="1" si="8"/>
        <v>8.008018474146219</v>
      </c>
      <c r="E6" s="307">
        <f t="shared" ca="1" si="9"/>
        <v>15.773244336330981</v>
      </c>
      <c r="F6" s="304">
        <f t="shared" ca="1" si="10"/>
        <v>17.689646598388123</v>
      </c>
      <c r="G6" s="306">
        <f t="shared" ca="1" si="11"/>
        <v>21.791571305361714</v>
      </c>
      <c r="H6" s="307">
        <f t="shared" ca="1" si="12"/>
        <v>69.519508273198468</v>
      </c>
      <c r="I6" s="304">
        <f t="shared" ca="1" si="13"/>
        <v>72.854887348097478</v>
      </c>
      <c r="J6" s="306">
        <f t="shared" ca="1" si="14"/>
        <v>86.86972553021144</v>
      </c>
      <c r="K6" s="307">
        <f t="shared" ca="1" si="15"/>
        <v>355.37483407449815</v>
      </c>
      <c r="L6" s="304">
        <f t="shared" ca="1" si="0"/>
        <v>365.83824555009465</v>
      </c>
      <c r="M6" s="306">
        <f t="shared" ca="1" si="16"/>
        <v>1.2670372870593287</v>
      </c>
      <c r="N6" s="304">
        <f t="shared" ca="1" si="17"/>
        <v>72.5958890342053</v>
      </c>
      <c r="P6" s="310">
        <f t="shared" ca="1" si="18"/>
        <v>1</v>
      </c>
      <c r="Q6" s="304">
        <f t="shared" ca="1" si="19"/>
        <v>267.89999999999429</v>
      </c>
      <c r="R6" s="306">
        <f t="shared" ca="1" si="20"/>
        <v>0.13444652807803945</v>
      </c>
      <c r="S6" s="307">
        <f t="shared" ca="1" si="21"/>
        <v>9.4832073796256253</v>
      </c>
      <c r="T6" s="304">
        <f t="shared" ca="1" si="1"/>
        <v>93.030264394127386</v>
      </c>
      <c r="U6" s="311">
        <f t="shared" ca="1" si="2"/>
        <v>0</v>
      </c>
      <c r="V6" s="306">
        <f t="shared" ca="1" si="3"/>
        <v>1.1822266121071356</v>
      </c>
      <c r="W6" s="304">
        <f t="shared" ca="1" si="4"/>
        <v>13.745719697122851</v>
      </c>
      <c r="Y6" s="314" t="str">
        <f t="shared" ca="1" si="22"/>
        <v/>
      </c>
      <c r="Z6" s="315" t="str">
        <f t="shared" ca="1" si="23"/>
        <v/>
      </c>
      <c r="AA6" s="316" t="str">
        <f t="shared" ca="1" si="24"/>
        <v/>
      </c>
      <c r="AC6" s="310" t="e">
        <f t="shared" ca="1" si="25"/>
        <v>#N/A</v>
      </c>
      <c r="AD6" s="323" t="e">
        <f t="shared" ca="1" si="26"/>
        <v>#N/A</v>
      </c>
      <c r="AE6" s="324">
        <f t="shared" ca="1" si="5"/>
        <v>355.37483407449815</v>
      </c>
      <c r="AG6" s="306">
        <f t="shared" ca="1" si="27"/>
        <v>17.445222506344187</v>
      </c>
      <c r="AH6" s="304">
        <f t="shared" ca="1" si="28"/>
        <v>26.807289132895896</v>
      </c>
    </row>
    <row r="7" spans="1:248" x14ac:dyDescent="0.2">
      <c r="A7" s="347">
        <f t="shared" ca="1" si="6"/>
        <v>0.01</v>
      </c>
      <c r="B7" s="304">
        <f t="shared" ca="1" si="7"/>
        <v>3.7299999999999995</v>
      </c>
      <c r="D7" s="306">
        <f t="shared" ca="1" si="8"/>
        <v>13.652702001334257</v>
      </c>
      <c r="E7" s="307">
        <f t="shared" ca="1" si="9"/>
        <v>33.744873415655952</v>
      </c>
      <c r="F7" s="304">
        <f t="shared" ca="1" si="10"/>
        <v>36.402098205678755</v>
      </c>
      <c r="G7" s="306">
        <f t="shared" ca="1" si="11"/>
        <v>21.928098325375057</v>
      </c>
      <c r="H7" s="307">
        <f t="shared" ca="1" si="12"/>
        <v>69.856957007355021</v>
      </c>
      <c r="I7" s="304">
        <f t="shared" ca="1" si="13"/>
        <v>73.217729673179321</v>
      </c>
      <c r="J7" s="306">
        <f t="shared" ca="1" si="14"/>
        <v>87.088323878365131</v>
      </c>
      <c r="K7" s="307">
        <f t="shared" ca="1" si="15"/>
        <v>356.07171640090093</v>
      </c>
      <c r="L7" s="304">
        <f t="shared" ca="1" si="0"/>
        <v>366.56710623926233</v>
      </c>
      <c r="M7" s="306">
        <f t="shared" ca="1" si="16"/>
        <v>1.2666365286755557</v>
      </c>
      <c r="N7" s="304">
        <f t="shared" ca="1" si="17"/>
        <v>72.572927270210613</v>
      </c>
      <c r="P7" s="310">
        <f t="shared" ca="1" si="18"/>
        <v>1</v>
      </c>
      <c r="Q7" s="304">
        <f t="shared" ca="1" si="19"/>
        <v>446.49999999999051</v>
      </c>
      <c r="R7" s="306">
        <f t="shared" ca="1" si="20"/>
        <v>0.22407754679673245</v>
      </c>
      <c r="S7" s="307">
        <f t="shared" ca="1" si="21"/>
        <v>9.4809666041576577</v>
      </c>
      <c r="T7" s="304">
        <f t="shared" ca="1" si="1"/>
        <v>93.008282386786632</v>
      </c>
      <c r="U7" s="311">
        <f t="shared" ca="1" si="2"/>
        <v>0</v>
      </c>
      <c r="V7" s="306">
        <f t="shared" ca="1" si="3"/>
        <v>1.1821442016251431</v>
      </c>
      <c r="W7" s="304">
        <f t="shared" ca="1" si="4"/>
        <v>13.882009687400476</v>
      </c>
      <c r="Y7" s="314" t="str">
        <f t="shared" ca="1" si="22"/>
        <v/>
      </c>
      <c r="Z7" s="315" t="str">
        <f t="shared" ca="1" si="23"/>
        <v/>
      </c>
      <c r="AA7" s="316" t="str">
        <f t="shared" ca="1" si="24"/>
        <v/>
      </c>
      <c r="AC7" s="310" t="e">
        <f t="shared" ca="1" si="25"/>
        <v>#N/A</v>
      </c>
      <c r="AD7" s="323" t="e">
        <f t="shared" ca="1" si="26"/>
        <v>#N/A</v>
      </c>
      <c r="AE7" s="324">
        <f t="shared" ca="1" si="5"/>
        <v>356.07171640090093</v>
      </c>
      <c r="AG7" s="306">
        <f t="shared" ca="1" si="27"/>
        <v>36.283644543164471</v>
      </c>
      <c r="AH7" s="304">
        <f t="shared" ca="1" si="28"/>
        <v>45.644531657045739</v>
      </c>
    </row>
    <row r="8" spans="1:248" x14ac:dyDescent="0.2">
      <c r="A8" s="347">
        <f t="shared" ca="1" si="6"/>
        <v>0.01</v>
      </c>
      <c r="B8" s="304">
        <f t="shared" ca="1" si="7"/>
        <v>3.7399999999999993</v>
      </c>
      <c r="D8" s="306">
        <f t="shared" ca="1" si="8"/>
        <v>19.313987575093847</v>
      </c>
      <c r="E8" s="307">
        <f t="shared" ca="1" si="9"/>
        <v>51.719111172974593</v>
      </c>
      <c r="F8" s="304">
        <f t="shared" ca="1" si="10"/>
        <v>55.207758300563015</v>
      </c>
      <c r="G8" s="306">
        <f t="shared" ca="1" si="11"/>
        <v>22.121238201125994</v>
      </c>
      <c r="H8" s="307">
        <f t="shared" ca="1" si="12"/>
        <v>70.374148119084765</v>
      </c>
      <c r="I8" s="304">
        <f t="shared" ca="1" si="13"/>
        <v>73.769030785539258</v>
      </c>
      <c r="J8" s="306">
        <f t="shared" ca="1" si="14"/>
        <v>87.308570560997637</v>
      </c>
      <c r="K8" s="307">
        <f t="shared" ca="1" si="15"/>
        <v>356.77287192653313</v>
      </c>
      <c r="L8" s="304">
        <f t="shared" ca="1" si="0"/>
        <v>367.30051543131697</v>
      </c>
      <c r="M8" s="306">
        <f t="shared" ca="1" si="16"/>
        <v>1.2662382567873613</v>
      </c>
      <c r="N8" s="304">
        <f t="shared" ca="1" si="17"/>
        <v>72.550107971918365</v>
      </c>
      <c r="P8" s="310">
        <f t="shared" ca="1" si="18"/>
        <v>1</v>
      </c>
      <c r="Q8" s="304">
        <f t="shared" ca="1" si="19"/>
        <v>625.09999999998672</v>
      </c>
      <c r="R8" s="306">
        <f t="shared" ca="1" si="20"/>
        <v>0.31370856551542542</v>
      </c>
      <c r="S8" s="307">
        <f t="shared" ca="1" si="21"/>
        <v>9.477829518502503</v>
      </c>
      <c r="T8" s="304">
        <f t="shared" ca="1" si="1"/>
        <v>92.977507576509552</v>
      </c>
      <c r="U8" s="311">
        <f t="shared" ca="1" si="2"/>
        <v>0</v>
      </c>
      <c r="V8" s="306">
        <f t="shared" ca="1" si="3"/>
        <v>1.1820612915063053</v>
      </c>
      <c r="W8" s="304">
        <f t="shared" ca="1" si="4"/>
        <v>14.090860691427466</v>
      </c>
      <c r="Y8" s="314" t="str">
        <f t="shared" ca="1" si="22"/>
        <v/>
      </c>
      <c r="Z8" s="315" t="str">
        <f t="shared" ca="1" si="23"/>
        <v/>
      </c>
      <c r="AA8" s="316" t="str">
        <f t="shared" ca="1" si="24"/>
        <v/>
      </c>
      <c r="AC8" s="310" t="e">
        <f t="shared" ca="1" si="25"/>
        <v>#N/A</v>
      </c>
      <c r="AD8" s="323" t="e">
        <f t="shared" ca="1" si="26"/>
        <v>#N/A</v>
      </c>
      <c r="AE8" s="324">
        <f t="shared" ca="1" si="5"/>
        <v>356.77287192653313</v>
      </c>
      <c r="AG8" s="306">
        <f t="shared" ca="1" si="27"/>
        <v>55.129526171984573</v>
      </c>
      <c r="AH8" s="304">
        <f t="shared" ca="1" si="28"/>
        <v>64.489236604158577</v>
      </c>
    </row>
    <row r="9" spans="1:248" x14ac:dyDescent="0.2">
      <c r="A9" s="347">
        <f t="shared" ca="1" si="6"/>
        <v>0.01</v>
      </c>
      <c r="B9" s="304">
        <f t="shared" ca="1" si="7"/>
        <v>3.7499999999999991</v>
      </c>
      <c r="D9" s="306">
        <f t="shared" ca="1" si="8"/>
        <v>24.993293358157331</v>
      </c>
      <c r="E9" s="307">
        <f t="shared" ca="1" si="9"/>
        <v>69.700998108648889</v>
      </c>
      <c r="F9" s="304">
        <f t="shared" ca="1" si="10"/>
        <v>74.046565418179853</v>
      </c>
      <c r="G9" s="306">
        <f t="shared" ca="1" si="11"/>
        <v>22.371171134707566</v>
      </c>
      <c r="H9" s="307">
        <f t="shared" ca="1" si="12"/>
        <v>71.07115810017126</v>
      </c>
      <c r="I9" s="304">
        <f t="shared" ca="1" si="13"/>
        <v>74.508917665188989</v>
      </c>
      <c r="J9" s="306">
        <f t="shared" ca="1" si="14"/>
        <v>87.531032607676806</v>
      </c>
      <c r="K9" s="307">
        <f t="shared" ca="1" si="15"/>
        <v>357.48009845762942</v>
      </c>
      <c r="L9" s="304">
        <f t="shared" ca="1" si="0"/>
        <v>368.04035439424655</v>
      </c>
      <c r="M9" s="306">
        <f t="shared" ca="1" si="16"/>
        <v>1.2658434395378977</v>
      </c>
      <c r="N9" s="304">
        <f t="shared" ca="1" si="17"/>
        <v>72.527486609845141</v>
      </c>
      <c r="P9" s="310">
        <f t="shared" ca="1" si="18"/>
        <v>1</v>
      </c>
      <c r="Q9" s="304">
        <f t="shared" ca="1" si="19"/>
        <v>803.69999999998288</v>
      </c>
      <c r="R9" s="306">
        <f t="shared" ca="1" si="20"/>
        <v>0.40333958423411836</v>
      </c>
      <c r="S9" s="307">
        <f t="shared" ca="1" si="21"/>
        <v>9.4737961226601612</v>
      </c>
      <c r="T9" s="304">
        <f t="shared" ca="1" si="1"/>
        <v>92.937939963296188</v>
      </c>
      <c r="U9" s="311">
        <f t="shared" ca="1" si="2"/>
        <v>0</v>
      </c>
      <c r="V9" s="306">
        <f t="shared" ca="1" si="3"/>
        <v>1.1819776692898478</v>
      </c>
      <c r="W9" s="304">
        <f t="shared" ca="1" si="4"/>
        <v>14.373917622048548</v>
      </c>
      <c r="Y9" s="314" t="str">
        <f t="shared" ca="1" si="22"/>
        <v/>
      </c>
      <c r="Z9" s="315" t="str">
        <f t="shared" ca="1" si="23"/>
        <v/>
      </c>
      <c r="AA9" s="316" t="str">
        <f t="shared" ca="1" si="24"/>
        <v/>
      </c>
      <c r="AC9" s="310" t="e">
        <f t="shared" ca="1" si="25"/>
        <v>#N/A</v>
      </c>
      <c r="AD9" s="323" t="e">
        <f t="shared" ca="1" si="26"/>
        <v>#N/A</v>
      </c>
      <c r="AE9" s="324">
        <f t="shared" ca="1" si="5"/>
        <v>357.48009845762942</v>
      </c>
      <c r="AG9" s="306">
        <f t="shared" ca="1" si="27"/>
        <v>73.988107240016035</v>
      </c>
      <c r="AH9" s="304">
        <f t="shared" ca="1" si="28"/>
        <v>83.346646801898871</v>
      </c>
    </row>
    <row r="10" spans="1:248" x14ac:dyDescent="0.2">
      <c r="A10" s="347">
        <f t="shared" ca="1" si="6"/>
        <v>0.01</v>
      </c>
      <c r="B10" s="304">
        <f t="shared" ca="1" si="7"/>
        <v>3.7599999999999989</v>
      </c>
      <c r="D10" s="306">
        <f t="shared" ca="1" si="8"/>
        <v>27.825546792394487</v>
      </c>
      <c r="E10" s="307">
        <f t="shared" ca="1" si="9"/>
        <v>78.589209115961793</v>
      </c>
      <c r="F10" s="304">
        <f t="shared" ca="1" si="10"/>
        <v>83.369807746978211</v>
      </c>
      <c r="G10" s="306">
        <f t="shared" ca="1" si="11"/>
        <v>22.649426602631511</v>
      </c>
      <c r="H10" s="307">
        <f t="shared" ca="1" si="12"/>
        <v>71.857050191330885</v>
      </c>
      <c r="I10" s="304">
        <f t="shared" ca="1" si="13"/>
        <v>75.342101030084351</v>
      </c>
      <c r="J10" s="306">
        <f t="shared" ca="1" si="14"/>
        <v>87.756135596363507</v>
      </c>
      <c r="K10" s="307">
        <f t="shared" ca="1" si="15"/>
        <v>358.19473949908695</v>
      </c>
      <c r="L10" s="304">
        <f t="shared" ca="1" si="0"/>
        <v>368.78802955034496</v>
      </c>
      <c r="M10" s="306">
        <f t="shared" ca="1" si="16"/>
        <v>1.2654524980543029</v>
      </c>
      <c r="N10" s="304">
        <f t="shared" ca="1" si="17"/>
        <v>72.50508731279858</v>
      </c>
      <c r="P10" s="310">
        <f t="shared" ca="1" si="18"/>
        <v>2</v>
      </c>
      <c r="Q10" s="304">
        <f t="shared" ca="1" si="19"/>
        <v>891.94444444444468</v>
      </c>
      <c r="R10" s="306">
        <f t="shared" ca="1" si="20"/>
        <v>0.44762535944029075</v>
      </c>
      <c r="S10" s="307">
        <f t="shared" ca="1" si="21"/>
        <v>9.4693198690657585</v>
      </c>
      <c r="T10" s="304">
        <f t="shared" ca="1" si="1"/>
        <v>92.894027915535091</v>
      </c>
      <c r="U10" s="311">
        <f t="shared" ca="1" si="2"/>
        <v>0</v>
      </c>
      <c r="V10" s="306">
        <f t="shared" ca="1" si="3"/>
        <v>1.1818931762859073</v>
      </c>
      <c r="W10" s="304">
        <f t="shared" ca="1" si="4"/>
        <v>14.696132185412255</v>
      </c>
      <c r="Y10" s="314" t="str">
        <f t="shared" ca="1" si="22"/>
        <v/>
      </c>
      <c r="Z10" s="315" t="str">
        <f t="shared" ca="1" si="23"/>
        <v/>
      </c>
      <c r="AA10" s="316" t="str">
        <f t="shared" ca="1" si="24"/>
        <v/>
      </c>
      <c r="AC10" s="310" t="e">
        <f t="shared" ca="1" si="25"/>
        <v>#N/A</v>
      </c>
      <c r="AD10" s="323" t="e">
        <f t="shared" ca="1" si="26"/>
        <v>#N/A</v>
      </c>
      <c r="AE10" s="324">
        <f t="shared" ca="1" si="5"/>
        <v>358.19473949908695</v>
      </c>
      <c r="AG10" s="306">
        <f t="shared" ca="1" si="27"/>
        <v>83.31776074312495</v>
      </c>
      <c r="AH10" s="304">
        <f t="shared" ca="1" si="28"/>
        <v>92.675138125730783</v>
      </c>
    </row>
    <row r="11" spans="1:248" x14ac:dyDescent="0.2">
      <c r="A11" s="347">
        <f t="shared" ca="1" si="6"/>
        <v>0.01</v>
      </c>
      <c r="B11" s="304">
        <f t="shared" ca="1" si="7"/>
        <v>3.7699999999999987</v>
      </c>
      <c r="D11" s="306">
        <f t="shared" ca="1" si="8"/>
        <v>27.79596151076127</v>
      </c>
      <c r="E11" s="307">
        <f t="shared" ca="1" si="9"/>
        <v>78.374828536145557</v>
      </c>
      <c r="F11" s="304">
        <f t="shared" ca="1" si="10"/>
        <v>83.157857261824262</v>
      </c>
      <c r="G11" s="306">
        <f t="shared" ca="1" si="11"/>
        <v>22.927386217739123</v>
      </c>
      <c r="H11" s="307">
        <f t="shared" ca="1" si="12"/>
        <v>72.640798476692339</v>
      </c>
      <c r="I11" s="304">
        <f t="shared" ca="1" si="13"/>
        <v>76.173162216812315</v>
      </c>
      <c r="J11" s="306">
        <f t="shared" ca="1" si="14"/>
        <v>87.984019660465364</v>
      </c>
      <c r="K11" s="307">
        <f t="shared" ca="1" si="15"/>
        <v>358.91722874242708</v>
      </c>
      <c r="L11" s="304">
        <f t="shared" ca="1" si="0"/>
        <v>369.54399576201598</v>
      </c>
      <c r="M11" s="306">
        <f t="shared" ca="1" si="16"/>
        <v>1.2650653415873763</v>
      </c>
      <c r="N11" s="304">
        <f t="shared" ca="1" si="17"/>
        <v>72.482904881232486</v>
      </c>
      <c r="P11" s="310">
        <f t="shared" ca="1" si="18"/>
        <v>2</v>
      </c>
      <c r="Q11" s="304">
        <f t="shared" ca="1" si="19"/>
        <v>889.8333333333336</v>
      </c>
      <c r="R11" s="306">
        <f t="shared" ca="1" si="20"/>
        <v>0.4465658911339232</v>
      </c>
      <c r="S11" s="307">
        <f t="shared" ca="1" si="21"/>
        <v>9.4648542101544191</v>
      </c>
      <c r="T11" s="304">
        <f t="shared" ca="1" si="1"/>
        <v>92.850219801614855</v>
      </c>
      <c r="U11" s="311">
        <f t="shared" ca="1" si="2"/>
        <v>0</v>
      </c>
      <c r="V11" s="306">
        <f t="shared" ca="1" si="3"/>
        <v>1.1818077614079843</v>
      </c>
      <c r="W11" s="304">
        <f t="shared" ca="1" si="4"/>
        <v>15.021046077491242</v>
      </c>
      <c r="Y11" s="314" t="str">
        <f t="shared" ca="1" si="22"/>
        <v/>
      </c>
      <c r="Z11" s="315" t="str">
        <f t="shared" ca="1" si="23"/>
        <v/>
      </c>
      <c r="AA11" s="316" t="str">
        <f t="shared" ca="1" si="24"/>
        <v/>
      </c>
      <c r="AC11" s="310" t="e">
        <f t="shared" ca="1" si="25"/>
        <v>#N/A</v>
      </c>
      <c r="AD11" s="323" t="e">
        <f t="shared" ca="1" si="26"/>
        <v>#N/A</v>
      </c>
      <c r="AE11" s="324">
        <f t="shared" ca="1" si="5"/>
        <v>358.91722874242708</v>
      </c>
      <c r="AG11" s="306">
        <f t="shared" ca="1" si="27"/>
        <v>83.105547792543575</v>
      </c>
      <c r="AH11" s="304">
        <f t="shared" ca="1" si="28"/>
        <v>92.461772967303162</v>
      </c>
    </row>
    <row r="12" spans="1:248" x14ac:dyDescent="0.2">
      <c r="A12" s="347">
        <f t="shared" ca="1" si="6"/>
        <v>0.01</v>
      </c>
      <c r="B12" s="304">
        <f t="shared" ca="1" si="7"/>
        <v>3.7799999999999985</v>
      </c>
      <c r="D12" s="306">
        <f t="shared" ca="1" si="8"/>
        <v>27.765702295634</v>
      </c>
      <c r="E12" s="307">
        <f t="shared" ca="1" si="9"/>
        <v>78.160027017753634</v>
      </c>
      <c r="F12" s="304">
        <f t="shared" ca="1" si="10"/>
        <v>82.945307567009195</v>
      </c>
      <c r="G12" s="306">
        <f t="shared" ca="1" si="11"/>
        <v>23.205043240695463</v>
      </c>
      <c r="H12" s="307">
        <f t="shared" ca="1" si="12"/>
        <v>73.422398746869874</v>
      </c>
      <c r="I12" s="304">
        <f t="shared" ca="1" si="13"/>
        <v>77.002095228291708</v>
      </c>
      <c r="J12" s="306">
        <f t="shared" ca="1" si="14"/>
        <v>88.214681807757543</v>
      </c>
      <c r="K12" s="307">
        <f t="shared" ca="1" si="15"/>
        <v>359.64754472854491</v>
      </c>
      <c r="L12" s="304">
        <f t="shared" ca="1" si="0"/>
        <v>370.30823176877209</v>
      </c>
      <c r="M12" s="306">
        <f t="shared" ca="1" si="16"/>
        <v>1.2646818824973665</v>
      </c>
      <c r="N12" s="304">
        <f t="shared" ca="1" si="17"/>
        <v>72.460934293758996</v>
      </c>
      <c r="P12" s="310">
        <f t="shared" ca="1" si="18"/>
        <v>2</v>
      </c>
      <c r="Q12" s="304">
        <f t="shared" ca="1" si="19"/>
        <v>887.72222222222251</v>
      </c>
      <c r="R12" s="306">
        <f t="shared" ca="1" si="20"/>
        <v>0.44550642282755565</v>
      </c>
      <c r="S12" s="307">
        <f t="shared" ca="1" si="21"/>
        <v>9.4603991459261429</v>
      </c>
      <c r="T12" s="304">
        <f t="shared" ca="1" si="1"/>
        <v>92.806515621535468</v>
      </c>
      <c r="U12" s="311">
        <f t="shared" ca="1" si="2"/>
        <v>0</v>
      </c>
      <c r="V12" s="306">
        <f t="shared" ca="1" si="3"/>
        <v>1.1817214273896861</v>
      </c>
      <c r="W12" s="304">
        <f t="shared" ca="1" si="4"/>
        <v>15.348628189916683</v>
      </c>
      <c r="Y12" s="314" t="str">
        <f t="shared" ca="1" si="22"/>
        <v/>
      </c>
      <c r="Z12" s="315" t="str">
        <f t="shared" ca="1" si="23"/>
        <v/>
      </c>
      <c r="AA12" s="316" t="str">
        <f t="shared" ca="1" si="24"/>
        <v/>
      </c>
      <c r="AC12" s="310" t="e">
        <f t="shared" ca="1" si="25"/>
        <v>#N/A</v>
      </c>
      <c r="AD12" s="323" t="e">
        <f t="shared" ca="1" si="26"/>
        <v>#N/A</v>
      </c>
      <c r="AE12" s="324">
        <f t="shared" ca="1" si="5"/>
        <v>359.64754472854491</v>
      </c>
      <c r="AG12" s="306">
        <f t="shared" ca="1" si="27"/>
        <v>82.892735025179491</v>
      </c>
      <c r="AH12" s="304">
        <f t="shared" ca="1" si="28"/>
        <v>92.247817738275415</v>
      </c>
    </row>
    <row r="13" spans="1:248" x14ac:dyDescent="0.2">
      <c r="A13" s="347">
        <f t="shared" ca="1" si="6"/>
        <v>0.01</v>
      </c>
      <c r="B13" s="304">
        <f t="shared" ca="1" si="7"/>
        <v>3.7899999999999983</v>
      </c>
      <c r="D13" s="306">
        <f t="shared" ca="1" si="8"/>
        <v>27.734779603919886</v>
      </c>
      <c r="E13" s="307">
        <f t="shared" ca="1" si="9"/>
        <v>77.944805113413381</v>
      </c>
      <c r="F13" s="304">
        <f t="shared" ca="1" si="10"/>
        <v>82.732162088549359</v>
      </c>
      <c r="G13" s="306">
        <f t="shared" ca="1" si="11"/>
        <v>23.482391036734661</v>
      </c>
      <c r="H13" s="307">
        <f t="shared" ca="1" si="12"/>
        <v>74.201846798004013</v>
      </c>
      <c r="I13" s="304">
        <f t="shared" ca="1" si="13"/>
        <v>77.828894101333447</v>
      </c>
      <c r="J13" s="306">
        <f t="shared" ca="1" si="14"/>
        <v>88.448118979144695</v>
      </c>
      <c r="K13" s="307">
        <f t="shared" ca="1" si="15"/>
        <v>360.38566595626929</v>
      </c>
      <c r="L13" s="304">
        <f t="shared" ca="1" si="0"/>
        <v>371.08071625684437</v>
      </c>
      <c r="M13" s="306">
        <f t="shared" ca="1" si="16"/>
        <v>1.2643020361120738</v>
      </c>
      <c r="N13" s="304">
        <f t="shared" ca="1" si="17"/>
        <v>72.439170699018419</v>
      </c>
      <c r="P13" s="310">
        <f t="shared" ca="1" si="18"/>
        <v>2</v>
      </c>
      <c r="Q13" s="304">
        <f t="shared" ca="1" si="19"/>
        <v>885.61111111111154</v>
      </c>
      <c r="R13" s="306">
        <f t="shared" ca="1" si="20"/>
        <v>0.44444695452118821</v>
      </c>
      <c r="S13" s="307">
        <f t="shared" ca="1" si="21"/>
        <v>9.4559546763809319</v>
      </c>
      <c r="T13" s="304">
        <f t="shared" ca="1" si="1"/>
        <v>92.762915375296942</v>
      </c>
      <c r="U13" s="311">
        <f t="shared" ca="1" si="2"/>
        <v>0</v>
      </c>
      <c r="V13" s="306">
        <f t="shared" ca="1" si="3"/>
        <v>1.1816341769709602</v>
      </c>
      <c r="W13" s="304">
        <f t="shared" ca="1" si="4"/>
        <v>15.678847394285299</v>
      </c>
      <c r="Y13" s="314" t="str">
        <f t="shared" ca="1" si="22"/>
        <v/>
      </c>
      <c r="Z13" s="315" t="str">
        <f t="shared" ca="1" si="23"/>
        <v/>
      </c>
      <c r="AA13" s="316" t="str">
        <f t="shared" ca="1" si="24"/>
        <v/>
      </c>
      <c r="AC13" s="310" t="e">
        <f t="shared" ca="1" si="25"/>
        <v>#N/A</v>
      </c>
      <c r="AD13" s="323" t="e">
        <f t="shared" ca="1" si="26"/>
        <v>#N/A</v>
      </c>
      <c r="AE13" s="324">
        <f t="shared" ca="1" si="5"/>
        <v>360.38566595626929</v>
      </c>
      <c r="AG13" s="306">
        <f t="shared" ca="1" si="27"/>
        <v>82.679325833786905</v>
      </c>
      <c r="AH13" s="304">
        <f t="shared" ca="1" si="28"/>
        <v>92.03327561361256</v>
      </c>
    </row>
    <row r="14" spans="1:248" x14ac:dyDescent="0.2">
      <c r="A14" s="347">
        <f t="shared" ca="1" si="6"/>
        <v>0.01</v>
      </c>
      <c r="B14" s="304">
        <f t="shared" ca="1" si="7"/>
        <v>3.799999999999998</v>
      </c>
      <c r="D14" s="306">
        <f t="shared" ca="1" si="8"/>
        <v>27.703203576345555</v>
      </c>
      <c r="E14" s="307">
        <f t="shared" ca="1" si="9"/>
        <v>77.729163468072215</v>
      </c>
      <c r="F14" s="304">
        <f t="shared" ca="1" si="10"/>
        <v>82.518424256881801</v>
      </c>
      <c r="G14" s="306">
        <f t="shared" ca="1" si="11"/>
        <v>23.759423072498116</v>
      </c>
      <c r="H14" s="307">
        <f t="shared" ca="1" si="12"/>
        <v>74.979138432684735</v>
      </c>
      <c r="I14" s="304">
        <f t="shared" ca="1" si="13"/>
        <v>78.653552906691104</v>
      </c>
      <c r="J14" s="306">
        <f t="shared" ca="1" si="14"/>
        <v>88.684328049690862</v>
      </c>
      <c r="K14" s="307">
        <f t="shared" ca="1" si="15"/>
        <v>361.13157088242275</v>
      </c>
      <c r="L14" s="304">
        <f t="shared" ca="1" si="0"/>
        <v>371.86142785939967</v>
      </c>
      <c r="M14" s="306">
        <f t="shared" ca="1" si="16"/>
        <v>1.2639257205929892</v>
      </c>
      <c r="N14" s="304">
        <f t="shared" ca="1" si="17"/>
        <v>72.417609408009611</v>
      </c>
      <c r="P14" s="310">
        <f t="shared" ca="1" si="18"/>
        <v>2</v>
      </c>
      <c r="Q14" s="304">
        <f t="shared" ca="1" si="19"/>
        <v>883.50000000000045</v>
      </c>
      <c r="R14" s="306">
        <f t="shared" ca="1" si="20"/>
        <v>0.44338748621482066</v>
      </c>
      <c r="S14" s="307">
        <f t="shared" ca="1" si="21"/>
        <v>9.4515208015187842</v>
      </c>
      <c r="T14" s="304">
        <f t="shared" ca="1" si="1"/>
        <v>92.719419062899277</v>
      </c>
      <c r="U14" s="311">
        <f t="shared" ca="1" si="2"/>
        <v>0</v>
      </c>
      <c r="V14" s="306">
        <f t="shared" ca="1" si="3"/>
        <v>1.1815460128980648</v>
      </c>
      <c r="W14" s="304">
        <f t="shared" ca="1" si="4"/>
        <v>16.011672543874692</v>
      </c>
      <c r="Y14" s="314" t="str">
        <f t="shared" ca="1" si="22"/>
        <v/>
      </c>
      <c r="Z14" s="315" t="str">
        <f t="shared" ca="1" si="23"/>
        <v/>
      </c>
      <c r="AA14" s="316" t="str">
        <f t="shared" ca="1" si="24"/>
        <v/>
      </c>
      <c r="AC14" s="310" t="e">
        <f t="shared" ca="1" si="25"/>
        <v>#N/A</v>
      </c>
      <c r="AD14" s="323" t="e">
        <f t="shared" ca="1" si="26"/>
        <v>#N/A</v>
      </c>
      <c r="AE14" s="324">
        <f t="shared" ca="1" si="5"/>
        <v>361.13157088242275</v>
      </c>
      <c r="AG14" s="306">
        <f t="shared" ca="1" si="27"/>
        <v>82.465323616039342</v>
      </c>
      <c r="AH14" s="304">
        <f t="shared" ca="1" si="28"/>
        <v>91.818149780325641</v>
      </c>
    </row>
    <row r="15" spans="1:248" x14ac:dyDescent="0.2">
      <c r="A15" s="347">
        <f t="shared" ca="1" si="6"/>
        <v>0.01</v>
      </c>
      <c r="B15" s="304">
        <f t="shared" ca="1" si="7"/>
        <v>3.8099999999999978</v>
      </c>
      <c r="D15" s="306">
        <f t="shared" ca="1" si="8"/>
        <v>27.670984051832097</v>
      </c>
      <c r="E15" s="307">
        <f t="shared" ca="1" si="9"/>
        <v>77.513102815256474</v>
      </c>
      <c r="F15" s="304">
        <f t="shared" ca="1" si="10"/>
        <v>82.304097507021282</v>
      </c>
      <c r="G15" s="306">
        <f t="shared" ca="1" si="11"/>
        <v>24.036132913016438</v>
      </c>
      <c r="H15" s="307">
        <f t="shared" ca="1" si="12"/>
        <v>75.754269460837293</v>
      </c>
      <c r="I15" s="304">
        <f t="shared" ca="1" si="13"/>
        <v>79.476065749113033</v>
      </c>
      <c r="J15" s="306">
        <f t="shared" ca="1" si="14"/>
        <v>88.923305829618428</v>
      </c>
      <c r="K15" s="307">
        <f t="shared" ca="1" si="15"/>
        <v>361.88523792189034</v>
      </c>
      <c r="L15" s="304">
        <f t="shared" ca="1" si="0"/>
        <v>372.65034515675819</v>
      </c>
      <c r="M15" s="306">
        <f t="shared" ca="1" si="16"/>
        <v>1.2635528568089256</v>
      </c>
      <c r="N15" s="304">
        <f t="shared" ca="1" si="17"/>
        <v>72.396245886849485</v>
      </c>
      <c r="P15" s="310">
        <f t="shared" ca="1" si="18"/>
        <v>2</v>
      </c>
      <c r="Q15" s="304">
        <f t="shared" ca="1" si="19"/>
        <v>881.38888888888937</v>
      </c>
      <c r="R15" s="306">
        <f t="shared" ca="1" si="20"/>
        <v>0.44232801790845311</v>
      </c>
      <c r="S15" s="307">
        <f t="shared" ca="1" si="21"/>
        <v>9.4470975213396997</v>
      </c>
      <c r="T15" s="304">
        <f t="shared" ca="1" si="1"/>
        <v>92.67602668434246</v>
      </c>
      <c r="U15" s="311">
        <f t="shared" ca="1" si="2"/>
        <v>0</v>
      </c>
      <c r="V15" s="306">
        <f t="shared" ca="1" si="3"/>
        <v>1.1814569379235378</v>
      </c>
      <c r="W15" s="304">
        <f t="shared" ca="1" si="4"/>
        <v>16.347072475355088</v>
      </c>
      <c r="Y15" s="314" t="str">
        <f t="shared" ca="1" si="22"/>
        <v/>
      </c>
      <c r="Z15" s="315" t="str">
        <f t="shared" ca="1" si="23"/>
        <v/>
      </c>
      <c r="AA15" s="316" t="str">
        <f t="shared" ca="1" si="24"/>
        <v/>
      </c>
      <c r="AC15" s="310" t="e">
        <f t="shared" ca="1" si="25"/>
        <v>#N/A</v>
      </c>
      <c r="AD15" s="323" t="e">
        <f t="shared" ca="1" si="26"/>
        <v>#N/A</v>
      </c>
      <c r="AE15" s="324">
        <f t="shared" ca="1" si="5"/>
        <v>361.88523792189034</v>
      </c>
      <c r="AG15" s="306">
        <f t="shared" ca="1" si="27"/>
        <v>82.250731774654753</v>
      </c>
      <c r="AH15" s="304">
        <f t="shared" ca="1" si="28"/>
        <v>91.60244343728283</v>
      </c>
    </row>
    <row r="16" spans="1:248" x14ac:dyDescent="0.2">
      <c r="A16" s="347">
        <f t="shared" ca="1" si="6"/>
        <v>0.01</v>
      </c>
      <c r="B16" s="304">
        <f t="shared" ca="1" si="7"/>
        <v>3.8199999999999976</v>
      </c>
      <c r="D16" s="306">
        <f t="shared" ca="1" si="8"/>
        <v>27.638130581064591</v>
      </c>
      <c r="E16" s="307">
        <f t="shared" ca="1" si="9"/>
        <v>77.296623973524333</v>
      </c>
      <c r="F16" s="304">
        <f t="shared" ca="1" si="10"/>
        <v>82.089185278697911</v>
      </c>
      <c r="G16" s="306">
        <f t="shared" ca="1" si="11"/>
        <v>24.312514218827083</v>
      </c>
      <c r="H16" s="307">
        <f t="shared" ca="1" si="12"/>
        <v>76.527235700572533</v>
      </c>
      <c r="I16" s="304">
        <f t="shared" ca="1" si="13"/>
        <v>80.296426767395147</v>
      </c>
      <c r="J16" s="306">
        <f t="shared" ca="1" si="14"/>
        <v>89.165049065277643</v>
      </c>
      <c r="K16" s="307">
        <f t="shared" ca="1" si="15"/>
        <v>362.64664544769738</v>
      </c>
      <c r="L16" s="304">
        <f t="shared" ca="1" si="0"/>
        <v>373.44744667661246</v>
      </c>
      <c r="M16" s="306">
        <f t="shared" ca="1" si="16"/>
        <v>1.2631833682166462</v>
      </c>
      <c r="N16" s="304">
        <f t="shared" ca="1" si="17"/>
        <v>72.375075749933643</v>
      </c>
      <c r="P16" s="310">
        <f t="shared" ca="1" si="18"/>
        <v>2</v>
      </c>
      <c r="Q16" s="304">
        <f t="shared" ca="1" si="19"/>
        <v>879.27777777777828</v>
      </c>
      <c r="R16" s="306">
        <f t="shared" ca="1" si="20"/>
        <v>0.44126854960208556</v>
      </c>
      <c r="S16" s="307">
        <f t="shared" ca="1" si="21"/>
        <v>9.4426848358436786</v>
      </c>
      <c r="T16" s="304">
        <f t="shared" ca="1" si="1"/>
        <v>92.632738239626491</v>
      </c>
      <c r="U16" s="311">
        <f t="shared" ca="1" si="2"/>
        <v>0</v>
      </c>
      <c r="V16" s="306">
        <f t="shared" ca="1" si="3"/>
        <v>1.1813669548061676</v>
      </c>
      <c r="W16" s="304">
        <f t="shared" ca="1" si="4"/>
        <v>16.685016010497304</v>
      </c>
      <c r="Y16" s="314" t="str">
        <f t="shared" ca="1" si="22"/>
        <v/>
      </c>
      <c r="Z16" s="315" t="str">
        <f t="shared" ca="1" si="23"/>
        <v/>
      </c>
      <c r="AA16" s="316" t="str">
        <f t="shared" ca="1" si="24"/>
        <v/>
      </c>
      <c r="AC16" s="310" t="e">
        <f t="shared" ca="1" si="25"/>
        <v>#N/A</v>
      </c>
      <c r="AD16" s="323" t="e">
        <f t="shared" ca="1" si="26"/>
        <v>#N/A</v>
      </c>
      <c r="AE16" s="324">
        <f t="shared" ca="1" si="5"/>
        <v>362.64664544769738</v>
      </c>
      <c r="AG16" s="306">
        <f t="shared" ca="1" si="27"/>
        <v>82.03555371750285</v>
      </c>
      <c r="AH16" s="304">
        <f t="shared" ca="1" si="28"/>
        <v>91.386159795020063</v>
      </c>
    </row>
    <row r="17" spans="1:34" x14ac:dyDescent="0.2">
      <c r="A17" s="347">
        <f t="shared" ca="1" si="6"/>
        <v>0.01</v>
      </c>
      <c r="B17" s="304">
        <f t="shared" ca="1" si="7"/>
        <v>3.8299999999999974</v>
      </c>
      <c r="D17" s="306">
        <f t="shared" ca="1" si="8"/>
        <v>27.604652439309152</v>
      </c>
      <c r="E17" s="307">
        <f t="shared" ca="1" si="9"/>
        <v>77.079727843100514</v>
      </c>
      <c r="F17" s="304">
        <f t="shared" ca="1" si="10"/>
        <v>81.873691016476712</v>
      </c>
      <c r="G17" s="306">
        <f t="shared" ca="1" si="11"/>
        <v>24.588560743220174</v>
      </c>
      <c r="H17" s="307">
        <f t="shared" ca="1" si="12"/>
        <v>77.298032979003537</v>
      </c>
      <c r="I17" s="304">
        <f t="shared" ca="1" si="13"/>
        <v>81.114630134434734</v>
      </c>
      <c r="J17" s="306">
        <f t="shared" ca="1" si="14"/>
        <v>89.409554440087874</v>
      </c>
      <c r="K17" s="307">
        <f t="shared" ca="1" si="15"/>
        <v>363.41577179109527</v>
      </c>
      <c r="L17" s="304">
        <f t="shared" ca="1" si="0"/>
        <v>374.25271089424655</v>
      </c>
      <c r="M17" s="306">
        <f t="shared" ca="1" si="16"/>
        <v>1.2628171807480273</v>
      </c>
      <c r="N17" s="304">
        <f t="shared" ca="1" si="17"/>
        <v>72.354094753471202</v>
      </c>
      <c r="P17" s="310">
        <f t="shared" ca="1" si="18"/>
        <v>2</v>
      </c>
      <c r="Q17" s="304">
        <f t="shared" ca="1" si="19"/>
        <v>877.1666666666672</v>
      </c>
      <c r="R17" s="306">
        <f t="shared" ca="1" si="20"/>
        <v>0.44020908129571801</v>
      </c>
      <c r="S17" s="307">
        <f t="shared" ca="1" si="21"/>
        <v>9.4382827450307207</v>
      </c>
      <c r="T17" s="304">
        <f t="shared" ca="1" si="1"/>
        <v>92.589553728751369</v>
      </c>
      <c r="U17" s="311">
        <f t="shared" ca="1" si="2"/>
        <v>0</v>
      </c>
      <c r="V17" s="306">
        <f t="shared" ca="1" si="3"/>
        <v>1.1812760663109581</v>
      </c>
      <c r="W17" s="304">
        <f t="shared" ca="1" si="4"/>
        <v>17.025471957876775</v>
      </c>
      <c r="Y17" s="314" t="str">
        <f t="shared" ca="1" si="22"/>
        <v/>
      </c>
      <c r="Z17" s="315" t="str">
        <f t="shared" ca="1" si="23"/>
        <v/>
      </c>
      <c r="AA17" s="316" t="str">
        <f t="shared" ca="1" si="24"/>
        <v/>
      </c>
      <c r="AC17" s="310" t="e">
        <f t="shared" ca="1" si="25"/>
        <v>#N/A</v>
      </c>
      <c r="AD17" s="323" t="e">
        <f t="shared" ca="1" si="26"/>
        <v>#N/A</v>
      </c>
      <c r="AE17" s="324">
        <f t="shared" ca="1" si="5"/>
        <v>363.41577179109527</v>
      </c>
      <c r="AG17" s="306">
        <f t="shared" ca="1" si="27"/>
        <v>81.819792857695901</v>
      </c>
      <c r="AH17" s="304">
        <f t="shared" ca="1" si="28"/>
        <v>91.169302075551357</v>
      </c>
    </row>
    <row r="18" spans="1:34" x14ac:dyDescent="0.2">
      <c r="A18" s="347">
        <f t="shared" ca="1" si="6"/>
        <v>0.01</v>
      </c>
      <c r="B18" s="304">
        <f t="shared" ca="1" si="7"/>
        <v>3.8399999999999972</v>
      </c>
      <c r="D18" s="306">
        <f t="shared" ca="1" si="8"/>
        <v>27.570558638527324</v>
      </c>
      <c r="E18" s="307">
        <f t="shared" ca="1" si="9"/>
        <v>76.862415402681094</v>
      </c>
      <c r="F18" s="304">
        <f t="shared" ca="1" si="10"/>
        <v>81.657618169860797</v>
      </c>
      <c r="G18" s="306">
        <f t="shared" ca="1" si="11"/>
        <v>24.864266329605449</v>
      </c>
      <c r="H18" s="307">
        <f t="shared" ca="1" si="12"/>
        <v>78.066657133030347</v>
      </c>
      <c r="I18" s="304">
        <f t="shared" ca="1" si="13"/>
        <v>81.930670057284829</v>
      </c>
      <c r="J18" s="306">
        <f t="shared" ca="1" si="14"/>
        <v>89.656818575452007</v>
      </c>
      <c r="K18" s="307">
        <f t="shared" ca="1" si="15"/>
        <v>364.19259524165545</v>
      </c>
      <c r="L18" s="304">
        <f t="shared" ca="1" si="0"/>
        <v>375.06611623275677</v>
      </c>
      <c r="M18" s="306">
        <f t="shared" ca="1" si="16"/>
        <v>1.2624542227033284</v>
      </c>
      <c r="N18" s="304">
        <f t="shared" ca="1" si="17"/>
        <v>72.333298789369636</v>
      </c>
      <c r="P18" s="310">
        <f t="shared" ca="1" si="18"/>
        <v>2</v>
      </c>
      <c r="Q18" s="304">
        <f t="shared" ca="1" si="19"/>
        <v>875.05555555555611</v>
      </c>
      <c r="R18" s="306">
        <f t="shared" ca="1" si="20"/>
        <v>0.43914961298935051</v>
      </c>
      <c r="S18" s="307">
        <f t="shared" ca="1" si="21"/>
        <v>9.433891248900828</v>
      </c>
      <c r="T18" s="304">
        <f t="shared" ca="1" si="1"/>
        <v>92.546473151717123</v>
      </c>
      <c r="U18" s="311">
        <f t="shared" ca="1" si="2"/>
        <v>0</v>
      </c>
      <c r="V18" s="306">
        <f t="shared" ca="1" si="3"/>
        <v>1.1811842752090969</v>
      </c>
      <c r="W18" s="304">
        <f t="shared" ca="1" si="4"/>
        <v>17.368409114573613</v>
      </c>
      <c r="Y18" s="314" t="str">
        <f t="shared" ca="1" si="22"/>
        <v/>
      </c>
      <c r="Z18" s="315" t="str">
        <f t="shared" ca="1" si="23"/>
        <v/>
      </c>
      <c r="AA18" s="316" t="str">
        <f t="shared" ca="1" si="24"/>
        <v/>
      </c>
      <c r="AC18" s="310" t="e">
        <f t="shared" ca="1" si="25"/>
        <v>#N/A</v>
      </c>
      <c r="AD18" s="323" t="e">
        <f t="shared" ca="1" si="26"/>
        <v>#N/A</v>
      </c>
      <c r="AE18" s="324">
        <f t="shared" ca="1" si="5"/>
        <v>364.19259524165545</v>
      </c>
      <c r="AG18" s="306">
        <f t="shared" ca="1" si="27"/>
        <v>81.603452613664359</v>
      </c>
      <c r="AH18" s="304">
        <f t="shared" ca="1" si="28"/>
        <v>90.951873512178878</v>
      </c>
    </row>
    <row r="19" spans="1:34" x14ac:dyDescent="0.2">
      <c r="A19" s="347">
        <f t="shared" ca="1" si="6"/>
        <v>0.01</v>
      </c>
      <c r="B19" s="304">
        <f t="shared" ca="1" si="7"/>
        <v>3.849999999999997</v>
      </c>
      <c r="D19" s="306">
        <f t="shared" ca="1" si="8"/>
        <v>27.535857938833292</v>
      </c>
      <c r="E19" s="307">
        <f t="shared" ca="1" si="9"/>
        <v>76.644687706397349</v>
      </c>
      <c r="F19" s="304">
        <f t="shared" ca="1" si="10"/>
        <v>81.440970193378632</v>
      </c>
      <c r="G19" s="306">
        <f t="shared" ca="1" si="11"/>
        <v>25.139624908993781</v>
      </c>
      <c r="H19" s="307">
        <f t="shared" ca="1" si="12"/>
        <v>78.833104010094317</v>
      </c>
      <c r="I19" s="304">
        <f t="shared" ca="1" si="13"/>
        <v>82.744540777209281</v>
      </c>
      <c r="J19" s="306">
        <f t="shared" ca="1" si="14"/>
        <v>89.906838031645009</v>
      </c>
      <c r="K19" s="307">
        <f t="shared" ca="1" si="15"/>
        <v>364.97709404737105</v>
      </c>
      <c r="L19" s="304">
        <f t="shared" ca="1" si="0"/>
        <v>375.88764106327301</v>
      </c>
      <c r="M19" s="306">
        <f t="shared" ca="1" si="16"/>
        <v>1.2620944246501784</v>
      </c>
      <c r="N19" s="304">
        <f t="shared" ca="1" si="17"/>
        <v>72.312683879447107</v>
      </c>
      <c r="P19" s="310">
        <f t="shared" ca="1" si="18"/>
        <v>2</v>
      </c>
      <c r="Q19" s="304">
        <f t="shared" ca="1" si="19"/>
        <v>872.94444444444514</v>
      </c>
      <c r="R19" s="306">
        <f t="shared" ca="1" si="20"/>
        <v>0.43809014468298302</v>
      </c>
      <c r="S19" s="307">
        <f t="shared" ca="1" si="21"/>
        <v>9.4295103474539985</v>
      </c>
      <c r="T19" s="304">
        <f t="shared" ca="1" si="1"/>
        <v>92.503496508523725</v>
      </c>
      <c r="U19" s="311">
        <f t="shared" ca="1" si="2"/>
        <v>0</v>
      </c>
      <c r="V19" s="306">
        <f t="shared" ca="1" si="3"/>
        <v>1.1810915842779204</v>
      </c>
      <c r="W19" s="304">
        <f t="shared" ca="1" si="4"/>
        <v>17.713796267868556</v>
      </c>
      <c r="Y19" s="314" t="str">
        <f t="shared" ca="1" si="22"/>
        <v/>
      </c>
      <c r="Z19" s="315" t="str">
        <f t="shared" ca="1" si="23"/>
        <v/>
      </c>
      <c r="AA19" s="316" t="str">
        <f t="shared" ca="1" si="24"/>
        <v/>
      </c>
      <c r="AC19" s="310" t="e">
        <f t="shared" ca="1" si="25"/>
        <v>#N/A</v>
      </c>
      <c r="AD19" s="323" t="e">
        <f t="shared" ca="1" si="26"/>
        <v>#N/A</v>
      </c>
      <c r="AE19" s="324">
        <f t="shared" ca="1" si="5"/>
        <v>364.97709404737105</v>
      </c>
      <c r="AG19" s="306">
        <f t="shared" ca="1" si="27"/>
        <v>81.38653640921801</v>
      </c>
      <c r="AH19" s="304">
        <f t="shared" ca="1" si="28"/>
        <v>90.733877349302674</v>
      </c>
    </row>
    <row r="20" spans="1:34" x14ac:dyDescent="0.2">
      <c r="A20" s="347">
        <f t="shared" ca="1" si="6"/>
        <v>0.01</v>
      </c>
      <c r="B20" s="304">
        <f t="shared" ca="1" si="7"/>
        <v>3.8599999999999968</v>
      </c>
      <c r="D20" s="306">
        <f t="shared" ca="1" si="8"/>
        <v>27.500558859336234</v>
      </c>
      <c r="E20" s="307">
        <f t="shared" ca="1" si="9"/>
        <v>76.426545880928458</v>
      </c>
      <c r="F20" s="304">
        <f t="shared" ca="1" si="10"/>
        <v>81.223750546656476</v>
      </c>
      <c r="G20" s="306">
        <f t="shared" ca="1" si="11"/>
        <v>25.414630497587144</v>
      </c>
      <c r="H20" s="307">
        <f t="shared" ca="1" si="12"/>
        <v>79.597369468903608</v>
      </c>
      <c r="I20" s="304">
        <f t="shared" ca="1" si="13"/>
        <v>83.556236569738076</v>
      </c>
      <c r="J20" s="306">
        <f t="shared" ca="1" si="14"/>
        <v>90.159609308677915</v>
      </c>
      <c r="K20" s="307">
        <f t="shared" ca="1" si="15"/>
        <v>365.76924641476603</v>
      </c>
      <c r="L20" s="304">
        <f t="shared" ca="1" si="0"/>
        <v>376.71726370518155</v>
      </c>
      <c r="M20" s="306">
        <f t="shared" ca="1" si="16"/>
        <v>1.26173771932791</v>
      </c>
      <c r="N20" s="304">
        <f t="shared" ca="1" si="17"/>
        <v>72.292246169951284</v>
      </c>
      <c r="P20" s="310">
        <f t="shared" ca="1" si="18"/>
        <v>2</v>
      </c>
      <c r="Q20" s="304">
        <f t="shared" ca="1" si="19"/>
        <v>870.83333333333405</v>
      </c>
      <c r="R20" s="306">
        <f t="shared" ca="1" si="20"/>
        <v>0.43703067637661547</v>
      </c>
      <c r="S20" s="307">
        <f t="shared" ca="1" si="21"/>
        <v>9.4251400406902324</v>
      </c>
      <c r="T20" s="304">
        <f t="shared" ca="1" si="1"/>
        <v>92.460623799171188</v>
      </c>
      <c r="U20" s="311">
        <f t="shared" ca="1" si="2"/>
        <v>0</v>
      </c>
      <c r="V20" s="306">
        <f t="shared" ca="1" si="3"/>
        <v>1.1809979963008796</v>
      </c>
      <c r="W20" s="304">
        <f t="shared" ca="1" si="4"/>
        <v>18.061602196934629</v>
      </c>
      <c r="Y20" s="314" t="str">
        <f t="shared" ca="1" si="22"/>
        <v/>
      </c>
      <c r="Z20" s="315" t="str">
        <f t="shared" ca="1" si="23"/>
        <v/>
      </c>
      <c r="AA20" s="316" t="str">
        <f t="shared" ca="1" si="24"/>
        <v/>
      </c>
      <c r="AC20" s="310" t="e">
        <f t="shared" ca="1" si="25"/>
        <v>#N/A</v>
      </c>
      <c r="AD20" s="323" t="e">
        <f t="shared" ca="1" si="26"/>
        <v>#N/A</v>
      </c>
      <c r="AE20" s="324">
        <f t="shared" ca="1" si="5"/>
        <v>365.76924641476603</v>
      </c>
      <c r="AG20" s="306">
        <f t="shared" ca="1" si="27"/>
        <v>81.16904767359344</v>
      </c>
      <c r="AH20" s="304">
        <f t="shared" ca="1" si="28"/>
        <v>90.51531684223005</v>
      </c>
    </row>
    <row r="21" spans="1:34" x14ac:dyDescent="0.2">
      <c r="A21" s="347">
        <f t="shared" ca="1" si="6"/>
        <v>0.01</v>
      </c>
      <c r="B21" s="304">
        <f t="shared" ca="1" si="7"/>
        <v>3.8699999999999966</v>
      </c>
      <c r="D21" s="306">
        <f t="shared" ca="1" si="8"/>
        <v>27.464669688407024</v>
      </c>
      <c r="E21" s="307">
        <f t="shared" ca="1" si="9"/>
        <v>76.207991122754294</v>
      </c>
      <c r="F21" s="304">
        <f t="shared" ca="1" si="10"/>
        <v>81.005962694477617</v>
      </c>
      <c r="G21" s="306">
        <f t="shared" ca="1" si="11"/>
        <v>25.689277194471213</v>
      </c>
      <c r="H21" s="307">
        <f t="shared" ca="1" si="12"/>
        <v>80.359449380131153</v>
      </c>
      <c r="I21" s="304">
        <f t="shared" ca="1" si="13"/>
        <v>84.365751744723042</v>
      </c>
      <c r="J21" s="306">
        <f t="shared" ca="1" si="14"/>
        <v>90.415128847138206</v>
      </c>
      <c r="K21" s="307">
        <f t="shared" ca="1" si="15"/>
        <v>366.56903050901121</v>
      </c>
      <c r="L21" s="304">
        <f t="shared" ca="1" si="0"/>
        <v>377.55496242634791</v>
      </c>
      <c r="M21" s="306">
        <f t="shared" ca="1" si="16"/>
        <v>1.2613840415569098</v>
      </c>
      <c r="N21" s="304">
        <f t="shared" ca="1" si="17"/>
        <v>72.27198192636537</v>
      </c>
      <c r="P21" s="310">
        <f t="shared" ca="1" si="18"/>
        <v>2</v>
      </c>
      <c r="Q21" s="304">
        <f t="shared" ca="1" si="19"/>
        <v>868.72222222222297</v>
      </c>
      <c r="R21" s="306">
        <f t="shared" ca="1" si="20"/>
        <v>0.43597120807024792</v>
      </c>
      <c r="S21" s="307">
        <f t="shared" ca="1" si="21"/>
        <v>9.4207803286095295</v>
      </c>
      <c r="T21" s="304">
        <f t="shared" ca="1" si="1"/>
        <v>92.417855023659484</v>
      </c>
      <c r="U21" s="311">
        <f t="shared" ca="1" si="2"/>
        <v>0</v>
      </c>
      <c r="V21" s="306">
        <f t="shared" ca="1" si="3"/>
        <v>1.1809035140675028</v>
      </c>
      <c r="W21" s="304">
        <f t="shared" ca="1" si="4"/>
        <v>18.411795674524445</v>
      </c>
      <c r="Y21" s="314" t="str">
        <f t="shared" ca="1" si="22"/>
        <v/>
      </c>
      <c r="Z21" s="315" t="str">
        <f t="shared" ca="1" si="23"/>
        <v/>
      </c>
      <c r="AA21" s="316" t="str">
        <f t="shared" ca="1" si="24"/>
        <v/>
      </c>
      <c r="AC21" s="310" t="e">
        <f t="shared" ca="1" si="25"/>
        <v>#N/A</v>
      </c>
      <c r="AD21" s="323" t="e">
        <f t="shared" ca="1" si="26"/>
        <v>#N/A</v>
      </c>
      <c r="AE21" s="324">
        <f t="shared" ca="1" si="5"/>
        <v>366.56903050901121</v>
      </c>
      <c r="AG21" s="306">
        <f t="shared" ca="1" si="27"/>
        <v>80.950989841489331</v>
      </c>
      <c r="AH21" s="304">
        <f t="shared" ca="1" si="28"/>
        <v>90.296195256984888</v>
      </c>
    </row>
    <row r="22" spans="1:34" x14ac:dyDescent="0.2">
      <c r="A22" s="347">
        <f t="shared" ca="1" si="6"/>
        <v>0.01</v>
      </c>
      <c r="B22" s="304">
        <f t="shared" ca="1" si="7"/>
        <v>3.8799999999999963</v>
      </c>
      <c r="D22" s="306">
        <f t="shared" ca="1" si="8"/>
        <v>27.428198493405162</v>
      </c>
      <c r="E22" s="307">
        <f t="shared" ca="1" si="9"/>
        <v>75.989024695538944</v>
      </c>
      <c r="F22" s="304">
        <f t="shared" ca="1" si="10"/>
        <v>80.787610106828012</v>
      </c>
      <c r="G22" s="306">
        <f t="shared" ca="1" si="11"/>
        <v>25.963559179405266</v>
      </c>
      <c r="H22" s="307">
        <f t="shared" ca="1" si="12"/>
        <v>81.119339627086546</v>
      </c>
      <c r="I22" s="304">
        <f t="shared" ca="1" si="13"/>
        <v>85.173080646393743</v>
      </c>
      <c r="J22" s="306">
        <f t="shared" ca="1" si="14"/>
        <v>90.673393029007585</v>
      </c>
      <c r="K22" s="307">
        <f t="shared" ca="1" si="15"/>
        <v>367.37642445404731</v>
      </c>
      <c r="L22" s="304">
        <f t="shared" ca="1" si="0"/>
        <v>378.40071544334222</v>
      </c>
      <c r="M22" s="306">
        <f t="shared" ca="1" si="16"/>
        <v>1.261033328152666</v>
      </c>
      <c r="N22" s="304">
        <f t="shared" ca="1" si="17"/>
        <v>72.251887528483536</v>
      </c>
      <c r="P22" s="310">
        <f t="shared" ca="1" si="18"/>
        <v>2</v>
      </c>
      <c r="Q22" s="304">
        <f t="shared" ca="1" si="19"/>
        <v>866.61111111111188</v>
      </c>
      <c r="R22" s="306">
        <f t="shared" ca="1" si="20"/>
        <v>0.43491173976388037</v>
      </c>
      <c r="S22" s="307">
        <f t="shared" ca="1" si="21"/>
        <v>9.41643121121189</v>
      </c>
      <c r="T22" s="304">
        <f t="shared" ca="1" si="1"/>
        <v>92.375190181988643</v>
      </c>
      <c r="U22" s="311">
        <f t="shared" ca="1" si="2"/>
        <v>0</v>
      </c>
      <c r="V22" s="306">
        <f t="shared" ca="1" si="3"/>
        <v>1.1808081403733599</v>
      </c>
      <c r="W22" s="304">
        <f t="shared" ca="1" si="4"/>
        <v>18.764345468653072</v>
      </c>
      <c r="Y22" s="314" t="str">
        <f t="shared" ca="1" si="22"/>
        <v/>
      </c>
      <c r="Z22" s="315" t="str">
        <f t="shared" ca="1" si="23"/>
        <v/>
      </c>
      <c r="AA22" s="316" t="str">
        <f t="shared" ca="1" si="24"/>
        <v/>
      </c>
      <c r="AC22" s="310" t="e">
        <f t="shared" ca="1" si="25"/>
        <v>#N/A</v>
      </c>
      <c r="AD22" s="323" t="e">
        <f t="shared" ca="1" si="26"/>
        <v>#N/A</v>
      </c>
      <c r="AE22" s="324">
        <f t="shared" ca="1" si="5"/>
        <v>367.37642445404731</v>
      </c>
      <c r="AG22" s="306">
        <f t="shared" ca="1" si="27"/>
        <v>80.732366353089276</v>
      </c>
      <c r="AH22" s="304">
        <f t="shared" ca="1" si="28"/>
        <v>90.076515870116424</v>
      </c>
    </row>
    <row r="23" spans="1:34" x14ac:dyDescent="0.2">
      <c r="A23" s="347">
        <f t="shared" ca="1" si="6"/>
        <v>0.01</v>
      </c>
      <c r="B23" s="304">
        <f t="shared" ca="1" si="7"/>
        <v>3.8899999999999961</v>
      </c>
      <c r="D23" s="306">
        <f t="shared" ca="1" si="8"/>
        <v>27.391153129899894</v>
      </c>
      <c r="E23" s="307">
        <f t="shared" ca="1" si="9"/>
        <v>75.76964792763755</v>
      </c>
      <c r="F23" s="304">
        <f t="shared" ca="1" si="10"/>
        <v>80.568696258930331</v>
      </c>
      <c r="G23" s="306">
        <f t="shared" ca="1" si="11"/>
        <v>26.237470710704265</v>
      </c>
      <c r="H23" s="307">
        <f t="shared" ca="1" si="12"/>
        <v>81.877036106362922</v>
      </c>
      <c r="I23" s="304">
        <f t="shared" ca="1" si="13"/>
        <v>85.978217653413367</v>
      </c>
      <c r="J23" s="306">
        <f t="shared" ca="1" si="14"/>
        <v>90.934398178458139</v>
      </c>
      <c r="K23" s="307">
        <f t="shared" ca="1" si="15"/>
        <v>368.19140633271456</v>
      </c>
      <c r="L23" s="304">
        <f t="shared" ca="1" si="0"/>
        <v>379.25450092166403</v>
      </c>
      <c r="M23" s="306">
        <f t="shared" ca="1" si="16"/>
        <v>1.2606855178442264</v>
      </c>
      <c r="N23" s="304">
        <f t="shared" ca="1" si="17"/>
        <v>72.231959465738811</v>
      </c>
      <c r="P23" s="310">
        <f t="shared" ca="1" si="18"/>
        <v>2</v>
      </c>
      <c r="Q23" s="304">
        <f t="shared" ca="1" si="19"/>
        <v>864.5000000000008</v>
      </c>
      <c r="R23" s="306">
        <f t="shared" ca="1" si="20"/>
        <v>0.43385227145751287</v>
      </c>
      <c r="S23" s="307">
        <f t="shared" ca="1" si="21"/>
        <v>9.4120926884973155</v>
      </c>
      <c r="T23" s="304">
        <f t="shared" ca="1" si="1"/>
        <v>92.332629274158663</v>
      </c>
      <c r="U23" s="311">
        <f t="shared" ca="1" si="2"/>
        <v>0</v>
      </c>
      <c r="V23" s="306">
        <f t="shared" ca="1" si="3"/>
        <v>1.1807118780200248</v>
      </c>
      <c r="W23" s="304">
        <f t="shared" ca="1" si="4"/>
        <v>19.119220344276229</v>
      </c>
      <c r="Y23" s="314" t="str">
        <f t="shared" ca="1" si="22"/>
        <v/>
      </c>
      <c r="Z23" s="315" t="str">
        <f t="shared" ca="1" si="23"/>
        <v/>
      </c>
      <c r="AA23" s="316" t="str">
        <f t="shared" ca="1" si="24"/>
        <v/>
      </c>
      <c r="AC23" s="310" t="e">
        <f t="shared" ca="1" si="25"/>
        <v>#N/A</v>
      </c>
      <c r="AD23" s="323" t="e">
        <f t="shared" ca="1" si="26"/>
        <v>#N/A</v>
      </c>
      <c r="AE23" s="324">
        <f t="shared" ca="1" si="5"/>
        <v>368.19140633271456</v>
      </c>
      <c r="AG23" s="306">
        <f t="shared" ca="1" si="27"/>
        <v>80.513180654073992</v>
      </c>
      <c r="AH23" s="304">
        <f t="shared" ca="1" si="28"/>
        <v>89.856281968508043</v>
      </c>
    </row>
    <row r="24" spans="1:34" x14ac:dyDescent="0.2">
      <c r="A24" s="347">
        <f t="shared" ca="1" si="6"/>
        <v>0.01</v>
      </c>
      <c r="B24" s="304">
        <f t="shared" ca="1" si="7"/>
        <v>3.8999999999999959</v>
      </c>
      <c r="D24" s="306">
        <f t="shared" ca="1" si="8"/>
        <v>27.353541250416558</v>
      </c>
      <c r="E24" s="307">
        <f t="shared" ca="1" si="9"/>
        <v>75.54986220971864</v>
      </c>
      <c r="F24" s="304">
        <f t="shared" ca="1" si="10"/>
        <v>80.349224631266438</v>
      </c>
      <c r="G24" s="306">
        <f t="shared" ca="1" si="11"/>
        <v>26.511006123208432</v>
      </c>
      <c r="H24" s="307">
        <f t="shared" ca="1" si="12"/>
        <v>82.632534728460115</v>
      </c>
      <c r="I24" s="304">
        <f t="shared" ca="1" si="13"/>
        <v>86.781157178934663</v>
      </c>
      <c r="J24" s="306">
        <f t="shared" ca="1" si="14"/>
        <v>91.1981405626277</v>
      </c>
      <c r="K24" s="307">
        <f t="shared" ca="1" si="15"/>
        <v>369.01395418688867</v>
      </c>
      <c r="L24" s="304">
        <f t="shared" ca="1" si="0"/>
        <v>380.11629697597022</v>
      </c>
      <c r="M24" s="306">
        <f t="shared" ca="1" si="16"/>
        <v>1.2603405511967976</v>
      </c>
      <c r="N24" s="304">
        <f t="shared" ca="1" si="17"/>
        <v>72.212194332768362</v>
      </c>
      <c r="P24" s="310">
        <f t="shared" ca="1" si="18"/>
        <v>2</v>
      </c>
      <c r="Q24" s="304">
        <f t="shared" ca="1" si="19"/>
        <v>862.38888888888971</v>
      </c>
      <c r="R24" s="306">
        <f t="shared" ca="1" si="20"/>
        <v>0.43279280315114532</v>
      </c>
      <c r="S24" s="307">
        <f t="shared" ca="1" si="21"/>
        <v>9.4077647604658043</v>
      </c>
      <c r="T24" s="304">
        <f t="shared" ca="1" si="1"/>
        <v>92.290172300169544</v>
      </c>
      <c r="U24" s="311">
        <f t="shared" ca="1" si="2"/>
        <v>0</v>
      </c>
      <c r="V24" s="306">
        <f t="shared" ca="1" si="3"/>
        <v>1.1806147298150367</v>
      </c>
      <c r="W24" s="304">
        <f t="shared" ca="1" si="4"/>
        <v>19.476389064963776</v>
      </c>
      <c r="Y24" s="314" t="str">
        <f t="shared" ca="1" si="22"/>
        <v/>
      </c>
      <c r="Z24" s="315" t="str">
        <f t="shared" ca="1" si="23"/>
        <v/>
      </c>
      <c r="AA24" s="316" t="str">
        <f t="shared" ca="1" si="24"/>
        <v/>
      </c>
      <c r="AC24" s="310" t="e">
        <f t="shared" ca="1" si="25"/>
        <v>#N/A</v>
      </c>
      <c r="AD24" s="323" t="e">
        <f t="shared" ca="1" si="26"/>
        <v>#N/A</v>
      </c>
      <c r="AE24" s="324">
        <f t="shared" ca="1" si="5"/>
        <v>369.01395418688867</v>
      </c>
      <c r="AG24" s="306">
        <f t="shared" ca="1" si="27"/>
        <v>80.29343619562286</v>
      </c>
      <c r="AH24" s="304">
        <f t="shared" ca="1" si="28"/>
        <v>89.63549684918577</v>
      </c>
    </row>
    <row r="25" spans="1:34" x14ac:dyDescent="0.2">
      <c r="A25" s="347">
        <f t="shared" ca="1" si="6"/>
        <v>0.01</v>
      </c>
      <c r="B25" s="304">
        <f t="shared" ca="1" si="7"/>
        <v>3.9099999999999957</v>
      </c>
      <c r="D25" s="306">
        <f t="shared" ca="1" si="8"/>
        <v>27.315370312736885</v>
      </c>
      <c r="E25" s="307">
        <f t="shared" ca="1" si="9"/>
        <v>75.329668992495158</v>
      </c>
      <c r="F25" s="304">
        <f t="shared" ca="1" si="10"/>
        <v>80.129198709589218</v>
      </c>
      <c r="G25" s="306">
        <f t="shared" ca="1" si="11"/>
        <v>26.784159826335802</v>
      </c>
      <c r="H25" s="307">
        <f t="shared" ca="1" si="12"/>
        <v>83.385831418385067</v>
      </c>
      <c r="I25" s="304">
        <f t="shared" ca="1" si="13"/>
        <v>87.58189367065566</v>
      </c>
      <c r="J25" s="306">
        <f t="shared" ca="1" si="14"/>
        <v>91.464616392375419</v>
      </c>
      <c r="K25" s="307">
        <f t="shared" ca="1" si="15"/>
        <v>369.84404601762287</v>
      </c>
      <c r="L25" s="304">
        <f t="shared" ca="1" si="0"/>
        <v>380.98608167030187</v>
      </c>
      <c r="M25" s="306">
        <f t="shared" ca="1" si="16"/>
        <v>1.2599983705382323</v>
      </c>
      <c r="N25" s="304">
        <f t="shared" ca="1" si="17"/>
        <v>72.192588825201554</v>
      </c>
      <c r="P25" s="310">
        <f t="shared" ca="1" si="18"/>
        <v>2</v>
      </c>
      <c r="Q25" s="304">
        <f t="shared" ca="1" si="19"/>
        <v>860.27777777777874</v>
      </c>
      <c r="R25" s="306">
        <f t="shared" ca="1" si="20"/>
        <v>0.43173333484477783</v>
      </c>
      <c r="S25" s="307">
        <f t="shared" ca="1" si="21"/>
        <v>9.4034474271173565</v>
      </c>
      <c r="T25" s="304">
        <f t="shared" ca="1" si="1"/>
        <v>92.247819260021274</v>
      </c>
      <c r="U25" s="311">
        <f t="shared" ca="1" si="2"/>
        <v>0</v>
      </c>
      <c r="V25" s="306">
        <f t="shared" ca="1" si="3"/>
        <v>1.1805166985718614</v>
      </c>
      <c r="W25" s="304">
        <f t="shared" ca="1" si="4"/>
        <v>19.835820394568351</v>
      </c>
      <c r="Y25" s="314" t="str">
        <f t="shared" ca="1" si="22"/>
        <v/>
      </c>
      <c r="Z25" s="315" t="str">
        <f t="shared" ca="1" si="23"/>
        <v/>
      </c>
      <c r="AA25" s="316" t="str">
        <f t="shared" ca="1" si="24"/>
        <v/>
      </c>
      <c r="AC25" s="310" t="e">
        <f t="shared" ca="1" si="25"/>
        <v>#N/A</v>
      </c>
      <c r="AD25" s="323" t="e">
        <f t="shared" ca="1" si="26"/>
        <v>#N/A</v>
      </c>
      <c r="AE25" s="324">
        <f t="shared" ca="1" si="5"/>
        <v>369.84404601762287</v>
      </c>
      <c r="AG25" s="306">
        <f t="shared" ca="1" si="27"/>
        <v>80.07313643440564</v>
      </c>
      <c r="AH25" s="304">
        <f t="shared" ca="1" si="28"/>
        <v>89.4141638191265</v>
      </c>
    </row>
    <row r="26" spans="1:34" x14ac:dyDescent="0.2">
      <c r="A26" s="347">
        <f t="shared" ca="1" si="6"/>
        <v>0.01</v>
      </c>
      <c r="B26" s="304">
        <f t="shared" ca="1" si="7"/>
        <v>3.9199999999999955</v>
      </c>
      <c r="D26" s="306">
        <f t="shared" ca="1" si="8"/>
        <v>27.276647587780481</v>
      </c>
      <c r="E26" s="307">
        <f t="shared" ca="1" si="9"/>
        <v>75.109069784557903</v>
      </c>
      <c r="F26" s="304">
        <f t="shared" ca="1" si="10"/>
        <v>79.908621984924508</v>
      </c>
      <c r="G26" s="306">
        <f t="shared" ca="1" si="11"/>
        <v>27.056926302213608</v>
      </c>
      <c r="H26" s="307">
        <f t="shared" ca="1" si="12"/>
        <v>84.13692211623065</v>
      </c>
      <c r="I26" s="304">
        <f t="shared" ca="1" si="13"/>
        <v>88.380421610875345</v>
      </c>
      <c r="J26" s="306">
        <f t="shared" ca="1" si="14"/>
        <v>91.733821823018161</v>
      </c>
      <c r="K26" s="307">
        <f t="shared" ca="1" si="15"/>
        <v>370.68165978529595</v>
      </c>
      <c r="L26" s="304">
        <f t="shared" ca="1" si="0"/>
        <v>381.86383301831444</v>
      </c>
      <c r="M26" s="306">
        <f t="shared" ca="1" si="16"/>
        <v>1.2596589198891741</v>
      </c>
      <c r="N26" s="304">
        <f t="shared" ca="1" si="17"/>
        <v>72.173139735657543</v>
      </c>
      <c r="P26" s="310">
        <f t="shared" ca="1" si="18"/>
        <v>2</v>
      </c>
      <c r="Q26" s="304">
        <f t="shared" ca="1" si="19"/>
        <v>858.16666666666765</v>
      </c>
      <c r="R26" s="306">
        <f t="shared" ca="1" si="20"/>
        <v>0.43067386653841028</v>
      </c>
      <c r="S26" s="307">
        <f t="shared" ca="1" si="21"/>
        <v>9.3991406884519719</v>
      </c>
      <c r="T26" s="304">
        <f t="shared" ca="1" si="1"/>
        <v>92.20557015371385</v>
      </c>
      <c r="U26" s="311">
        <f t="shared" ca="1" si="2"/>
        <v>0</v>
      </c>
      <c r="V26" s="306">
        <f t="shared" ca="1" si="3"/>
        <v>1.1804177871098525</v>
      </c>
      <c r="W26" s="304">
        <f t="shared" ca="1" si="4"/>
        <v>20.197483098889116</v>
      </c>
      <c r="Y26" s="314" t="str">
        <f t="shared" ca="1" si="22"/>
        <v/>
      </c>
      <c r="Z26" s="315" t="str">
        <f t="shared" ca="1" si="23"/>
        <v/>
      </c>
      <c r="AA26" s="316" t="str">
        <f t="shared" ca="1" si="24"/>
        <v/>
      </c>
      <c r="AC26" s="310" t="e">
        <f t="shared" ca="1" si="25"/>
        <v>#N/A</v>
      </c>
      <c r="AD26" s="323" t="e">
        <f t="shared" ca="1" si="26"/>
        <v>#N/A</v>
      </c>
      <c r="AE26" s="324">
        <f t="shared" ca="1" si="5"/>
        <v>370.68165978529595</v>
      </c>
      <c r="AG26" s="306">
        <f t="shared" ca="1" si="27"/>
        <v>79.852284832564962</v>
      </c>
      <c r="AH26" s="304">
        <f t="shared" ca="1" si="28"/>
        <v>89.192286195066146</v>
      </c>
    </row>
    <row r="27" spans="1:34" x14ac:dyDescent="0.2">
      <c r="A27" s="347">
        <f t="shared" ca="1" si="6"/>
        <v>0.01</v>
      </c>
      <c r="B27" s="304">
        <f t="shared" ca="1" si="7"/>
        <v>3.9299999999999953</v>
      </c>
      <c r="D27" s="306">
        <f t="shared" ca="1" si="8"/>
        <v>27.237380167092343</v>
      </c>
      <c r="E27" s="307">
        <f t="shared" ca="1" si="9"/>
        <v>74.888066150304951</v>
      </c>
      <c r="F27" s="304">
        <f t="shared" ca="1" si="10"/>
        <v>79.687497953563366</v>
      </c>
      <c r="G27" s="306">
        <f t="shared" ca="1" si="11"/>
        <v>27.329300103884531</v>
      </c>
      <c r="H27" s="307">
        <f t="shared" ca="1" si="12"/>
        <v>84.885802777733701</v>
      </c>
      <c r="I27" s="304">
        <f t="shared" ca="1" si="13"/>
        <v>89.176735516548746</v>
      </c>
      <c r="J27" s="306">
        <f t="shared" ca="1" si="14"/>
        <v>92.005752955048649</v>
      </c>
      <c r="K27" s="307">
        <f t="shared" ca="1" si="15"/>
        <v>371.52677340976578</v>
      </c>
      <c r="L27" s="304">
        <f t="shared" ca="1" si="0"/>
        <v>382.74952898350756</v>
      </c>
      <c r="M27" s="306">
        <f t="shared" ca="1" si="16"/>
        <v>1.2593221448966423</v>
      </c>
      <c r="N27" s="304">
        <f t="shared" ca="1" si="17"/>
        <v>72.153843949939926</v>
      </c>
      <c r="P27" s="310">
        <f t="shared" ca="1" si="18"/>
        <v>2</v>
      </c>
      <c r="Q27" s="304">
        <f t="shared" ca="1" si="19"/>
        <v>856.05555555555657</v>
      </c>
      <c r="R27" s="306">
        <f t="shared" ca="1" si="20"/>
        <v>0.42961439823204278</v>
      </c>
      <c r="S27" s="307">
        <f t="shared" ca="1" si="21"/>
        <v>9.3948445444696507</v>
      </c>
      <c r="T27" s="304">
        <f t="shared" ca="1" si="1"/>
        <v>92.163424981247275</v>
      </c>
      <c r="U27" s="311">
        <f t="shared" ca="1" si="2"/>
        <v>0</v>
      </c>
      <c r="V27" s="306">
        <f t="shared" ca="1" si="3"/>
        <v>1.1803179982542089</v>
      </c>
      <c r="W27" s="304">
        <f t="shared" ca="1" si="4"/>
        <v>20.561345947330217</v>
      </c>
      <c r="Y27" s="314" t="str">
        <f t="shared" ca="1" si="22"/>
        <v/>
      </c>
      <c r="Z27" s="315" t="str">
        <f t="shared" ca="1" si="23"/>
        <v/>
      </c>
      <c r="AA27" s="316" t="str">
        <f t="shared" ca="1" si="24"/>
        <v/>
      </c>
      <c r="AC27" s="310" t="e">
        <f t="shared" ca="1" si="25"/>
        <v>#N/A</v>
      </c>
      <c r="AD27" s="323" t="e">
        <f t="shared" ca="1" si="26"/>
        <v>#N/A</v>
      </c>
      <c r="AE27" s="324">
        <f t="shared" ca="1" si="5"/>
        <v>371.52677340976578</v>
      </c>
      <c r="AG27" s="306">
        <f t="shared" ca="1" si="27"/>
        <v>79.630884857690205</v>
      </c>
      <c r="AH27" s="304">
        <f t="shared" ca="1" si="28"/>
        <v>88.969867303307524</v>
      </c>
    </row>
    <row r="28" spans="1:34" x14ac:dyDescent="0.2">
      <c r="A28" s="347">
        <f t="shared" ca="1" si="6"/>
        <v>0.01</v>
      </c>
      <c r="B28" s="304">
        <f t="shared" ca="1" si="7"/>
        <v>3.9399999999999951</v>
      </c>
      <c r="D28" s="306">
        <f t="shared" ca="1" si="8"/>
        <v>27.197574969959689</v>
      </c>
      <c r="E28" s="307">
        <f t="shared" ca="1" si="9"/>
        <v>74.666659707962012</v>
      </c>
      <c r="F28" s="304">
        <f t="shared" ca="1" si="10"/>
        <v>79.465830117045755</v>
      </c>
      <c r="G28" s="306">
        <f t="shared" ca="1" si="11"/>
        <v>27.601275853584127</v>
      </c>
      <c r="H28" s="307">
        <f t="shared" ca="1" si="12"/>
        <v>85.632469374813326</v>
      </c>
      <c r="I28" s="304">
        <f t="shared" ca="1" si="13"/>
        <v>89.97082993934194</v>
      </c>
      <c r="J28" s="306">
        <f t="shared" ca="1" si="14"/>
        <v>92.280405834835989</v>
      </c>
      <c r="K28" s="307">
        <f t="shared" ca="1" si="15"/>
        <v>372.37936477052853</v>
      </c>
      <c r="L28" s="304">
        <f t="shared" ca="1" si="0"/>
        <v>383.64314747945696</v>
      </c>
      <c r="M28" s="306">
        <f t="shared" ca="1" si="16"/>
        <v>1.2589879927708547</v>
      </c>
      <c r="N28" s="304">
        <f t="shared" ca="1" si="17"/>
        <v>72.13469844341698</v>
      </c>
      <c r="P28" s="310">
        <f t="shared" ca="1" si="18"/>
        <v>2</v>
      </c>
      <c r="Q28" s="304">
        <f t="shared" ca="1" si="19"/>
        <v>853.94444444444548</v>
      </c>
      <c r="R28" s="306">
        <f t="shared" ca="1" si="20"/>
        <v>0.42855492992567523</v>
      </c>
      <c r="S28" s="307">
        <f t="shared" ca="1" si="21"/>
        <v>9.3905589951703945</v>
      </c>
      <c r="T28" s="304">
        <f t="shared" ca="1" si="1"/>
        <v>92.121383742621575</v>
      </c>
      <c r="U28" s="311">
        <f t="shared" ca="1" si="2"/>
        <v>0</v>
      </c>
      <c r="V28" s="306">
        <f t="shared" ca="1" si="3"/>
        <v>1.1802173348359366</v>
      </c>
      <c r="W28" s="304">
        <f t="shared" ca="1" si="4"/>
        <v>20.927377714554247</v>
      </c>
      <c r="Y28" s="314" t="str">
        <f t="shared" ca="1" si="22"/>
        <v/>
      </c>
      <c r="Z28" s="315" t="str">
        <f t="shared" ca="1" si="23"/>
        <v/>
      </c>
      <c r="AA28" s="316" t="str">
        <f t="shared" ca="1" si="24"/>
        <v/>
      </c>
      <c r="AC28" s="310" t="e">
        <f t="shared" ca="1" si="25"/>
        <v>#N/A</v>
      </c>
      <c r="AD28" s="323" t="e">
        <f t="shared" ca="1" si="26"/>
        <v>#N/A</v>
      </c>
      <c r="AE28" s="324">
        <f t="shared" ca="1" si="5"/>
        <v>372.37936477052853</v>
      </c>
      <c r="AG28" s="306">
        <f t="shared" ca="1" si="27"/>
        <v>79.408939982783153</v>
      </c>
      <c r="AH28" s="304">
        <f t="shared" ca="1" si="28"/>
        <v>88.746910479528196</v>
      </c>
    </row>
    <row r="29" spans="1:34" x14ac:dyDescent="0.2">
      <c r="A29" s="347">
        <f t="shared" ca="1" si="6"/>
        <v>0.01</v>
      </c>
      <c r="B29" s="304">
        <f t="shared" ca="1" si="7"/>
        <v>3.9499999999999948</v>
      </c>
      <c r="D29" s="306">
        <f t="shared" ca="1" si="8"/>
        <v>27.157238750179754</v>
      </c>
      <c r="E29" s="307">
        <f t="shared" ca="1" si="9"/>
        <v>74.444852127688193</v>
      </c>
      <c r="F29" s="304">
        <f t="shared" ca="1" si="10"/>
        <v>79.243621982135735</v>
      </c>
      <c r="G29" s="306">
        <f t="shared" ca="1" si="11"/>
        <v>27.872848241085926</v>
      </c>
      <c r="H29" s="307">
        <f t="shared" ca="1" si="12"/>
        <v>86.376917896090205</v>
      </c>
      <c r="I29" s="304">
        <f t="shared" ca="1" si="13"/>
        <v>90.762699465686424</v>
      </c>
      <c r="J29" s="306">
        <f t="shared" ca="1" si="14"/>
        <v>92.557776455309337</v>
      </c>
      <c r="K29" s="307">
        <f t="shared" ca="1" si="15"/>
        <v>373.23941170688306</v>
      </c>
      <c r="L29" s="304">
        <f t="shared" ca="1" si="0"/>
        <v>384.54466637004754</v>
      </c>
      <c r="M29" s="306">
        <f t="shared" ca="1" si="16"/>
        <v>1.2586564122251001</v>
      </c>
      <c r="N29" s="304">
        <f t="shared" ca="1" si="17"/>
        <v>72.115700277576593</v>
      </c>
      <c r="P29" s="310">
        <f t="shared" ca="1" si="18"/>
        <v>2</v>
      </c>
      <c r="Q29" s="304">
        <f t="shared" ca="1" si="19"/>
        <v>851.83333333333439</v>
      </c>
      <c r="R29" s="306">
        <f t="shared" ca="1" si="20"/>
        <v>0.42749546161930768</v>
      </c>
      <c r="S29" s="307">
        <f t="shared" ca="1" si="21"/>
        <v>9.3862840405542016</v>
      </c>
      <c r="T29" s="304">
        <f t="shared" ca="1" si="1"/>
        <v>92.079446437836722</v>
      </c>
      <c r="U29" s="311">
        <f t="shared" ca="1" si="2"/>
        <v>0</v>
      </c>
      <c r="V29" s="306">
        <f t="shared" ca="1" si="3"/>
        <v>1.180115799691805</v>
      </c>
      <c r="W29" s="304">
        <f t="shared" ca="1" si="4"/>
        <v>21.295547182130257</v>
      </c>
      <c r="Y29" s="314" t="str">
        <f t="shared" ca="1" si="22"/>
        <v/>
      </c>
      <c r="Z29" s="315" t="str">
        <f t="shared" ca="1" si="23"/>
        <v/>
      </c>
      <c r="AA29" s="316" t="str">
        <f t="shared" ca="1" si="24"/>
        <v/>
      </c>
      <c r="AC29" s="310" t="e">
        <f t="shared" ca="1" si="25"/>
        <v>#N/A</v>
      </c>
      <c r="AD29" s="323" t="e">
        <f t="shared" ca="1" si="26"/>
        <v>#N/A</v>
      </c>
      <c r="AE29" s="324">
        <f t="shared" ca="1" si="5"/>
        <v>373.23941170688306</v>
      </c>
      <c r="AG29" s="306">
        <f t="shared" ca="1" si="27"/>
        <v>79.186453686216055</v>
      </c>
      <c r="AH29" s="304">
        <f t="shared" ca="1" si="28"/>
        <v>88.523419068588112</v>
      </c>
    </row>
    <row r="30" spans="1:34" x14ac:dyDescent="0.2">
      <c r="A30" s="347">
        <f t="shared" ca="1" si="6"/>
        <v>0.01</v>
      </c>
      <c r="B30" s="304">
        <f t="shared" ca="1" si="7"/>
        <v>3.9599999999999946</v>
      </c>
      <c r="D30" s="306">
        <f t="shared" ca="1" si="8"/>
        <v>27.116378102498967</v>
      </c>
      <c r="E30" s="307">
        <f t="shared" ca="1" si="9"/>
        <v>74.22264512976227</v>
      </c>
      <c r="F30" s="304">
        <f t="shared" ca="1" si="10"/>
        <v>79.020877060788877</v>
      </c>
      <c r="G30" s="306">
        <f t="shared" ca="1" si="11"/>
        <v>28.144012022110914</v>
      </c>
      <c r="H30" s="307">
        <f t="shared" ca="1" si="12"/>
        <v>87.119144347387831</v>
      </c>
      <c r="I30" s="304">
        <f t="shared" ca="1" si="13"/>
        <v>91.552338716833006</v>
      </c>
      <c r="J30" s="306">
        <f t="shared" ca="1" si="14"/>
        <v>92.837860756625318</v>
      </c>
      <c r="K30" s="307">
        <f t="shared" ca="1" si="15"/>
        <v>374.10689201810044</v>
      </c>
      <c r="L30" s="304">
        <f t="shared" ca="1" si="0"/>
        <v>385.45406346970736</v>
      </c>
      <c r="M30" s="306">
        <f t="shared" ca="1" si="16"/>
        <v>1.2583273534184847</v>
      </c>
      <c r="N30" s="304">
        <f t="shared" ca="1" si="17"/>
        <v>72.09684659674592</v>
      </c>
      <c r="P30" s="310">
        <f t="shared" ca="1" si="18"/>
        <v>2</v>
      </c>
      <c r="Q30" s="304">
        <f t="shared" ca="1" si="19"/>
        <v>849.72222222222331</v>
      </c>
      <c r="R30" s="306">
        <f t="shared" ca="1" si="20"/>
        <v>0.42643599331294013</v>
      </c>
      <c r="S30" s="307">
        <f t="shared" ca="1" si="21"/>
        <v>9.3820196806210721</v>
      </c>
      <c r="T30" s="304">
        <f t="shared" ca="1" si="1"/>
        <v>92.037613066892717</v>
      </c>
      <c r="U30" s="311">
        <f t="shared" ca="1" si="2"/>
        <v>0</v>
      </c>
      <c r="V30" s="306">
        <f t="shared" ca="1" si="3"/>
        <v>1.1800133956643066</v>
      </c>
      <c r="W30" s="304">
        <f t="shared" ca="1" si="4"/>
        <v>21.665823140176347</v>
      </c>
      <c r="Y30" s="314" t="str">
        <f t="shared" ca="1" si="22"/>
        <v/>
      </c>
      <c r="Z30" s="315" t="str">
        <f t="shared" ca="1" si="23"/>
        <v/>
      </c>
      <c r="AA30" s="316" t="str">
        <f t="shared" ca="1" si="24"/>
        <v/>
      </c>
      <c r="AC30" s="310" t="e">
        <f t="shared" ca="1" si="25"/>
        <v>#N/A</v>
      </c>
      <c r="AD30" s="323" t="e">
        <f t="shared" ca="1" si="26"/>
        <v>#N/A</v>
      </c>
      <c r="AE30" s="324">
        <f t="shared" ca="1" si="5"/>
        <v>374.10689201810044</v>
      </c>
      <c r="AG30" s="306">
        <f t="shared" ca="1" si="27"/>
        <v>78.963429451682316</v>
      </c>
      <c r="AH30" s="304">
        <f t="shared" ca="1" si="28"/>
        <v>88.299396424337147</v>
      </c>
    </row>
    <row r="31" spans="1:34" x14ac:dyDescent="0.2">
      <c r="A31" s="347">
        <f t="shared" ca="1" si="6"/>
        <v>0.01</v>
      </c>
      <c r="B31" s="304">
        <f t="shared" ca="1" si="7"/>
        <v>3.9699999999999944</v>
      </c>
      <c r="D31" s="306">
        <f t="shared" ca="1" si="8"/>
        <v>27.074999468742142</v>
      </c>
      <c r="E31" s="307">
        <f t="shared" ca="1" si="9"/>
        <v>74.000040482845094</v>
      </c>
      <c r="F31" s="304">
        <f t="shared" ca="1" si="10"/>
        <v>78.797598870112154</v>
      </c>
      <c r="G31" s="306">
        <f t="shared" ca="1" si="11"/>
        <v>28.414762016798335</v>
      </c>
      <c r="H31" s="307">
        <f t="shared" ca="1" si="12"/>
        <v>87.859144752216281</v>
      </c>
      <c r="I31" s="304">
        <f t="shared" ca="1" si="13"/>
        <v>92.339742348905105</v>
      </c>
      <c r="J31" s="306">
        <f t="shared" ca="1" si="14"/>
        <v>93.120654626819871</v>
      </c>
      <c r="K31" s="307">
        <f t="shared" ca="1" si="15"/>
        <v>374.98178346359845</v>
      </c>
      <c r="L31" s="304">
        <f t="shared" ca="1" si="0"/>
        <v>386.37131654364367</v>
      </c>
      <c r="M31" s="306">
        <f t="shared" ca="1" si="16"/>
        <v>1.2580007679013909</v>
      </c>
      <c r="N31" s="304">
        <f t="shared" ca="1" si="17"/>
        <v>72.078134624966339</v>
      </c>
      <c r="P31" s="310">
        <f t="shared" ca="1" si="18"/>
        <v>2</v>
      </c>
      <c r="Q31" s="304">
        <f t="shared" ca="1" si="19"/>
        <v>847.61111111111234</v>
      </c>
      <c r="R31" s="306">
        <f t="shared" ca="1" si="20"/>
        <v>0.42537652500657264</v>
      </c>
      <c r="S31" s="307">
        <f t="shared" ca="1" si="21"/>
        <v>9.3777659153710058</v>
      </c>
      <c r="T31" s="304">
        <f t="shared" ca="1" si="1"/>
        <v>91.995883629789574</v>
      </c>
      <c r="U31" s="311">
        <f t="shared" ca="1" si="2"/>
        <v>0</v>
      </c>
      <c r="V31" s="306">
        <f t="shared" ca="1" si="3"/>
        <v>1.1799101256016122</v>
      </c>
      <c r="W31" s="304">
        <f t="shared" ca="1" si="4"/>
        <v>22.038174388996648</v>
      </c>
      <c r="Y31" s="314" t="str">
        <f t="shared" ca="1" si="22"/>
        <v/>
      </c>
      <c r="Z31" s="315" t="str">
        <f t="shared" ca="1" si="23"/>
        <v/>
      </c>
      <c r="AA31" s="316" t="str">
        <f t="shared" ca="1" si="24"/>
        <v/>
      </c>
      <c r="AC31" s="310" t="e">
        <f t="shared" ca="1" si="25"/>
        <v>#N/A</v>
      </c>
      <c r="AD31" s="323" t="e">
        <f t="shared" ca="1" si="26"/>
        <v>#N/A</v>
      </c>
      <c r="AE31" s="324">
        <f t="shared" ca="1" si="5"/>
        <v>374.98178346359845</v>
      </c>
      <c r="AG31" s="306">
        <f t="shared" ca="1" si="27"/>
        <v>78.73987076814042</v>
      </c>
      <c r="AH31" s="304">
        <f t="shared" ca="1" si="28"/>
        <v>88.074845909422521</v>
      </c>
    </row>
    <row r="32" spans="1:34" x14ac:dyDescent="0.2">
      <c r="A32" s="347">
        <f t="shared" ca="1" si="6"/>
        <v>0.01</v>
      </c>
      <c r="B32" s="304">
        <f t="shared" ca="1" si="7"/>
        <v>3.9799999999999942</v>
      </c>
      <c r="D32" s="306">
        <f t="shared" ca="1" si="8"/>
        <v>27.033109143649376</v>
      </c>
      <c r="E32" s="307">
        <f t="shared" ca="1" si="9"/>
        <v>73.777040002313896</v>
      </c>
      <c r="F32" s="304">
        <f t="shared" ca="1" si="10"/>
        <v>78.573790932317152</v>
      </c>
      <c r="G32" s="306">
        <f t="shared" ca="1" si="11"/>
        <v>28.685093108234827</v>
      </c>
      <c r="H32" s="307">
        <f t="shared" ca="1" si="12"/>
        <v>88.596915152239418</v>
      </c>
      <c r="I32" s="304">
        <f t="shared" ca="1" si="13"/>
        <v>93.124905052951391</v>
      </c>
      <c r="J32" s="306">
        <f t="shared" ca="1" si="14"/>
        <v>93.406153902445041</v>
      </c>
      <c r="K32" s="307">
        <f t="shared" ca="1" si="15"/>
        <v>375.86406376312073</v>
      </c>
      <c r="L32" s="304">
        <f t="shared" ca="1" si="0"/>
        <v>387.29640330807945</v>
      </c>
      <c r="M32" s="306">
        <f t="shared" ca="1" si="16"/>
        <v>1.2576766085634907</v>
      </c>
      <c r="N32" s="304">
        <f t="shared" ca="1" si="17"/>
        <v>72.059561663014904</v>
      </c>
      <c r="P32" s="310">
        <f t="shared" ca="1" si="18"/>
        <v>2</v>
      </c>
      <c r="Q32" s="304">
        <f t="shared" ca="1" si="19"/>
        <v>845.50000000000125</v>
      </c>
      <c r="R32" s="306">
        <f t="shared" ca="1" si="20"/>
        <v>0.42431705670020514</v>
      </c>
      <c r="S32" s="307">
        <f t="shared" ca="1" si="21"/>
        <v>9.3735227448040046</v>
      </c>
      <c r="T32" s="304">
        <f t="shared" ca="1" si="1"/>
        <v>91.954258126527293</v>
      </c>
      <c r="U32" s="311">
        <f t="shared" ca="1" si="2"/>
        <v>0</v>
      </c>
      <c r="V32" s="306">
        <f t="shared" ca="1" si="3"/>
        <v>1.1798059923575297</v>
      </c>
      <c r="W32" s="304">
        <f t="shared" ca="1" si="4"/>
        <v>22.412569740712659</v>
      </c>
      <c r="Y32" s="314" t="str">
        <f t="shared" ca="1" si="22"/>
        <v/>
      </c>
      <c r="Z32" s="315" t="str">
        <f t="shared" ca="1" si="23"/>
        <v/>
      </c>
      <c r="AA32" s="316" t="str">
        <f t="shared" ca="1" si="24"/>
        <v/>
      </c>
      <c r="AC32" s="310" t="e">
        <f t="shared" ca="1" si="25"/>
        <v>#N/A</v>
      </c>
      <c r="AD32" s="323" t="e">
        <f t="shared" ca="1" si="26"/>
        <v>#N/A</v>
      </c>
      <c r="AE32" s="324">
        <f t="shared" ca="1" si="5"/>
        <v>375.86406376312073</v>
      </c>
      <c r="AG32" s="306">
        <f t="shared" ca="1" si="27"/>
        <v>78.515781129751517</v>
      </c>
      <c r="AH32" s="304">
        <f t="shared" ca="1" si="28"/>
        <v>87.849770895096157</v>
      </c>
    </row>
    <row r="33" spans="1:34" x14ac:dyDescent="0.2">
      <c r="A33" s="347">
        <f t="shared" ca="1" si="6"/>
        <v>0.01</v>
      </c>
      <c r="B33" s="304">
        <f t="shared" ca="1" si="7"/>
        <v>3.989999999999994</v>
      </c>
      <c r="D33" s="306">
        <f t="shared" ca="1" si="8"/>
        <v>26.990713280437284</v>
      </c>
      <c r="E33" s="307">
        <f t="shared" ca="1" si="9"/>
        <v>73.553645548664392</v>
      </c>
      <c r="F33" s="304">
        <f t="shared" ca="1" si="10"/>
        <v>78.349456774666479</v>
      </c>
      <c r="G33" s="306">
        <f t="shared" ca="1" si="11"/>
        <v>28.955000241039201</v>
      </c>
      <c r="H33" s="307">
        <f t="shared" ca="1" si="12"/>
        <v>89.332451607726057</v>
      </c>
      <c r="I33" s="304">
        <f t="shared" ca="1" si="13"/>
        <v>93.907821554997739</v>
      </c>
      <c r="J33" s="306">
        <f t="shared" ca="1" si="14"/>
        <v>93.694354369191416</v>
      </c>
      <c r="K33" s="307">
        <f t="shared" ca="1" si="15"/>
        <v>376.75371059692054</v>
      </c>
      <c r="L33" s="304">
        <f t="shared" ca="1" si="0"/>
        <v>388.22930143049194</v>
      </c>
      <c r="M33" s="306">
        <f t="shared" ca="1" si="16"/>
        <v>1.2573548295841759</v>
      </c>
      <c r="N33" s="304">
        <f t="shared" ca="1" si="17"/>
        <v>72.041125085564133</v>
      </c>
      <c r="P33" s="310">
        <f t="shared" ca="1" si="18"/>
        <v>2</v>
      </c>
      <c r="Q33" s="304">
        <f t="shared" ca="1" si="19"/>
        <v>843.38888888889016</v>
      </c>
      <c r="R33" s="306">
        <f t="shared" ca="1" si="20"/>
        <v>0.42325758839383759</v>
      </c>
      <c r="S33" s="307">
        <f t="shared" ca="1" si="21"/>
        <v>9.3692901689200667</v>
      </c>
      <c r="T33" s="304">
        <f t="shared" ca="1" si="1"/>
        <v>91.912736557105859</v>
      </c>
      <c r="U33" s="311">
        <f t="shared" ca="1" si="2"/>
        <v>0</v>
      </c>
      <c r="V33" s="306">
        <f t="shared" ca="1" si="3"/>
        <v>1.17970099879146</v>
      </c>
      <c r="W33" s="304">
        <f t="shared" ca="1" si="4"/>
        <v>22.788978020888763</v>
      </c>
      <c r="Y33" s="314" t="str">
        <f t="shared" ca="1" si="22"/>
        <v/>
      </c>
      <c r="Z33" s="315" t="str">
        <f t="shared" ca="1" si="23"/>
        <v/>
      </c>
      <c r="AA33" s="316" t="str">
        <f t="shared" ca="1" si="24"/>
        <v/>
      </c>
      <c r="AC33" s="310" t="e">
        <f t="shared" ca="1" si="25"/>
        <v>#N/A</v>
      </c>
      <c r="AD33" s="323" t="e">
        <f t="shared" ca="1" si="26"/>
        <v>#N/A</v>
      </c>
      <c r="AE33" s="324">
        <f t="shared" ca="1" si="5"/>
        <v>376.75371059692054</v>
      </c>
      <c r="AG33" s="306">
        <f t="shared" ca="1" si="27"/>
        <v>78.291164035810837</v>
      </c>
      <c r="AH33" s="304">
        <f t="shared" ca="1" si="28"/>
        <v>87.624174761022019</v>
      </c>
    </row>
    <row r="34" spans="1:34" x14ac:dyDescent="0.2">
      <c r="A34" s="347">
        <f t="shared" ca="1" si="6"/>
        <v>0.01</v>
      </c>
      <c r="B34" s="304">
        <f t="shared" ca="1" si="7"/>
        <v>3.9999999999999938</v>
      </c>
      <c r="D34" s="306">
        <f t="shared" ca="1" si="8"/>
        <v>26.947817896099632</v>
      </c>
      <c r="E34" s="307">
        <f t="shared" ca="1" si="9"/>
        <v>73.329859025977171</v>
      </c>
      <c r="F34" s="304">
        <f t="shared" ca="1" si="10"/>
        <v>78.124599929414259</v>
      </c>
      <c r="G34" s="306">
        <f t="shared" ca="1" si="11"/>
        <v>29.224478420000196</v>
      </c>
      <c r="H34" s="307">
        <f t="shared" ca="1" si="12"/>
        <v>90.065750197985835</v>
      </c>
      <c r="I34" s="304">
        <f t="shared" ca="1" si="13"/>
        <v>94.688486616098388</v>
      </c>
      <c r="J34" s="306">
        <f t="shared" ca="1" si="14"/>
        <v>93.985251762496617</v>
      </c>
      <c r="K34" s="307">
        <f t="shared" ca="1" si="15"/>
        <v>377.65070160594911</v>
      </c>
      <c r="L34" s="304">
        <f t="shared" ca="1" si="0"/>
        <v>389.16998852985245</v>
      </c>
      <c r="M34" s="306">
        <f t="shared" ca="1" si="16"/>
        <v>1.2570353863852686</v>
      </c>
      <c r="N34" s="304">
        <f t="shared" ca="1" si="17"/>
        <v>72.022822338472594</v>
      </c>
      <c r="P34" s="310">
        <f t="shared" ca="1" si="18"/>
        <v>2</v>
      </c>
      <c r="Q34" s="304">
        <f t="shared" ca="1" si="19"/>
        <v>841.27777777777908</v>
      </c>
      <c r="R34" s="306">
        <f t="shared" ca="1" si="20"/>
        <v>0.42219812008747004</v>
      </c>
      <c r="S34" s="307">
        <f t="shared" ca="1" si="21"/>
        <v>9.3650681877191921</v>
      </c>
      <c r="T34" s="304">
        <f t="shared" ca="1" si="1"/>
        <v>91.871318921525273</v>
      </c>
      <c r="U34" s="311">
        <f t="shared" ca="1" si="2"/>
        <v>0</v>
      </c>
      <c r="V34" s="306">
        <f t="shared" ca="1" si="3"/>
        <v>1.1795951477683513</v>
      </c>
      <c r="W34" s="304">
        <f t="shared" ca="1" si="4"/>
        <v>23.167368070151777</v>
      </c>
      <c r="Y34" s="314" t="str">
        <f t="shared" ca="1" si="22"/>
        <v/>
      </c>
      <c r="Z34" s="315" t="str">
        <f t="shared" ca="1" si="23"/>
        <v/>
      </c>
      <c r="AA34" s="316" t="str">
        <f t="shared" ca="1" si="24"/>
        <v/>
      </c>
      <c r="AC34" s="310">
        <f t="shared" ca="1" si="25"/>
        <v>3.9999999999999938</v>
      </c>
      <c r="AD34" s="323">
        <f t="shared" ca="1" si="26"/>
        <v>93.985251762496617</v>
      </c>
      <c r="AE34" s="324">
        <f t="shared" ca="1" si="5"/>
        <v>377.65070160594911</v>
      </c>
      <c r="AG34" s="306">
        <f t="shared" ca="1" si="27"/>
        <v>78.066022990673588</v>
      </c>
      <c r="AH34" s="304">
        <f t="shared" ca="1" si="28"/>
        <v>87.398060895083404</v>
      </c>
    </row>
    <row r="35" spans="1:34" x14ac:dyDescent="0.2">
      <c r="A35" s="347">
        <f t="shared" ca="1" si="6"/>
        <v>0.01</v>
      </c>
      <c r="B35" s="304">
        <f t="shared" ca="1" si="7"/>
        <v>4.0099999999999936</v>
      </c>
      <c r="D35" s="306">
        <f t="shared" ca="1" si="8"/>
        <v>26.904428876461875</v>
      </c>
      <c r="E35" s="307">
        <f t="shared" ca="1" si="9"/>
        <v>73.105682380444549</v>
      </c>
      <c r="F35" s="304">
        <f t="shared" ca="1" si="10"/>
        <v>77.899223933740416</v>
      </c>
      <c r="G35" s="306">
        <f t="shared" ca="1" si="11"/>
        <v>29.493522708764814</v>
      </c>
      <c r="H35" s="307">
        <f t="shared" ca="1" si="12"/>
        <v>90.796807021790286</v>
      </c>
      <c r="I35" s="304">
        <f t="shared" ca="1" si="13"/>
        <v>95.466895032386248</v>
      </c>
      <c r="J35" s="306">
        <f t="shared" ca="1" si="14"/>
        <v>94.278841768140438</v>
      </c>
      <c r="K35" s="307">
        <f t="shared" ca="1" si="15"/>
        <v>378.55501439204801</v>
      </c>
      <c r="L35" s="304">
        <f t="shared" ca="1" si="0"/>
        <v>390.11844217686729</v>
      </c>
      <c r="M35" s="306">
        <f t="shared" ca="1" si="16"/>
        <v>1.2567182355858859</v>
      </c>
      <c r="N35" s="304">
        <f t="shared" ca="1" si="17"/>
        <v>72.004650936198772</v>
      </c>
      <c r="P35" s="310">
        <f t="shared" ca="1" si="18"/>
        <v>2</v>
      </c>
      <c r="Q35" s="304">
        <f t="shared" ca="1" si="19"/>
        <v>839.16666666666799</v>
      </c>
      <c r="R35" s="306">
        <f t="shared" ca="1" si="20"/>
        <v>0.42113865178110249</v>
      </c>
      <c r="S35" s="307">
        <f t="shared" ca="1" si="21"/>
        <v>9.3608568012013809</v>
      </c>
      <c r="T35" s="304">
        <f t="shared" ca="1" si="1"/>
        <v>91.830005219785548</v>
      </c>
      <c r="U35" s="311">
        <f t="shared" ca="1" si="2"/>
        <v>0</v>
      </c>
      <c r="V35" s="306">
        <f t="shared" ca="1" si="3"/>
        <v>1.179488442158656</v>
      </c>
      <c r="W35" s="304">
        <f t="shared" ca="1" si="4"/>
        <v>23.547708745804446</v>
      </c>
      <c r="Y35" s="314" t="str">
        <f t="shared" ca="1" si="22"/>
        <v/>
      </c>
      <c r="Z35" s="315" t="str">
        <f t="shared" ca="1" si="23"/>
        <v/>
      </c>
      <c r="AA35" s="316" t="str">
        <f t="shared" ca="1" si="24"/>
        <v/>
      </c>
      <c r="AC35" s="310" t="e">
        <f t="shared" ca="1" si="25"/>
        <v>#N/A</v>
      </c>
      <c r="AD35" s="323" t="e">
        <f t="shared" ca="1" si="26"/>
        <v>#N/A</v>
      </c>
      <c r="AE35" s="324">
        <f t="shared" ca="1" si="5"/>
        <v>378.55501439204801</v>
      </c>
      <c r="AG35" s="306">
        <f t="shared" ca="1" si="27"/>
        <v>77.84036150367514</v>
      </c>
      <c r="AH35" s="304">
        <f t="shared" ca="1" si="28"/>
        <v>87.171432693190027</v>
      </c>
    </row>
    <row r="36" spans="1:34" x14ac:dyDescent="0.2">
      <c r="A36" s="347">
        <f t="shared" ca="1" si="6"/>
        <v>0.01</v>
      </c>
      <c r="B36" s="304">
        <f t="shared" ca="1" si="7"/>
        <v>4.0199999999999934</v>
      </c>
      <c r="D36" s="306">
        <f t="shared" ca="1" si="8"/>
        <v>26.860551981003326</v>
      </c>
      <c r="E36" s="307">
        <f t="shared" ca="1" si="9"/>
        <v>72.881117598955143</v>
      </c>
      <c r="F36" s="304">
        <f t="shared" ca="1" si="10"/>
        <v>77.673332329679994</v>
      </c>
      <c r="G36" s="306">
        <f t="shared" ca="1" si="11"/>
        <v>29.762128228574849</v>
      </c>
      <c r="H36" s="307">
        <f t="shared" ca="1" si="12"/>
        <v>91.525618197779835</v>
      </c>
      <c r="I36" s="304">
        <f t="shared" ca="1" si="13"/>
        <v>96.243041635122381</v>
      </c>
      <c r="J36" s="306">
        <f t="shared" ca="1" si="14"/>
        <v>94.575120022827136</v>
      </c>
      <c r="K36" s="307">
        <f t="shared" ca="1" si="15"/>
        <v>379.46662651814586</v>
      </c>
      <c r="L36" s="304">
        <f t="shared" ca="1" si="0"/>
        <v>391.07463989422041</v>
      </c>
      <c r="M36" s="306">
        <f t="shared" ca="1" si="16"/>
        <v>1.2564033349593455</v>
      </c>
      <c r="N36" s="304">
        <f t="shared" ca="1" si="17"/>
        <v>71.986608459331975</v>
      </c>
      <c r="P36" s="310">
        <f t="shared" ca="1" si="18"/>
        <v>2</v>
      </c>
      <c r="Q36" s="304">
        <f t="shared" ca="1" si="19"/>
        <v>837.05555555555702</v>
      </c>
      <c r="R36" s="306">
        <f t="shared" ca="1" si="20"/>
        <v>0.420079183474735</v>
      </c>
      <c r="S36" s="307">
        <f t="shared" ca="1" si="21"/>
        <v>9.3566560093666329</v>
      </c>
      <c r="T36" s="304">
        <f t="shared" ca="1" si="1"/>
        <v>91.788795451886671</v>
      </c>
      <c r="U36" s="311">
        <f t="shared" ca="1" si="2"/>
        <v>0</v>
      </c>
      <c r="V36" s="306">
        <f t="shared" ca="1" si="3"/>
        <v>1.1793808848382854</v>
      </c>
      <c r="W36" s="304">
        <f t="shared" ca="1" si="4"/>
        <v>23.929968923432828</v>
      </c>
      <c r="Y36" s="314" t="str">
        <f t="shared" ca="1" si="22"/>
        <v/>
      </c>
      <c r="Z36" s="315" t="str">
        <f t="shared" ca="1" si="23"/>
        <v/>
      </c>
      <c r="AA36" s="316" t="str">
        <f t="shared" ca="1" si="24"/>
        <v/>
      </c>
      <c r="AC36" s="310" t="e">
        <f t="shared" ca="1" si="25"/>
        <v>#N/A</v>
      </c>
      <c r="AD36" s="323" t="e">
        <f t="shared" ca="1" si="26"/>
        <v>#N/A</v>
      </c>
      <c r="AE36" s="324">
        <f t="shared" ca="1" si="5"/>
        <v>379.46662651814586</v>
      </c>
      <c r="AG36" s="306">
        <f t="shared" ca="1" si="27"/>
        <v>77.614183089046549</v>
      </c>
      <c r="AH36" s="304">
        <f t="shared" ca="1" si="28"/>
        <v>86.944293559085352</v>
      </c>
    </row>
    <row r="37" spans="1:34" x14ac:dyDescent="0.2">
      <c r="A37" s="347">
        <f t="shared" ca="1" si="6"/>
        <v>0.01</v>
      </c>
      <c r="B37" s="304">
        <f t="shared" ca="1" si="7"/>
        <v>4.0299999999999931</v>
      </c>
      <c r="D37" s="306">
        <f t="shared" ca="1" si="8"/>
        <v>26.816192847459032</v>
      </c>
      <c r="E37" s="307">
        <f t="shared" ca="1" si="9"/>
        <v>72.656166707732694</v>
      </c>
      <c r="F37" s="304">
        <f t="shared" ca="1" si="10"/>
        <v>77.446928664046823</v>
      </c>
      <c r="G37" s="306">
        <f t="shared" ca="1" si="11"/>
        <v>30.030290157049439</v>
      </c>
      <c r="H37" s="307">
        <f t="shared" ca="1" si="12"/>
        <v>92.252179864857169</v>
      </c>
      <c r="I37" s="304">
        <f t="shared" ca="1" si="13"/>
        <v>97.016921290744634</v>
      </c>
      <c r="J37" s="306">
        <f t="shared" ca="1" si="14"/>
        <v>94.874082114755254</v>
      </c>
      <c r="K37" s="307">
        <f t="shared" ca="1" si="15"/>
        <v>380.38551550845904</v>
      </c>
      <c r="L37" s="304">
        <f t="shared" ca="1" si="0"/>
        <v>392.03855915681743</v>
      </c>
      <c r="M37" s="306">
        <f t="shared" ca="1" si="16"/>
        <v>1.2560906433919969</v>
      </c>
      <c r="N37" s="304">
        <f t="shared" ca="1" si="17"/>
        <v>71.968692552233577</v>
      </c>
      <c r="P37" s="310">
        <f t="shared" ca="1" si="18"/>
        <v>2</v>
      </c>
      <c r="Q37" s="304">
        <f t="shared" ca="1" si="19"/>
        <v>834.94444444444594</v>
      </c>
      <c r="R37" s="306">
        <f t="shared" ca="1" si="20"/>
        <v>0.4190197151683675</v>
      </c>
      <c r="S37" s="307">
        <f t="shared" ca="1" si="21"/>
        <v>9.35246581221495</v>
      </c>
      <c r="T37" s="304">
        <f t="shared" ca="1" si="1"/>
        <v>91.747689617828669</v>
      </c>
      <c r="U37" s="311">
        <f t="shared" ca="1" si="2"/>
        <v>0</v>
      </c>
      <c r="V37" s="306">
        <f t="shared" ca="1" si="3"/>
        <v>1.1792724786885624</v>
      </c>
      <c r="W37" s="304">
        <f t="shared" ca="1" si="4"/>
        <v>24.314117498507379</v>
      </c>
      <c r="Y37" s="314" t="str">
        <f t="shared" ca="1" si="22"/>
        <v/>
      </c>
      <c r="Z37" s="315" t="str">
        <f t="shared" ca="1" si="23"/>
        <v/>
      </c>
      <c r="AA37" s="316" t="str">
        <f t="shared" ca="1" si="24"/>
        <v/>
      </c>
      <c r="AC37" s="310" t="e">
        <f t="shared" ca="1" si="25"/>
        <v>#N/A</v>
      </c>
      <c r="AD37" s="323" t="e">
        <f t="shared" ca="1" si="26"/>
        <v>#N/A</v>
      </c>
      <c r="AE37" s="324">
        <f t="shared" ca="1" si="5"/>
        <v>380.38551550845904</v>
      </c>
      <c r="AG37" s="306">
        <f t="shared" ca="1" si="27"/>
        <v>77.387491265824863</v>
      </c>
      <c r="AH37" s="304">
        <f t="shared" ca="1" si="28"/>
        <v>86.71664690415372</v>
      </c>
    </row>
    <row r="38" spans="1:34" x14ac:dyDescent="0.2">
      <c r="A38" s="347">
        <f t="shared" ca="1" si="6"/>
        <v>0.01</v>
      </c>
      <c r="B38" s="304">
        <f t="shared" ca="1" si="7"/>
        <v>4.0399999999999929</v>
      </c>
      <c r="D38" s="306">
        <f t="shared" ca="1" si="8"/>
        <v>26.771356996213822</v>
      </c>
      <c r="E38" s="307">
        <f t="shared" ca="1" si="9"/>
        <v>72.430831771026604</v>
      </c>
      <c r="F38" s="304">
        <f t="shared" ca="1" si="10"/>
        <v>77.22001648835284</v>
      </c>
      <c r="G38" s="306">
        <f t="shared" ca="1" si="11"/>
        <v>30.298003727011576</v>
      </c>
      <c r="H38" s="307">
        <f t="shared" ca="1" si="12"/>
        <v>92.976488182567437</v>
      </c>
      <c r="I38" s="304">
        <f t="shared" ca="1" si="13"/>
        <v>97.788528900915111</v>
      </c>
      <c r="J38" s="306">
        <f t="shared" ca="1" si="14"/>
        <v>95.175723584175557</v>
      </c>
      <c r="K38" s="307">
        <f t="shared" ca="1" si="15"/>
        <v>381.31165884869614</v>
      </c>
      <c r="L38" s="304">
        <f t="shared" ca="1" si="0"/>
        <v>393.01017739203121</v>
      </c>
      <c r="M38" s="306">
        <f t="shared" ca="1" si="16"/>
        <v>1.2557801208438815</v>
      </c>
      <c r="N38" s="304">
        <f t="shared" ca="1" si="17"/>
        <v>71.950900920782914</v>
      </c>
      <c r="P38" s="310">
        <f t="shared" ca="1" si="18"/>
        <v>2</v>
      </c>
      <c r="Q38" s="304">
        <f t="shared" ca="1" si="19"/>
        <v>832.83333333333485</v>
      </c>
      <c r="R38" s="306">
        <f t="shared" ca="1" si="20"/>
        <v>0.41796024686199995</v>
      </c>
      <c r="S38" s="307">
        <f t="shared" ca="1" si="21"/>
        <v>9.3482862097463304</v>
      </c>
      <c r="T38" s="304">
        <f t="shared" ca="1" si="1"/>
        <v>91.706687717611501</v>
      </c>
      <c r="U38" s="311">
        <f t="shared" ca="1" si="2"/>
        <v>0</v>
      </c>
      <c r="V38" s="306">
        <f t="shared" ca="1" si="3"/>
        <v>1.1791632265961791</v>
      </c>
      <c r="W38" s="304">
        <f t="shared" ca="1" si="4"/>
        <v>24.700123387977573</v>
      </c>
      <c r="Y38" s="314" t="str">
        <f t="shared" ca="1" si="22"/>
        <v/>
      </c>
      <c r="Z38" s="315" t="str">
        <f t="shared" ca="1" si="23"/>
        <v/>
      </c>
      <c r="AA38" s="316" t="str">
        <f t="shared" ca="1" si="24"/>
        <v/>
      </c>
      <c r="AC38" s="310" t="e">
        <f t="shared" ca="1" si="25"/>
        <v>#N/A</v>
      </c>
      <c r="AD38" s="323" t="e">
        <f t="shared" ca="1" si="26"/>
        <v>#N/A</v>
      </c>
      <c r="AE38" s="324">
        <f t="shared" ca="1" si="5"/>
        <v>381.31165884869614</v>
      </c>
      <c r="AG38" s="306">
        <f t="shared" ca="1" si="27"/>
        <v>77.160289557759455</v>
      </c>
      <c r="AH38" s="304">
        <f t="shared" ca="1" si="28"/>
        <v>86.488496147227721</v>
      </c>
    </row>
    <row r="39" spans="1:34" x14ac:dyDescent="0.2">
      <c r="A39" s="347">
        <f t="shared" ca="1" si="6"/>
        <v>0.01</v>
      </c>
      <c r="B39" s="304">
        <f t="shared" ca="1" si="7"/>
        <v>4.0499999999999927</v>
      </c>
      <c r="D39" s="306">
        <f t="shared" ca="1" si="8"/>
        <v>26.726049834498856</v>
      </c>
      <c r="E39" s="307">
        <f t="shared" ca="1" si="9"/>
        <v>72.205114889851075</v>
      </c>
      <c r="F39" s="304">
        <f t="shared" ca="1" si="10"/>
        <v>76.992599358722202</v>
      </c>
      <c r="G39" s="306">
        <f t="shared" ca="1" si="11"/>
        <v>30.565264225356565</v>
      </c>
      <c r="H39" s="307">
        <f t="shared" ca="1" si="12"/>
        <v>93.698539331465952</v>
      </c>
      <c r="I39" s="304">
        <f t="shared" ca="1" si="13"/>
        <v>98.557859402566848</v>
      </c>
      <c r="J39" s="306">
        <f t="shared" ca="1" si="14"/>
        <v>95.480039923937397</v>
      </c>
      <c r="K39" s="307">
        <f t="shared" ca="1" si="15"/>
        <v>382.24503398626632</v>
      </c>
      <c r="L39" s="304">
        <f t="shared" ca="1" si="0"/>
        <v>393.98947197994846</v>
      </c>
      <c r="M39" s="306">
        <f t="shared" ca="1" si="16"/>
        <v>1.2554717283111181</v>
      </c>
      <c r="N39" s="304">
        <f t="shared" ca="1" si="17"/>
        <v>71.933231330222213</v>
      </c>
      <c r="P39" s="310">
        <f t="shared" ca="1" si="18"/>
        <v>2</v>
      </c>
      <c r="Q39" s="304">
        <f t="shared" ca="1" si="19"/>
        <v>830.72222222222376</v>
      </c>
      <c r="R39" s="306">
        <f t="shared" ca="1" si="20"/>
        <v>0.4169007785556324</v>
      </c>
      <c r="S39" s="307">
        <f t="shared" ca="1" si="21"/>
        <v>9.3441172019607741</v>
      </c>
      <c r="T39" s="304">
        <f t="shared" ca="1" si="1"/>
        <v>91.665789751235195</v>
      </c>
      <c r="U39" s="311">
        <f t="shared" ca="1" si="2"/>
        <v>0</v>
      </c>
      <c r="V39" s="306">
        <f t="shared" ca="1" si="3"/>
        <v>1.1790531314531452</v>
      </c>
      <c r="W39" s="304">
        <f t="shared" ca="1" si="4"/>
        <v>25.087955531860054</v>
      </c>
      <c r="Y39" s="314" t="str">
        <f t="shared" ca="1" si="22"/>
        <v/>
      </c>
      <c r="Z39" s="315" t="str">
        <f t="shared" ca="1" si="23"/>
        <v/>
      </c>
      <c r="AA39" s="316" t="str">
        <f t="shared" ca="1" si="24"/>
        <v/>
      </c>
      <c r="AC39" s="310" t="e">
        <f t="shared" ca="1" si="25"/>
        <v>#N/A</v>
      </c>
      <c r="AD39" s="323" t="e">
        <f t="shared" ca="1" si="26"/>
        <v>#N/A</v>
      </c>
      <c r="AE39" s="324">
        <f t="shared" ca="1" si="5"/>
        <v>382.24503398626632</v>
      </c>
      <c r="AG39" s="306">
        <f t="shared" ca="1" si="27"/>
        <v>76.932581493213405</v>
      </c>
      <c r="AH39" s="304">
        <f t="shared" ca="1" si="28"/>
        <v>86.259844714395285</v>
      </c>
    </row>
    <row r="40" spans="1:34" x14ac:dyDescent="0.2">
      <c r="A40" s="347">
        <f t="shared" ca="1" si="6"/>
        <v>0.01</v>
      </c>
      <c r="B40" s="304">
        <f t="shared" ca="1" si="7"/>
        <v>4.0599999999999925</v>
      </c>
      <c r="D40" s="306">
        <f t="shared" ca="1" si="8"/>
        <v>26.680276660401912</v>
      </c>
      <c r="E40" s="307">
        <f t="shared" ca="1" si="9"/>
        <v>71.979018200770994</v>
      </c>
      <c r="F40" s="304">
        <f t="shared" ca="1" si="10"/>
        <v>76.764680835801755</v>
      </c>
      <c r="G40" s="306">
        <f t="shared" ca="1" si="11"/>
        <v>30.832066991960584</v>
      </c>
      <c r="H40" s="307">
        <f t="shared" ca="1" si="12"/>
        <v>94.418329513473665</v>
      </c>
      <c r="I40" s="304">
        <f t="shared" ca="1" si="13"/>
        <v>99.324907767949313</v>
      </c>
      <c r="J40" s="306">
        <f t="shared" ca="1" si="14"/>
        <v>95.787026580023976</v>
      </c>
      <c r="K40" s="307">
        <f t="shared" ca="1" si="15"/>
        <v>383.18561833049102</v>
      </c>
      <c r="L40" s="304">
        <f t="shared" ca="1" si="0"/>
        <v>394.97642025361841</v>
      </c>
      <c r="M40" s="306">
        <f t="shared" ca="1" si="16"/>
        <v>1.2551654277899296</v>
      </c>
      <c r="N40" s="304">
        <f t="shared" ca="1" si="17"/>
        <v>71.91568160309545</v>
      </c>
      <c r="P40" s="310">
        <f t="shared" ca="1" si="18"/>
        <v>2</v>
      </c>
      <c r="Q40" s="304">
        <f t="shared" ca="1" si="19"/>
        <v>828.61111111111268</v>
      </c>
      <c r="R40" s="306">
        <f t="shared" ca="1" si="20"/>
        <v>0.41584131024926485</v>
      </c>
      <c r="S40" s="307">
        <f t="shared" ca="1" si="21"/>
        <v>9.3399587888582811</v>
      </c>
      <c r="T40" s="304">
        <f t="shared" ca="1" si="1"/>
        <v>91.624995718699736</v>
      </c>
      <c r="U40" s="311">
        <f t="shared" ca="1" si="2"/>
        <v>0</v>
      </c>
      <c r="V40" s="306">
        <f t="shared" ca="1" si="3"/>
        <v>1.1789421961567459</v>
      </c>
      <c r="W40" s="304">
        <f t="shared" ca="1" si="4"/>
        <v>25.477582894820152</v>
      </c>
      <c r="Y40" s="314" t="str">
        <f t="shared" ca="1" si="22"/>
        <v/>
      </c>
      <c r="Z40" s="315" t="str">
        <f t="shared" ca="1" si="23"/>
        <v/>
      </c>
      <c r="AA40" s="316" t="str">
        <f t="shared" ca="1" si="24"/>
        <v/>
      </c>
      <c r="AC40" s="310" t="e">
        <f t="shared" ca="1" si="25"/>
        <v>#N/A</v>
      </c>
      <c r="AD40" s="323" t="e">
        <f t="shared" ca="1" si="26"/>
        <v>#N/A</v>
      </c>
      <c r="AE40" s="324">
        <f t="shared" ca="1" si="5"/>
        <v>383.18561833049102</v>
      </c>
      <c r="AG40" s="306">
        <f t="shared" ca="1" si="27"/>
        <v>76.704370605061598</v>
      </c>
      <c r="AH40" s="304">
        <f t="shared" ca="1" si="28"/>
        <v>86.030696038807193</v>
      </c>
    </row>
    <row r="41" spans="1:34" x14ac:dyDescent="0.2">
      <c r="A41" s="347">
        <f t="shared" ca="1" si="6"/>
        <v>0.01</v>
      </c>
      <c r="B41" s="304">
        <f t="shared" ca="1" si="7"/>
        <v>4.0699999999999923</v>
      </c>
      <c r="D41" s="306">
        <f t="shared" ca="1" si="8"/>
        <v>26.634042666700477</v>
      </c>
      <c r="E41" s="307">
        <f t="shared" ca="1" si="9"/>
        <v>71.752543874731415</v>
      </c>
      <c r="F41" s="304">
        <f t="shared" ca="1" si="10"/>
        <v>76.536264484666859</v>
      </c>
      <c r="G41" s="306">
        <f t="shared" ca="1" si="11"/>
        <v>31.098407418627588</v>
      </c>
      <c r="H41" s="307">
        <f t="shared" ca="1" si="12"/>
        <v>95.135854952220981</v>
      </c>
      <c r="I41" s="304">
        <f t="shared" ca="1" si="13"/>
        <v>100.08966900467291</v>
      </c>
      <c r="J41" s="306">
        <f t="shared" ca="1" si="14"/>
        <v>96.096678952076914</v>
      </c>
      <c r="K41" s="307">
        <f t="shared" ca="1" si="15"/>
        <v>384.13338925281948</v>
      </c>
      <c r="L41" s="304">
        <f t="shared" ca="1" si="0"/>
        <v>395.97099949930259</v>
      </c>
      <c r="M41" s="306">
        <f t="shared" ca="1" si="16"/>
        <v>1.2548611822422218</v>
      </c>
      <c r="N41" s="304">
        <f t="shared" ca="1" si="17"/>
        <v>71.89824961727615</v>
      </c>
      <c r="P41" s="310">
        <f t="shared" ca="1" si="18"/>
        <v>2</v>
      </c>
      <c r="Q41" s="304">
        <f t="shared" ca="1" si="19"/>
        <v>826.50000000000159</v>
      </c>
      <c r="R41" s="306">
        <f t="shared" ca="1" si="20"/>
        <v>0.4147818419428973</v>
      </c>
      <c r="S41" s="307">
        <f t="shared" ca="1" si="21"/>
        <v>9.3358109704388514</v>
      </c>
      <c r="T41" s="304">
        <f t="shared" ca="1" si="1"/>
        <v>91.584305620005139</v>
      </c>
      <c r="U41" s="311">
        <f t="shared" ca="1" si="2"/>
        <v>0</v>
      </c>
      <c r="V41" s="306">
        <f t="shared" ca="1" si="3"/>
        <v>1.1788304236094922</v>
      </c>
      <c r="W41" s="304">
        <f t="shared" ca="1" si="4"/>
        <v>25.868974467746671</v>
      </c>
      <c r="Y41" s="314" t="str">
        <f t="shared" ca="1" si="22"/>
        <v/>
      </c>
      <c r="Z41" s="315" t="str">
        <f t="shared" ca="1" si="23"/>
        <v/>
      </c>
      <c r="AA41" s="316" t="str">
        <f t="shared" ca="1" si="24"/>
        <v/>
      </c>
      <c r="AC41" s="310" t="e">
        <f t="shared" ca="1" si="25"/>
        <v>#N/A</v>
      </c>
      <c r="AD41" s="323" t="e">
        <f t="shared" ca="1" si="26"/>
        <v>#N/A</v>
      </c>
      <c r="AE41" s="324">
        <f t="shared" ca="1" si="5"/>
        <v>384.13338925281948</v>
      </c>
      <c r="AG41" s="306">
        <f t="shared" ca="1" si="27"/>
        <v>76.475660430584469</v>
      </c>
      <c r="AH41" s="304">
        <f t="shared" ca="1" si="28"/>
        <v>85.801053560484377</v>
      </c>
    </row>
    <row r="42" spans="1:34" x14ac:dyDescent="0.2">
      <c r="A42" s="347">
        <f t="shared" ca="1" si="6"/>
        <v>0.01</v>
      </c>
      <c r="B42" s="304">
        <f t="shared" ca="1" si="7"/>
        <v>4.0799999999999921</v>
      </c>
      <c r="D42" s="306">
        <f t="shared" ca="1" si="8"/>
        <v>26.58735294452708</v>
      </c>
      <c r="E42" s="307">
        <f t="shared" ca="1" si="9"/>
        <v>71.525694115929099</v>
      </c>
      <c r="F42" s="304">
        <f t="shared" ca="1" si="10"/>
        <v>76.307353874723674</v>
      </c>
      <c r="G42" s="306">
        <f t="shared" ca="1" si="11"/>
        <v>31.36428094807286</v>
      </c>
      <c r="H42" s="307">
        <f t="shared" ca="1" si="12"/>
        <v>95.851111893380278</v>
      </c>
      <c r="I42" s="304">
        <f t="shared" ca="1" si="13"/>
        <v>100.85213815575231</v>
      </c>
      <c r="J42" s="306">
        <f t="shared" ca="1" si="14"/>
        <v>96.40899239391041</v>
      </c>
      <c r="K42" s="307">
        <f t="shared" ca="1" si="15"/>
        <v>385.08832408704751</v>
      </c>
      <c r="L42" s="304">
        <f t="shared" ca="1" si="0"/>
        <v>396.97318695672635</v>
      </c>
      <c r="M42" s="306">
        <f t="shared" ca="1" si="16"/>
        <v>1.2545589555626353</v>
      </c>
      <c r="N42" s="304">
        <f t="shared" ca="1" si="17"/>
        <v>71.880933304079591</v>
      </c>
      <c r="P42" s="310">
        <f t="shared" ca="1" si="18"/>
        <v>2</v>
      </c>
      <c r="Q42" s="304">
        <f t="shared" ca="1" si="19"/>
        <v>824.38888888889062</v>
      </c>
      <c r="R42" s="306">
        <f t="shared" ca="1" si="20"/>
        <v>0.41372237363652986</v>
      </c>
      <c r="S42" s="307">
        <f t="shared" ca="1" si="21"/>
        <v>9.3316737467024868</v>
      </c>
      <c r="T42" s="304">
        <f t="shared" ca="1" si="1"/>
        <v>91.543719455151404</v>
      </c>
      <c r="U42" s="311">
        <f t="shared" ca="1" si="2"/>
        <v>0</v>
      </c>
      <c r="V42" s="306">
        <f t="shared" ca="1" si="3"/>
        <v>1.1787178167190739</v>
      </c>
      <c r="W42" s="304">
        <f t="shared" ca="1" si="4"/>
        <v>26.262099269319773</v>
      </c>
      <c r="Y42" s="314" t="str">
        <f t="shared" ca="1" si="22"/>
        <v/>
      </c>
      <c r="Z42" s="315" t="str">
        <f t="shared" ca="1" si="23"/>
        <v/>
      </c>
      <c r="AA42" s="316" t="str">
        <f t="shared" ca="1" si="24"/>
        <v/>
      </c>
      <c r="AC42" s="310" t="e">
        <f t="shared" ca="1" si="25"/>
        <v>#N/A</v>
      </c>
      <c r="AD42" s="323" t="e">
        <f t="shared" ca="1" si="26"/>
        <v>#N/A</v>
      </c>
      <c r="AE42" s="324">
        <f t="shared" ca="1" si="5"/>
        <v>385.08832408704751</v>
      </c>
      <c r="AG42" s="306">
        <f t="shared" ca="1" si="27"/>
        <v>76.246454511358365</v>
      </c>
      <c r="AH42" s="304">
        <f t="shared" ca="1" si="28"/>
        <v>85.570920726125394</v>
      </c>
    </row>
    <row r="43" spans="1:34" x14ac:dyDescent="0.2">
      <c r="A43" s="347">
        <f t="shared" ca="1" si="6"/>
        <v>0.01</v>
      </c>
      <c r="B43" s="304">
        <f t="shared" ca="1" si="7"/>
        <v>4.0899999999999919</v>
      </c>
      <c r="D43" s="306">
        <f t="shared" ca="1" si="8"/>
        <v>26.540212486875618</v>
      </c>
      <c r="E43" s="307">
        <f t="shared" ca="1" si="9"/>
        <v>71.298471160723707</v>
      </c>
      <c r="F43" s="304">
        <f t="shared" ca="1" si="10"/>
        <v>76.077952579607839</v>
      </c>
      <c r="G43" s="306">
        <f t="shared" ca="1" si="11"/>
        <v>31.629683072941617</v>
      </c>
      <c r="H43" s="307">
        <f t="shared" ca="1" si="12"/>
        <v>96.564096604987512</v>
      </c>
      <c r="I43" s="304">
        <f t="shared" ca="1" si="13"/>
        <v>101.61231029964868</v>
      </c>
      <c r="J43" s="306">
        <f t="shared" ca="1" si="14"/>
        <v>96.723962214015486</v>
      </c>
      <c r="K43" s="307">
        <f t="shared" ca="1" si="15"/>
        <v>386.05040012953936</v>
      </c>
      <c r="L43" s="304">
        <f t="shared" ca="1" si="0"/>
        <v>397.9829598193316</v>
      </c>
      <c r="M43" s="306">
        <f t="shared" ca="1" si="16"/>
        <v>1.2542587125469953</v>
      </c>
      <c r="N43" s="304">
        <f t="shared" ca="1" si="17"/>
        <v>71.863730646455139</v>
      </c>
      <c r="P43" s="310">
        <f t="shared" ca="1" si="18"/>
        <v>2</v>
      </c>
      <c r="Q43" s="304">
        <f t="shared" ca="1" si="19"/>
        <v>822.27777777777953</v>
      </c>
      <c r="R43" s="306">
        <f t="shared" ca="1" si="20"/>
        <v>0.41266290533016231</v>
      </c>
      <c r="S43" s="307">
        <f t="shared" ca="1" si="21"/>
        <v>9.3275471176491855</v>
      </c>
      <c r="T43" s="304">
        <f t="shared" ca="1" si="1"/>
        <v>91.503237224138516</v>
      </c>
      <c r="U43" s="311">
        <f t="shared" ca="1" si="2"/>
        <v>0</v>
      </c>
      <c r="V43" s="306">
        <f t="shared" ca="1" si="3"/>
        <v>1.1786043783983113</v>
      </c>
      <c r="W43" s="304">
        <f t="shared" ca="1" si="4"/>
        <v>26.656926347571876</v>
      </c>
      <c r="Y43" s="314" t="str">
        <f t="shared" ca="1" si="22"/>
        <v/>
      </c>
      <c r="Z43" s="315" t="str">
        <f t="shared" ca="1" si="23"/>
        <v/>
      </c>
      <c r="AA43" s="316" t="str">
        <f t="shared" ca="1" si="24"/>
        <v/>
      </c>
      <c r="AC43" s="310" t="e">
        <f t="shared" ca="1" si="25"/>
        <v>#N/A</v>
      </c>
      <c r="AD43" s="323" t="e">
        <f t="shared" ca="1" si="26"/>
        <v>#N/A</v>
      </c>
      <c r="AE43" s="324">
        <f t="shared" ca="1" si="5"/>
        <v>386.05040012953936</v>
      </c>
      <c r="AG43" s="306">
        <f t="shared" ca="1" si="27"/>
        <v>76.016756393142671</v>
      </c>
      <c r="AH43" s="304">
        <f t="shared" ca="1" si="28"/>
        <v>85.340300988914123</v>
      </c>
    </row>
    <row r="44" spans="1:34" x14ac:dyDescent="0.2">
      <c r="A44" s="347">
        <f t="shared" ca="1" si="6"/>
        <v>0.01</v>
      </c>
      <c r="B44" s="304">
        <f t="shared" ca="1" si="7"/>
        <v>4.0999999999999917</v>
      </c>
      <c r="D44" s="306">
        <f t="shared" ca="1" si="8"/>
        <v>26.492626191956603</v>
      </c>
      <c r="E44" s="307">
        <f t="shared" ca="1" si="9"/>
        <v>71.0708772765866</v>
      </c>
      <c r="F44" s="304">
        <f t="shared" ca="1" si="10"/>
        <v>75.84806417707955</v>
      </c>
      <c r="G44" s="306">
        <f t="shared" ca="1" si="11"/>
        <v>31.894609334861183</v>
      </c>
      <c r="H44" s="307">
        <f t="shared" ca="1" si="12"/>
        <v>97.274805377753381</v>
      </c>
      <c r="I44" s="304">
        <f t="shared" ca="1" si="13"/>
        <v>102.37018055031071</v>
      </c>
      <c r="J44" s="306">
        <f t="shared" ca="1" si="14"/>
        <v>97.041583676054501</v>
      </c>
      <c r="K44" s="307">
        <f t="shared" ca="1" si="15"/>
        <v>387.01959463945303</v>
      </c>
      <c r="L44" s="304">
        <f t="shared" ca="1" si="0"/>
        <v>399.00029523453145</v>
      </c>
      <c r="M44" s="306">
        <f t="shared" ca="1" si="16"/>
        <v>1.2539604188620885</v>
      </c>
      <c r="N44" s="304">
        <f t="shared" ca="1" si="17"/>
        <v>71.846639677254586</v>
      </c>
      <c r="P44" s="310">
        <f t="shared" ca="1" si="18"/>
        <v>2</v>
      </c>
      <c r="Q44" s="304">
        <f t="shared" ca="1" si="19"/>
        <v>820.16666666666845</v>
      </c>
      <c r="R44" s="306">
        <f t="shared" ca="1" si="20"/>
        <v>0.41160343702379476</v>
      </c>
      <c r="S44" s="307">
        <f t="shared" ca="1" si="21"/>
        <v>9.3234310832789475</v>
      </c>
      <c r="T44" s="304">
        <f t="shared" ca="1" si="1"/>
        <v>91.462858926966476</v>
      </c>
      <c r="U44" s="311">
        <f t="shared" ca="1" si="2"/>
        <v>0</v>
      </c>
      <c r="V44" s="306">
        <f t="shared" ca="1" si="3"/>
        <v>1.1784901115651072</v>
      </c>
      <c r="W44" s="304">
        <f t="shared" ca="1" si="4"/>
        <v>27.053424781441567</v>
      </c>
      <c r="Y44" s="314" t="str">
        <f t="shared" ca="1" si="22"/>
        <v/>
      </c>
      <c r="Z44" s="315" t="str">
        <f t="shared" ca="1" si="23"/>
        <v/>
      </c>
      <c r="AA44" s="316" t="str">
        <f t="shared" ca="1" si="24"/>
        <v/>
      </c>
      <c r="AC44" s="310" t="e">
        <f t="shared" ca="1" si="25"/>
        <v>#N/A</v>
      </c>
      <c r="AD44" s="323" t="e">
        <f t="shared" ca="1" si="26"/>
        <v>#N/A</v>
      </c>
      <c r="AE44" s="324">
        <f t="shared" ca="1" si="5"/>
        <v>387.01959463945303</v>
      </c>
      <c r="AG44" s="306">
        <f t="shared" ca="1" si="27"/>
        <v>75.78656962576359</v>
      </c>
      <c r="AH44" s="304">
        <f t="shared" ca="1" si="28"/>
        <v>85.109197808327437</v>
      </c>
    </row>
    <row r="45" spans="1:34" x14ac:dyDescent="0.2">
      <c r="A45" s="347">
        <f t="shared" ca="1" si="6"/>
        <v>0.01</v>
      </c>
      <c r="B45" s="304">
        <f t="shared" ca="1" si="7"/>
        <v>4.1099999999999914</v>
      </c>
      <c r="D45" s="306">
        <f t="shared" ca="1" si="8"/>
        <v>26.444598866408949</v>
      </c>
      <c r="E45" s="307">
        <f t="shared" ca="1" si="9"/>
        <v>70.842914761085751</v>
      </c>
      <c r="F45" s="304">
        <f t="shared" ca="1" si="10"/>
        <v>75.617692248915787</v>
      </c>
      <c r="G45" s="306">
        <f t="shared" ca="1" si="11"/>
        <v>32.159055323525273</v>
      </c>
      <c r="H45" s="307">
        <f t="shared" ca="1" si="12"/>
        <v>97.983234525364239</v>
      </c>
      <c r="I45" s="304">
        <f t="shared" ca="1" si="13"/>
        <v>103.12574405721439</v>
      </c>
      <c r="J45" s="306">
        <f t="shared" ca="1" si="14"/>
        <v>97.361851999346428</v>
      </c>
      <c r="K45" s="307">
        <f t="shared" ca="1" si="15"/>
        <v>387.99588483896861</v>
      </c>
      <c r="L45" s="304">
        <f t="shared" ca="1" si="0"/>
        <v>400.02517030396581</v>
      </c>
      <c r="M45" s="306">
        <f t="shared" ca="1" si="16"/>
        <v>1.2536640410167004</v>
      </c>
      <c r="N45" s="304">
        <f t="shared" ca="1" si="17"/>
        <v>71.829658477572664</v>
      </c>
      <c r="P45" s="310">
        <f t="shared" ca="1" si="18"/>
        <v>2</v>
      </c>
      <c r="Q45" s="304">
        <f t="shared" ca="1" si="19"/>
        <v>818.05555555555736</v>
      </c>
      <c r="R45" s="306">
        <f t="shared" ca="1" si="20"/>
        <v>0.41054396871742721</v>
      </c>
      <c r="S45" s="307">
        <f t="shared" ca="1" si="21"/>
        <v>9.3193256435917728</v>
      </c>
      <c r="T45" s="304">
        <f t="shared" ca="1" si="1"/>
        <v>91.422584563635297</v>
      </c>
      <c r="U45" s="311">
        <f t="shared" ca="1" si="2"/>
        <v>0</v>
      </c>
      <c r="V45" s="306">
        <f t="shared" ca="1" si="3"/>
        <v>1.1783750191423987</v>
      </c>
      <c r="W45" s="304">
        <f t="shared" ca="1" si="4"/>
        <v>27.451563682320231</v>
      </c>
      <c r="Y45" s="314" t="str">
        <f t="shared" ca="1" si="22"/>
        <v/>
      </c>
      <c r="Z45" s="315" t="str">
        <f t="shared" ca="1" si="23"/>
        <v/>
      </c>
      <c r="AA45" s="316" t="str">
        <f t="shared" ca="1" si="24"/>
        <v/>
      </c>
      <c r="AC45" s="310" t="e">
        <f t="shared" ca="1" si="25"/>
        <v>#N/A</v>
      </c>
      <c r="AD45" s="323" t="e">
        <f t="shared" ca="1" si="26"/>
        <v>#N/A</v>
      </c>
      <c r="AE45" s="324">
        <f t="shared" ca="1" si="5"/>
        <v>387.99588483896861</v>
      </c>
      <c r="AG45" s="306">
        <f t="shared" ca="1" si="27"/>
        <v>75.555897762995002</v>
      </c>
      <c r="AH45" s="304">
        <f t="shared" ca="1" si="28"/>
        <v>84.877614649943141</v>
      </c>
    </row>
    <row r="46" spans="1:34" x14ac:dyDescent="0.2">
      <c r="A46" s="347">
        <f t="shared" ca="1" si="6"/>
        <v>0.01</v>
      </c>
      <c r="B46" s="304">
        <f t="shared" ca="1" si="7"/>
        <v>4.1199999999999912</v>
      </c>
      <c r="D46" s="306">
        <f t="shared" ca="1" si="8"/>
        <v>26.396135228375638</v>
      </c>
      <c r="E46" s="307">
        <f t="shared" ca="1" si="9"/>
        <v>70.614585940904419</v>
      </c>
      <c r="F46" s="304">
        <f t="shared" ca="1" si="10"/>
        <v>75.386840380799015</v>
      </c>
      <c r="G46" s="306">
        <f t="shared" ca="1" si="11"/>
        <v>32.423016675809031</v>
      </c>
      <c r="H46" s="307">
        <f t="shared" ca="1" si="12"/>
        <v>98.689380384773287</v>
      </c>
      <c r="I46" s="304">
        <f t="shared" ca="1" si="13"/>
        <v>103.87899600540172</v>
      </c>
      <c r="J46" s="306">
        <f t="shared" ca="1" si="14"/>
        <v>97.684762359343097</v>
      </c>
      <c r="K46" s="307">
        <f t="shared" ca="1" si="15"/>
        <v>388.97924791351932</v>
      </c>
      <c r="L46" s="304">
        <f t="shared" ca="1" si="0"/>
        <v>401.05756208375931</v>
      </c>
      <c r="M46" s="306">
        <f t="shared" ca="1" si="16"/>
        <v>1.253369546333851</v>
      </c>
      <c r="N46" s="304">
        <f t="shared" ca="1" si="17"/>
        <v>71.81278517515635</v>
      </c>
      <c r="P46" s="310">
        <f t="shared" ca="1" si="18"/>
        <v>2</v>
      </c>
      <c r="Q46" s="304">
        <f t="shared" ca="1" si="19"/>
        <v>815.94444444444628</v>
      </c>
      <c r="R46" s="306">
        <f t="shared" ca="1" si="20"/>
        <v>0.40948450041105966</v>
      </c>
      <c r="S46" s="307">
        <f t="shared" ca="1" si="21"/>
        <v>9.3152307985876615</v>
      </c>
      <c r="T46" s="304">
        <f t="shared" ca="1" si="1"/>
        <v>91.382414134144966</v>
      </c>
      <c r="U46" s="311">
        <f t="shared" ca="1" si="2"/>
        <v>0</v>
      </c>
      <c r="V46" s="306">
        <f t="shared" ca="1" si="3"/>
        <v>1.1782591040581083</v>
      </c>
      <c r="W46" s="304">
        <f t="shared" ca="1" si="4"/>
        <v>27.851312195591383</v>
      </c>
      <c r="Y46" s="314" t="str">
        <f t="shared" ca="1" si="22"/>
        <v/>
      </c>
      <c r="Z46" s="315" t="str">
        <f t="shared" ca="1" si="23"/>
        <v/>
      </c>
      <c r="AA46" s="316" t="str">
        <f t="shared" ca="1" si="24"/>
        <v/>
      </c>
      <c r="AC46" s="310" t="e">
        <f t="shared" ca="1" si="25"/>
        <v>#N/A</v>
      </c>
      <c r="AD46" s="323" t="e">
        <f t="shared" ca="1" si="26"/>
        <v>#N/A</v>
      </c>
      <c r="AE46" s="324">
        <f t="shared" ca="1" si="5"/>
        <v>388.97924791351932</v>
      </c>
      <c r="AG46" s="306">
        <f t="shared" ca="1" si="27"/>
        <v>75.324744362436348</v>
      </c>
      <c r="AH46" s="304">
        <f t="shared" ca="1" si="28"/>
        <v>84.645554985247841</v>
      </c>
    </row>
    <row r="47" spans="1:34" x14ac:dyDescent="0.2">
      <c r="A47" s="347">
        <f t="shared" ca="1" si="6"/>
        <v>0.01</v>
      </c>
      <c r="B47" s="304">
        <f t="shared" ca="1" si="7"/>
        <v>4.129999999999991</v>
      </c>
      <c r="D47" s="306">
        <f t="shared" ca="1" si="8"/>
        <v>26.347239910449758</v>
      </c>
      <c r="E47" s="307">
        <f t="shared" ca="1" si="9"/>
        <v>70.385893170892771</v>
      </c>
      <c r="F47" s="304">
        <f t="shared" ca="1" si="10"/>
        <v>75.15551216220355</v>
      </c>
      <c r="G47" s="306">
        <f t="shared" ca="1" si="11"/>
        <v>32.686489074913531</v>
      </c>
      <c r="H47" s="307">
        <f t="shared" ca="1" si="12"/>
        <v>99.393239316482209</v>
      </c>
      <c r="I47" s="304">
        <f t="shared" ca="1" si="13"/>
        <v>104.62993161551788</v>
      </c>
      <c r="J47" s="306">
        <f t="shared" ca="1" si="14"/>
        <v>98.010309888096714</v>
      </c>
      <c r="K47" s="307">
        <f t="shared" ca="1" si="15"/>
        <v>389.9696610120256</v>
      </c>
      <c r="L47" s="304">
        <f t="shared" ca="1" si="0"/>
        <v>402.09744758478001</v>
      </c>
      <c r="M47" s="306">
        <f t="shared" ca="1" si="16"/>
        <v>1.2530769029241677</v>
      </c>
      <c r="N47" s="304">
        <f t="shared" ca="1" si="17"/>
        <v>71.796017942879175</v>
      </c>
      <c r="P47" s="310">
        <f t="shared" ca="1" si="18"/>
        <v>2</v>
      </c>
      <c r="Q47" s="304">
        <f t="shared" ca="1" si="19"/>
        <v>813.8333333333353</v>
      </c>
      <c r="R47" s="306">
        <f t="shared" ca="1" si="20"/>
        <v>0.40842503210469222</v>
      </c>
      <c r="S47" s="307">
        <f t="shared" ca="1" si="21"/>
        <v>9.3111465482666151</v>
      </c>
      <c r="T47" s="304">
        <f t="shared" ca="1" si="1"/>
        <v>91.342347638495497</v>
      </c>
      <c r="U47" s="311">
        <f t="shared" ca="1" si="2"/>
        <v>0</v>
      </c>
      <c r="V47" s="306">
        <f t="shared" ca="1" si="3"/>
        <v>1.1781423692450927</v>
      </c>
      <c r="W47" s="304">
        <f t="shared" ca="1" si="4"/>
        <v>28.25263950216258</v>
      </c>
      <c r="Y47" s="314" t="str">
        <f t="shared" ca="1" si="22"/>
        <v/>
      </c>
      <c r="Z47" s="315" t="str">
        <f t="shared" ca="1" si="23"/>
        <v/>
      </c>
      <c r="AA47" s="316" t="str">
        <f t="shared" ca="1" si="24"/>
        <v/>
      </c>
      <c r="AC47" s="310" t="e">
        <f t="shared" ca="1" si="25"/>
        <v>#N/A</v>
      </c>
      <c r="AD47" s="323" t="e">
        <f t="shared" ca="1" si="26"/>
        <v>#N/A</v>
      </c>
      <c r="AE47" s="324">
        <f t="shared" ca="1" si="5"/>
        <v>389.9696610120256</v>
      </c>
      <c r="AG47" s="306">
        <f t="shared" ca="1" si="27"/>
        <v>75.093112985388075</v>
      </c>
      <c r="AH47" s="304">
        <f t="shared" ca="1" si="28"/>
        <v>84.413022291445316</v>
      </c>
    </row>
    <row r="48" spans="1:34" x14ac:dyDescent="0.2">
      <c r="A48" s="347">
        <f t="shared" ca="1" si="6"/>
        <v>0.01</v>
      </c>
      <c r="B48" s="304">
        <f t="shared" ca="1" si="7"/>
        <v>4.1399999999999908</v>
      </c>
      <c r="D48" s="306">
        <f t="shared" ca="1" si="8"/>
        <v>26.297917462497718</v>
      </c>
      <c r="E48" s="307">
        <f t="shared" ca="1" si="9"/>
        <v>70.156838833150118</v>
      </c>
      <c r="F48" s="304">
        <f t="shared" ca="1" si="10"/>
        <v>74.923711186278965</v>
      </c>
      <c r="G48" s="306">
        <f t="shared" ca="1" si="11"/>
        <v>32.949468249538505</v>
      </c>
      <c r="H48" s="307">
        <f t="shared" ca="1" si="12"/>
        <v>100.0948077048137</v>
      </c>
      <c r="I48" s="304">
        <f t="shared" ca="1" si="13"/>
        <v>105.37854614384742</v>
      </c>
      <c r="J48" s="306">
        <f t="shared" ca="1" si="14"/>
        <v>98.338489674718971</v>
      </c>
      <c r="K48" s="307">
        <f t="shared" ca="1" si="15"/>
        <v>390.96710124713206</v>
      </c>
      <c r="L48" s="304">
        <f t="shared" ca="1" si="0"/>
        <v>403.14480377289993</v>
      </c>
      <c r="M48" s="306">
        <f t="shared" ca="1" si="16"/>
        <v>1.2527860796603423</v>
      </c>
      <c r="N48" s="304">
        <f t="shared" ca="1" si="17"/>
        <v>71.779354997277764</v>
      </c>
      <c r="P48" s="310">
        <f t="shared" ca="1" si="18"/>
        <v>2</v>
      </c>
      <c r="Q48" s="304">
        <f t="shared" ca="1" si="19"/>
        <v>811.72222222222422</v>
      </c>
      <c r="R48" s="306">
        <f t="shared" ca="1" si="20"/>
        <v>0.40736556379832467</v>
      </c>
      <c r="S48" s="307">
        <f t="shared" ca="1" si="21"/>
        <v>9.3070728926286321</v>
      </c>
      <c r="T48" s="304">
        <f t="shared" ca="1" si="1"/>
        <v>91.302385076686889</v>
      </c>
      <c r="U48" s="311">
        <f t="shared" ca="1" si="2"/>
        <v>0</v>
      </c>
      <c r="V48" s="306">
        <f t="shared" ca="1" si="3"/>
        <v>1.178024817641097</v>
      </c>
      <c r="W48" s="304">
        <f t="shared" ca="1" si="4"/>
        <v>28.655514819989925</v>
      </c>
      <c r="Y48" s="314" t="str">
        <f t="shared" ca="1" si="22"/>
        <v/>
      </c>
      <c r="Z48" s="315" t="str">
        <f t="shared" ca="1" si="23"/>
        <v/>
      </c>
      <c r="AA48" s="316" t="str">
        <f t="shared" ca="1" si="24"/>
        <v/>
      </c>
      <c r="AC48" s="310" t="e">
        <f t="shared" ca="1" si="25"/>
        <v>#N/A</v>
      </c>
      <c r="AD48" s="323" t="e">
        <f t="shared" ca="1" si="26"/>
        <v>#N/A</v>
      </c>
      <c r="AE48" s="324">
        <f t="shared" ca="1" si="5"/>
        <v>390.96710124713206</v>
      </c>
      <c r="AG48" s="306">
        <f t="shared" ca="1" si="27"/>
        <v>74.861007196724472</v>
      </c>
      <c r="AH48" s="304">
        <f t="shared" ca="1" si="28"/>
        <v>84.180020051264833</v>
      </c>
    </row>
    <row r="49" spans="1:34" x14ac:dyDescent="0.2">
      <c r="A49" s="347">
        <f t="shared" ca="1" si="6"/>
        <v>0.01</v>
      </c>
      <c r="B49" s="304">
        <f t="shared" ca="1" si="7"/>
        <v>4.1499999999999906</v>
      </c>
      <c r="D49" s="306">
        <f t="shared" ca="1" si="8"/>
        <v>26.24817235436516</v>
      </c>
      <c r="E49" s="307">
        <f t="shared" ca="1" si="9"/>
        <v>69.927425336136807</v>
      </c>
      <c r="F49" s="304">
        <f t="shared" ca="1" si="10"/>
        <v>74.69144104973104</v>
      </c>
      <c r="G49" s="306">
        <f t="shared" ca="1" si="11"/>
        <v>33.211949973082156</v>
      </c>
      <c r="H49" s="307">
        <f t="shared" ca="1" si="12"/>
        <v>100.79408195817507</v>
      </c>
      <c r="I49" s="304">
        <f t="shared" ca="1" si="13"/>
        <v>106.12483488234894</v>
      </c>
      <c r="J49" s="306">
        <f t="shared" ca="1" si="14"/>
        <v>98.669296765832073</v>
      </c>
      <c r="K49" s="307">
        <f t="shared" ca="1" si="15"/>
        <v>391.97154569544699</v>
      </c>
      <c r="L49" s="304">
        <f t="shared" ca="1" si="0"/>
        <v>404.19960756925747</v>
      </c>
      <c r="M49" s="306">
        <f t="shared" ca="1" si="16"/>
        <v>1.2524970461526177</v>
      </c>
      <c r="N49" s="304">
        <f t="shared" ca="1" si="17"/>
        <v>71.762794597147277</v>
      </c>
      <c r="P49" s="310">
        <f t="shared" ca="1" si="18"/>
        <v>2</v>
      </c>
      <c r="Q49" s="304">
        <f t="shared" ca="1" si="19"/>
        <v>809.61111111111313</v>
      </c>
      <c r="R49" s="306">
        <f t="shared" ca="1" si="20"/>
        <v>0.40630609549195712</v>
      </c>
      <c r="S49" s="307">
        <f t="shared" ca="1" si="21"/>
        <v>9.3030098316737124</v>
      </c>
      <c r="T49" s="304">
        <f t="shared" ca="1" si="1"/>
        <v>91.262526448719129</v>
      </c>
      <c r="U49" s="311">
        <f t="shared" ca="1" si="2"/>
        <v>0</v>
      </c>
      <c r="V49" s="306">
        <f t="shared" ca="1" si="3"/>
        <v>1.1779064521887015</v>
      </c>
      <c r="W49" s="304">
        <f t="shared" ca="1" si="4"/>
        <v>29.059907405594785</v>
      </c>
      <c r="Y49" s="314" t="str">
        <f t="shared" ca="1" si="22"/>
        <v/>
      </c>
      <c r="Z49" s="315" t="str">
        <f t="shared" ca="1" si="23"/>
        <v/>
      </c>
      <c r="AA49" s="316" t="str">
        <f t="shared" ca="1" si="24"/>
        <v/>
      </c>
      <c r="AC49" s="310" t="e">
        <f t="shared" ca="1" si="25"/>
        <v>#N/A</v>
      </c>
      <c r="AD49" s="323" t="e">
        <f t="shared" ca="1" si="26"/>
        <v>#N/A</v>
      </c>
      <c r="AE49" s="324">
        <f t="shared" ca="1" si="5"/>
        <v>391.97154569544699</v>
      </c>
      <c r="AG49" s="306">
        <f t="shared" ca="1" si="27"/>
        <v>74.628430564764045</v>
      </c>
      <c r="AH49" s="304">
        <f t="shared" ca="1" si="28"/>
        <v>83.946551752769764</v>
      </c>
    </row>
    <row r="50" spans="1:34" x14ac:dyDescent="0.2">
      <c r="A50" s="347">
        <f t="shared" ca="1" si="6"/>
        <v>0.01</v>
      </c>
      <c r="B50" s="304">
        <f t="shared" ca="1" si="7"/>
        <v>4.1599999999999904</v>
      </c>
      <c r="D50" s="306">
        <f t="shared" ca="1" si="8"/>
        <v>26.198008978471542</v>
      </c>
      <c r="E50" s="307">
        <f t="shared" ca="1" si="9"/>
        <v>69.697655113814193</v>
      </c>
      <c r="F50" s="304">
        <f t="shared" ca="1" si="10"/>
        <v>74.458705352700463</v>
      </c>
      <c r="G50" s="306">
        <f t="shared" ca="1" si="11"/>
        <v>33.47393006286687</v>
      </c>
      <c r="H50" s="307">
        <f t="shared" ca="1" si="12"/>
        <v>101.49105850931321</v>
      </c>
      <c r="I50" s="304">
        <f t="shared" ca="1" si="13"/>
        <v>106.86879315868846</v>
      </c>
      <c r="J50" s="306">
        <f t="shared" ca="1" si="14"/>
        <v>99.002726166011811</v>
      </c>
      <c r="K50" s="307">
        <f t="shared" ca="1" si="15"/>
        <v>392.98297139778441</v>
      </c>
      <c r="L50" s="304">
        <f t="shared" ca="1" si="0"/>
        <v>405.26183585052041</v>
      </c>
      <c r="M50" s="306">
        <f t="shared" ca="1" si="16"/>
        <v>1.2522097727252548</v>
      </c>
      <c r="N50" s="304">
        <f t="shared" ca="1" si="17"/>
        <v>71.746335042193124</v>
      </c>
      <c r="P50" s="310">
        <f t="shared" ca="1" si="18"/>
        <v>2</v>
      </c>
      <c r="Q50" s="304">
        <f t="shared" ca="1" si="19"/>
        <v>807.50000000000205</v>
      </c>
      <c r="R50" s="306">
        <f t="shared" ca="1" si="20"/>
        <v>0.40524662718558957</v>
      </c>
      <c r="S50" s="307">
        <f t="shared" ca="1" si="21"/>
        <v>9.298957365401856</v>
      </c>
      <c r="T50" s="304">
        <f t="shared" ca="1" si="1"/>
        <v>91.222771754592216</v>
      </c>
      <c r="U50" s="311">
        <f t="shared" ca="1" si="2"/>
        <v>0</v>
      </c>
      <c r="V50" s="306">
        <f t="shared" ca="1" si="3"/>
        <v>1.1777872758352734</v>
      </c>
      <c r="W50" s="304">
        <f t="shared" ca="1" si="4"/>
        <v>29.465786555572844</v>
      </c>
      <c r="Y50" s="314" t="str">
        <f t="shared" ca="1" si="22"/>
        <v/>
      </c>
      <c r="Z50" s="315" t="str">
        <f t="shared" ca="1" si="23"/>
        <v/>
      </c>
      <c r="AA50" s="316" t="str">
        <f t="shared" ca="1" si="24"/>
        <v/>
      </c>
      <c r="AC50" s="310" t="e">
        <f t="shared" ca="1" si="25"/>
        <v>#N/A</v>
      </c>
      <c r="AD50" s="323" t="e">
        <f t="shared" ca="1" si="26"/>
        <v>#N/A</v>
      </c>
      <c r="AE50" s="324">
        <f t="shared" ca="1" si="5"/>
        <v>392.98297139778441</v>
      </c>
      <c r="AG50" s="306">
        <f t="shared" ca="1" si="27"/>
        <v>74.395386661137877</v>
      </c>
      <c r="AH50" s="304">
        <f t="shared" ca="1" si="28"/>
        <v>83.712620889166402</v>
      </c>
    </row>
    <row r="51" spans="1:34" x14ac:dyDescent="0.2">
      <c r="A51" s="347">
        <f t="shared" ca="1" si="6"/>
        <v>0.01</v>
      </c>
      <c r="B51" s="304">
        <f t="shared" ca="1" si="7"/>
        <v>4.1699999999999902</v>
      </c>
      <c r="D51" s="306">
        <f t="shared" ca="1" si="8"/>
        <v>26.147431652298788</v>
      </c>
      <c r="E51" s="307">
        <f t="shared" ca="1" si="9"/>
        <v>69.467530624811403</v>
      </c>
      <c r="F51" s="304">
        <f t="shared" ca="1" si="10"/>
        <v>74.225507698639206</v>
      </c>
      <c r="G51" s="306">
        <f t="shared" ca="1" si="11"/>
        <v>33.735404379389855</v>
      </c>
      <c r="H51" s="307">
        <f t="shared" ca="1" si="12"/>
        <v>102.18573381556132</v>
      </c>
      <c r="I51" s="304">
        <f t="shared" ca="1" si="13"/>
        <v>107.61041633627158</v>
      </c>
      <c r="J51" s="306">
        <f t="shared" ca="1" si="14"/>
        <v>99.338772838223093</v>
      </c>
      <c r="K51" s="307">
        <f t="shared" ca="1" si="15"/>
        <v>394.00135535940876</v>
      </c>
      <c r="L51" s="304">
        <f t="shared" ca="1" si="0"/>
        <v>406.33146544915172</v>
      </c>
      <c r="M51" s="306">
        <f t="shared" ca="1" si="16"/>
        <v>1.251924230393934</v>
      </c>
      <c r="N51" s="304">
        <f t="shared" ca="1" si="17"/>
        <v>71.729974671736116</v>
      </c>
      <c r="P51" s="310">
        <f t="shared" ca="1" si="18"/>
        <v>2</v>
      </c>
      <c r="Q51" s="304">
        <f t="shared" ca="1" si="19"/>
        <v>805.38888888889096</v>
      </c>
      <c r="R51" s="306">
        <f t="shared" ca="1" si="20"/>
        <v>0.40418715887922202</v>
      </c>
      <c r="S51" s="307">
        <f t="shared" ca="1" si="21"/>
        <v>9.2949154938130629</v>
      </c>
      <c r="T51" s="304">
        <f t="shared" ca="1" si="1"/>
        <v>91.183120994306151</v>
      </c>
      <c r="U51" s="311">
        <f t="shared" ca="1" si="2"/>
        <v>0</v>
      </c>
      <c r="V51" s="306">
        <f t="shared" ca="1" si="3"/>
        <v>1.1776672915329158</v>
      </c>
      <c r="W51" s="304">
        <f t="shared" ca="1" si="4"/>
        <v>29.873121608095353</v>
      </c>
      <c r="Y51" s="314" t="str">
        <f t="shared" ca="1" si="22"/>
        <v/>
      </c>
      <c r="Z51" s="315" t="str">
        <f t="shared" ca="1" si="23"/>
        <v/>
      </c>
      <c r="AA51" s="316" t="str">
        <f t="shared" ca="1" si="24"/>
        <v/>
      </c>
      <c r="AC51" s="310" t="e">
        <f t="shared" ca="1" si="25"/>
        <v>#N/A</v>
      </c>
      <c r="AD51" s="323" t="e">
        <f t="shared" ca="1" si="26"/>
        <v>#N/A</v>
      </c>
      <c r="AE51" s="324">
        <f t="shared" ca="1" si="5"/>
        <v>394.00135535940876</v>
      </c>
      <c r="AG51" s="306">
        <f t="shared" ca="1" si="27"/>
        <v>74.161879060655693</v>
      </c>
      <c r="AH51" s="304">
        <f t="shared" ca="1" si="28"/>
        <v>83.478230958613082</v>
      </c>
    </row>
    <row r="52" spans="1:34" x14ac:dyDescent="0.2">
      <c r="A52" s="347">
        <f t="shared" ca="1" si="6"/>
        <v>0.01</v>
      </c>
      <c r="B52" s="304">
        <f t="shared" ca="1" si="7"/>
        <v>4.1799999999999899</v>
      </c>
      <c r="D52" s="306">
        <f t="shared" ca="1" si="8"/>
        <v>26.096444620778758</v>
      </c>
      <c r="E52" s="307">
        <f t="shared" ca="1" si="9"/>
        <v>69.237054351617772</v>
      </c>
      <c r="F52" s="304">
        <f t="shared" ca="1" si="10"/>
        <v>73.991851694184859</v>
      </c>
      <c r="G52" s="306">
        <f t="shared" ca="1" si="11"/>
        <v>33.996368825597642</v>
      </c>
      <c r="H52" s="307">
        <f t="shared" ca="1" si="12"/>
        <v>102.8781043590775</v>
      </c>
      <c r="I52" s="304">
        <f t="shared" ca="1" si="13"/>
        <v>108.34969981427409</v>
      </c>
      <c r="J52" s="306">
        <f t="shared" ca="1" si="14"/>
        <v>99.677431704248036</v>
      </c>
      <c r="K52" s="307">
        <f t="shared" ca="1" si="15"/>
        <v>395.02667455028194</v>
      </c>
      <c r="L52" s="304">
        <f t="shared" ca="1" si="0"/>
        <v>407.40847315367586</v>
      </c>
      <c r="M52" s="306">
        <f t="shared" ca="1" si="16"/>
        <v>1.2516403908440457</v>
      </c>
      <c r="N52" s="304">
        <f t="shared" ca="1" si="17"/>
        <v>71.713711863468617</v>
      </c>
      <c r="P52" s="310">
        <f t="shared" ca="1" si="18"/>
        <v>2</v>
      </c>
      <c r="Q52" s="304">
        <f t="shared" ca="1" si="19"/>
        <v>803.27777777777987</v>
      </c>
      <c r="R52" s="306">
        <f t="shared" ca="1" si="20"/>
        <v>0.40312769057285452</v>
      </c>
      <c r="S52" s="307">
        <f t="shared" ca="1" si="21"/>
        <v>9.2908842169073349</v>
      </c>
      <c r="T52" s="304">
        <f t="shared" ca="1" si="1"/>
        <v>91.143574167860962</v>
      </c>
      <c r="U52" s="311">
        <f t="shared" ca="1" si="2"/>
        <v>0</v>
      </c>
      <c r="V52" s="306">
        <f t="shared" ca="1" si="3"/>
        <v>1.1775465022384175</v>
      </c>
      <c r="W52" s="304">
        <f t="shared" ca="1" si="4"/>
        <v>30.281881944402411</v>
      </c>
      <c r="Y52" s="314" t="str">
        <f t="shared" ca="1" si="22"/>
        <v/>
      </c>
      <c r="Z52" s="315" t="str">
        <f t="shared" ca="1" si="23"/>
        <v/>
      </c>
      <c r="AA52" s="316" t="str">
        <f t="shared" ca="1" si="24"/>
        <v/>
      </c>
      <c r="AC52" s="310" t="e">
        <f t="shared" ca="1" si="25"/>
        <v>#N/A</v>
      </c>
      <c r="AD52" s="323" t="e">
        <f t="shared" ca="1" si="26"/>
        <v>#N/A</v>
      </c>
      <c r="AE52" s="324">
        <f t="shared" ca="1" si="5"/>
        <v>395.02667455028194</v>
      </c>
      <c r="AG52" s="306">
        <f t="shared" ca="1" si="27"/>
        <v>73.927911341170102</v>
      </c>
      <c r="AH52" s="304">
        <f t="shared" ca="1" si="28"/>
        <v>83.24338546402943</v>
      </c>
    </row>
    <row r="53" spans="1:34" x14ac:dyDescent="0.2">
      <c r="A53" s="347">
        <f t="shared" ca="1" si="6"/>
        <v>0.01</v>
      </c>
      <c r="B53" s="304">
        <f t="shared" ca="1" si="7"/>
        <v>4.1899999999999897</v>
      </c>
      <c r="D53" s="306">
        <f t="shared" ca="1" si="8"/>
        <v>26.045052058584645</v>
      </c>
      <c r="E53" s="307">
        <f t="shared" ca="1" si="9"/>
        <v>69.006228799799558</v>
      </c>
      <c r="F53" s="304">
        <f t="shared" ca="1" si="10"/>
        <v>73.757740949033078</v>
      </c>
      <c r="G53" s="306">
        <f t="shared" ca="1" si="11"/>
        <v>34.256819346183491</v>
      </c>
      <c r="H53" s="307">
        <f t="shared" ca="1" si="12"/>
        <v>103.56816664707549</v>
      </c>
      <c r="I53" s="304">
        <f t="shared" ca="1" si="13"/>
        <v>109.08663902767127</v>
      </c>
      <c r="J53" s="306">
        <f t="shared" ca="1" si="14"/>
        <v>100.01869764510694</v>
      </c>
      <c r="K53" s="307">
        <f t="shared" ca="1" si="15"/>
        <v>396.05890590531271</v>
      </c>
      <c r="L53" s="304">
        <f t="shared" ca="1" si="0"/>
        <v>408.49283570894687</v>
      </c>
      <c r="M53" s="306">
        <f t="shared" ca="1" si="16"/>
        <v>1.2513582264098282</v>
      </c>
      <c r="N53" s="304">
        <f t="shared" ca="1" si="17"/>
        <v>71.697545032259271</v>
      </c>
      <c r="P53" s="310">
        <f t="shared" ca="1" si="18"/>
        <v>2</v>
      </c>
      <c r="Q53" s="304">
        <f t="shared" ca="1" si="19"/>
        <v>801.16666666666879</v>
      </c>
      <c r="R53" s="306">
        <f t="shared" ca="1" si="20"/>
        <v>0.40206822226648697</v>
      </c>
      <c r="S53" s="307">
        <f t="shared" ca="1" si="21"/>
        <v>9.2868635346846702</v>
      </c>
      <c r="T53" s="304">
        <f t="shared" ca="1" si="1"/>
        <v>91.10413127525662</v>
      </c>
      <c r="U53" s="311">
        <f t="shared" ca="1" si="2"/>
        <v>0</v>
      </c>
      <c r="V53" s="306">
        <f t="shared" ca="1" si="3"/>
        <v>1.1774249109132024</v>
      </c>
      <c r="W53" s="304">
        <f t="shared" ca="1" si="4"/>
        <v>30.692036990288141</v>
      </c>
      <c r="Y53" s="314" t="str">
        <f t="shared" ca="1" si="22"/>
        <v/>
      </c>
      <c r="Z53" s="315" t="str">
        <f t="shared" ca="1" si="23"/>
        <v/>
      </c>
      <c r="AA53" s="316" t="str">
        <f t="shared" ca="1" si="24"/>
        <v/>
      </c>
      <c r="AC53" s="310" t="e">
        <f t="shared" ca="1" si="25"/>
        <v>#N/A</v>
      </c>
      <c r="AD53" s="323" t="e">
        <f t="shared" ca="1" si="26"/>
        <v>#N/A</v>
      </c>
      <c r="AE53" s="324">
        <f t="shared" ca="1" si="5"/>
        <v>396.05890590531271</v>
      </c>
      <c r="AG53" s="306">
        <f t="shared" ca="1" si="27"/>
        <v>73.693487083438924</v>
      </c>
      <c r="AH53" s="304">
        <f t="shared" ca="1" si="28"/>
        <v>83.008087912906035</v>
      </c>
    </row>
    <row r="54" spans="1:34" x14ac:dyDescent="0.2">
      <c r="A54" s="347">
        <f t="shared" ca="1" si="6"/>
        <v>0.01</v>
      </c>
      <c r="B54" s="304">
        <f t="shared" ca="1" si="7"/>
        <v>4.1999999999999895</v>
      </c>
      <c r="D54" s="306">
        <f t="shared" ca="1" si="8"/>
        <v>25.99325807233064</v>
      </c>
      <c r="E54" s="307">
        <f t="shared" ca="1" si="9"/>
        <v>68.775056497240186</v>
      </c>
      <c r="F54" s="304">
        <f t="shared" ca="1" si="10"/>
        <v>73.523179075808201</v>
      </c>
      <c r="G54" s="306">
        <f t="shared" ca="1" si="11"/>
        <v>34.516751926906799</v>
      </c>
      <c r="H54" s="307">
        <f t="shared" ca="1" si="12"/>
        <v>104.25591721204789</v>
      </c>
      <c r="I54" s="304">
        <f t="shared" ca="1" si="13"/>
        <v>109.82122944726584</v>
      </c>
      <c r="J54" s="306">
        <f t="shared" ca="1" si="14"/>
        <v>100.36256550147239</v>
      </c>
      <c r="K54" s="307">
        <f t="shared" ca="1" si="15"/>
        <v>397.09802632460833</v>
      </c>
      <c r="L54" s="304">
        <f t="shared" ca="1" si="0"/>
        <v>409.58452981641858</v>
      </c>
      <c r="M54" s="306">
        <f t="shared" ca="1" si="16"/>
        <v>1.2510777100543142</v>
      </c>
      <c r="N54" s="304">
        <f t="shared" ca="1" si="17"/>
        <v>71.68147262900392</v>
      </c>
      <c r="P54" s="310">
        <f t="shared" ca="1" si="18"/>
        <v>2</v>
      </c>
      <c r="Q54" s="304">
        <f t="shared" ca="1" si="19"/>
        <v>799.05555555555782</v>
      </c>
      <c r="R54" s="306">
        <f t="shared" ca="1" si="20"/>
        <v>0.40100875396011948</v>
      </c>
      <c r="S54" s="307">
        <f t="shared" ca="1" si="21"/>
        <v>9.2828534471450688</v>
      </c>
      <c r="T54" s="304">
        <f t="shared" ca="1" si="1"/>
        <v>91.064792316493126</v>
      </c>
      <c r="U54" s="311">
        <f t="shared" ca="1" si="2"/>
        <v>0</v>
      </c>
      <c r="V54" s="306">
        <f t="shared" ca="1" si="3"/>
        <v>1.1773025205232788</v>
      </c>
      <c r="W54" s="304">
        <f t="shared" ca="1" si="4"/>
        <v>31.103556217577903</v>
      </c>
      <c r="Y54" s="314" t="str">
        <f t="shared" ca="1" si="22"/>
        <v/>
      </c>
      <c r="Z54" s="315" t="str">
        <f t="shared" ca="1" si="23"/>
        <v/>
      </c>
      <c r="AA54" s="316" t="str">
        <f t="shared" ca="1" si="24"/>
        <v/>
      </c>
      <c r="AC54" s="310" t="e">
        <f t="shared" ca="1" si="25"/>
        <v>#N/A</v>
      </c>
      <c r="AD54" s="323" t="e">
        <f t="shared" ca="1" si="26"/>
        <v>#N/A</v>
      </c>
      <c r="AE54" s="324">
        <f t="shared" ca="1" si="5"/>
        <v>397.09802632460833</v>
      </c>
      <c r="AG54" s="306">
        <f t="shared" ca="1" si="27"/>
        <v>73.458609870985825</v>
      </c>
      <c r="AH54" s="304">
        <f t="shared" ca="1" si="28"/>
        <v>82.772341817114338</v>
      </c>
    </row>
    <row r="55" spans="1:34" x14ac:dyDescent="0.2">
      <c r="A55" s="347">
        <f t="shared" ca="1" si="6"/>
        <v>0.01</v>
      </c>
      <c r="B55" s="304">
        <f t="shared" ca="1" si="7"/>
        <v>4.2099999999999893</v>
      </c>
      <c r="D55" s="306">
        <f t="shared" ca="1" si="8"/>
        <v>25.95684284283497</v>
      </c>
      <c r="E55" s="307">
        <f t="shared" ca="1" si="9"/>
        <v>68.591190941700816</v>
      </c>
      <c r="F55" s="304">
        <f t="shared" ca="1" si="10"/>
        <v>73.338319896003156</v>
      </c>
      <c r="G55" s="306">
        <f t="shared" ca="1" si="11"/>
        <v>34.776320355335152</v>
      </c>
      <c r="H55" s="307">
        <f t="shared" ca="1" si="12"/>
        <v>104.94182912146489</v>
      </c>
      <c r="I55" s="304">
        <f t="shared" ca="1" si="13"/>
        <v>110.55396852585453</v>
      </c>
      <c r="J55" s="306">
        <f t="shared" ca="1" si="14"/>
        <v>100.70903086288359</v>
      </c>
      <c r="K55" s="307">
        <f t="shared" ca="1" si="15"/>
        <v>398.14401505627592</v>
      </c>
      <c r="L55" s="304">
        <f t="shared" ca="1" si="0"/>
        <v>410.6835346376493</v>
      </c>
      <c r="M55" s="306">
        <f t="shared" ca="1" si="16"/>
        <v>1.2507988166163093</v>
      </c>
      <c r="N55" s="304">
        <f t="shared" ca="1" si="17"/>
        <v>71.665493212072349</v>
      </c>
      <c r="P55" s="310">
        <f t="shared" ca="1" si="18"/>
        <v>3</v>
      </c>
      <c r="Q55" s="304">
        <f t="shared" ca="1" si="19"/>
        <v>797.41000000000122</v>
      </c>
      <c r="R55" s="306">
        <f t="shared" ca="1" si="20"/>
        <v>0.40018292629605035</v>
      </c>
      <c r="S55" s="307">
        <f t="shared" ca="1" si="21"/>
        <v>9.2788516178821077</v>
      </c>
      <c r="T55" s="304">
        <f t="shared" ca="1" si="1"/>
        <v>91.025534371423475</v>
      </c>
      <c r="U55" s="311">
        <f t="shared" ca="1" si="2"/>
        <v>0</v>
      </c>
      <c r="V55" s="306">
        <f t="shared" ca="1" si="3"/>
        <v>1.1771793337586069</v>
      </c>
      <c r="W55" s="304">
        <f t="shared" ca="1" si="4"/>
        <v>31.516695326774077</v>
      </c>
      <c r="Y55" s="314" t="str">
        <f t="shared" ca="1" si="22"/>
        <v/>
      </c>
      <c r="Z55" s="315" t="str">
        <f t="shared" ca="1" si="23"/>
        <v/>
      </c>
      <c r="AA55" s="316" t="str">
        <f t="shared" ca="1" si="24"/>
        <v/>
      </c>
      <c r="AC55" s="310" t="e">
        <f t="shared" ca="1" si="25"/>
        <v>#N/A</v>
      </c>
      <c r="AD55" s="323" t="e">
        <f t="shared" ca="1" si="26"/>
        <v>#N/A</v>
      </c>
      <c r="AE55" s="324">
        <f t="shared" ca="1" si="5"/>
        <v>398.14401505627592</v>
      </c>
      <c r="AG55" s="306">
        <f t="shared" ca="1" si="27"/>
        <v>73.273477905923343</v>
      </c>
      <c r="AH55" s="304">
        <f t="shared" ca="1" si="28"/>
        <v>82.586345308680805</v>
      </c>
    </row>
    <row r="56" spans="1:34" x14ac:dyDescent="0.2">
      <c r="A56" s="347">
        <f t="shared" ca="1" si="6"/>
        <v>0.01</v>
      </c>
      <c r="B56" s="304">
        <f t="shared" ca="1" si="7"/>
        <v>4.2199999999999891</v>
      </c>
      <c r="D56" s="306">
        <f t="shared" ca="1" si="8"/>
        <v>25.93586728166856</v>
      </c>
      <c r="E56" s="307">
        <f t="shared" ca="1" si="9"/>
        <v>68.454673334604237</v>
      </c>
      <c r="F56" s="304">
        <f t="shared" ca="1" si="10"/>
        <v>73.203220646360236</v>
      </c>
      <c r="G56" s="306">
        <f t="shared" ca="1" si="11"/>
        <v>35.03567902815184</v>
      </c>
      <c r="H56" s="307">
        <f t="shared" ca="1" si="12"/>
        <v>105.62637585481093</v>
      </c>
      <c r="I56" s="304">
        <f t="shared" ca="1" si="13"/>
        <v>111.28535429779366</v>
      </c>
      <c r="J56" s="306">
        <f t="shared" ca="1" si="14"/>
        <v>101.05809085980103</v>
      </c>
      <c r="K56" s="307">
        <f t="shared" ca="1" si="15"/>
        <v>399.19685608115731</v>
      </c>
      <c r="L56" s="304">
        <f t="shared" ca="1" si="0"/>
        <v>411.78983430059077</v>
      </c>
      <c r="M56" s="306">
        <f t="shared" ca="1" si="16"/>
        <v>1.2505215227321826</v>
      </c>
      <c r="N56" s="304">
        <f t="shared" ca="1" si="17"/>
        <v>71.649605442827095</v>
      </c>
      <c r="P56" s="310">
        <f t="shared" ca="1" si="18"/>
        <v>3</v>
      </c>
      <c r="Q56" s="304">
        <f t="shared" ca="1" si="19"/>
        <v>796.23000000000127</v>
      </c>
      <c r="R56" s="306">
        <f t="shared" ca="1" si="20"/>
        <v>0.39959073927428074</v>
      </c>
      <c r="S56" s="307">
        <f t="shared" ca="1" si="21"/>
        <v>9.2748557104893656</v>
      </c>
      <c r="T56" s="304">
        <f t="shared" ca="1" si="1"/>
        <v>90.98633451990068</v>
      </c>
      <c r="U56" s="311">
        <f t="shared" ca="1" si="2"/>
        <v>0</v>
      </c>
      <c r="V56" s="306">
        <f t="shared" ca="1" si="3"/>
        <v>1.1770553527524159</v>
      </c>
      <c r="W56" s="304">
        <f t="shared" ca="1" si="4"/>
        <v>31.931717809010618</v>
      </c>
      <c r="Y56" s="314" t="str">
        <f t="shared" ca="1" si="22"/>
        <v/>
      </c>
      <c r="Z56" s="315" t="str">
        <f t="shared" ca="1" si="23"/>
        <v/>
      </c>
      <c r="AA56" s="316" t="str">
        <f t="shared" ca="1" si="24"/>
        <v/>
      </c>
      <c r="AC56" s="310" t="e">
        <f t="shared" ca="1" si="25"/>
        <v>#N/A</v>
      </c>
      <c r="AD56" s="323" t="e">
        <f t="shared" ca="1" si="26"/>
        <v>#N/A</v>
      </c>
      <c r="AE56" s="324">
        <f t="shared" ca="1" si="5"/>
        <v>399.19685608115731</v>
      </c>
      <c r="AG56" s="306">
        <f t="shared" ca="1" si="27"/>
        <v>73.138149346810167</v>
      </c>
      <c r="AH56" s="304">
        <f t="shared" ca="1" si="28"/>
        <v>82.450156481504862</v>
      </c>
    </row>
    <row r="57" spans="1:34" x14ac:dyDescent="0.2">
      <c r="A57" s="347">
        <f t="shared" ca="1" si="6"/>
        <v>0.01</v>
      </c>
      <c r="B57" s="304">
        <f t="shared" ca="1" si="7"/>
        <v>4.2299999999999889</v>
      </c>
      <c r="D57" s="306">
        <f t="shared" ca="1" si="8"/>
        <v>25.914575153827105</v>
      </c>
      <c r="E57" s="307">
        <f t="shared" ca="1" si="9"/>
        <v>68.317860833421946</v>
      </c>
      <c r="F57" s="304">
        <f t="shared" ca="1" si="10"/>
        <v>73.06774469119847</v>
      </c>
      <c r="G57" s="306">
        <f t="shared" ca="1" si="11"/>
        <v>35.29482477969011</v>
      </c>
      <c r="H57" s="307">
        <f t="shared" ca="1" si="12"/>
        <v>106.30955446314515</v>
      </c>
      <c r="I57" s="304">
        <f t="shared" ca="1" si="13"/>
        <v>112.01538298993336</v>
      </c>
      <c r="J57" s="306">
        <f t="shared" ca="1" si="14"/>
        <v>101.40974337884023</v>
      </c>
      <c r="K57" s="307">
        <f t="shared" ca="1" si="15"/>
        <v>400.25653573274707</v>
      </c>
      <c r="L57" s="304">
        <f t="shared" ca="1" si="0"/>
        <v>412.90341539994802</v>
      </c>
      <c r="M57" s="306">
        <f t="shared" ca="1" si="16"/>
        <v>1.2502458055248611</v>
      </c>
      <c r="N57" s="304">
        <f t="shared" ca="1" si="17"/>
        <v>71.633808010508446</v>
      </c>
      <c r="P57" s="310">
        <f t="shared" ca="1" si="18"/>
        <v>3</v>
      </c>
      <c r="Q57" s="304">
        <f t="shared" ca="1" si="19"/>
        <v>795.05000000000132</v>
      </c>
      <c r="R57" s="306">
        <f t="shared" ca="1" si="20"/>
        <v>0.39899855225251113</v>
      </c>
      <c r="S57" s="307">
        <f t="shared" ca="1" si="21"/>
        <v>9.2708657249668409</v>
      </c>
      <c r="T57" s="304">
        <f t="shared" ca="1" si="1"/>
        <v>90.947192761924711</v>
      </c>
      <c r="U57" s="311">
        <f t="shared" ca="1" si="2"/>
        <v>0</v>
      </c>
      <c r="V57" s="306">
        <f t="shared" ca="1" si="3"/>
        <v>1.1769305793617066</v>
      </c>
      <c r="W57" s="304">
        <f t="shared" ca="1" si="4"/>
        <v>32.348604749048626</v>
      </c>
      <c r="Y57" s="314" t="str">
        <f t="shared" ca="1" si="22"/>
        <v/>
      </c>
      <c r="Z57" s="315" t="str">
        <f t="shared" ca="1" si="23"/>
        <v/>
      </c>
      <c r="AA57" s="316" t="str">
        <f t="shared" ca="1" si="24"/>
        <v/>
      </c>
      <c r="AC57" s="310" t="e">
        <f t="shared" ca="1" si="25"/>
        <v>#N/A</v>
      </c>
      <c r="AD57" s="323" t="e">
        <f t="shared" ca="1" si="26"/>
        <v>#N/A</v>
      </c>
      <c r="AE57" s="324">
        <f t="shared" ca="1" si="5"/>
        <v>400.25653573274707</v>
      </c>
      <c r="AG57" s="306">
        <f t="shared" ca="1" si="27"/>
        <v>73.002443443621814</v>
      </c>
      <c r="AH57" s="304">
        <f t="shared" ca="1" si="28"/>
        <v>82.313594526116404</v>
      </c>
    </row>
    <row r="58" spans="1:34" x14ac:dyDescent="0.2">
      <c r="A58" s="347">
        <f t="shared" ca="1" si="6"/>
        <v>0.01</v>
      </c>
      <c r="B58" s="304">
        <f t="shared" ca="1" si="7"/>
        <v>4.2399999999999887</v>
      </c>
      <c r="D58" s="306">
        <f t="shared" ca="1" si="8"/>
        <v>25.892969187423798</v>
      </c>
      <c r="E58" s="307">
        <f t="shared" ca="1" si="9"/>
        <v>68.180754600004519</v>
      </c>
      <c r="F58" s="304">
        <f t="shared" ca="1" si="10"/>
        <v>72.931893922802487</v>
      </c>
      <c r="G58" s="306">
        <f t="shared" ca="1" si="11"/>
        <v>35.553754471564346</v>
      </c>
      <c r="H58" s="307">
        <f t="shared" ca="1" si="12"/>
        <v>106.99136200914519</v>
      </c>
      <c r="I58" s="304">
        <f t="shared" ca="1" si="13"/>
        <v>112.74405084791054</v>
      </c>
      <c r="J58" s="306">
        <f t="shared" ca="1" si="14"/>
        <v>101.7639862750965</v>
      </c>
      <c r="K58" s="307">
        <f t="shared" ca="1" si="15"/>
        <v>401.32304031510853</v>
      </c>
      <c r="L58" s="304">
        <f t="shared" ca="1" si="0"/>
        <v>414.02426449467941</v>
      </c>
      <c r="M58" s="306">
        <f t="shared" ca="1" si="16"/>
        <v>1.2499716425902316</v>
      </c>
      <c r="N58" s="304">
        <f t="shared" ca="1" si="17"/>
        <v>71.618099631455252</v>
      </c>
      <c r="P58" s="310">
        <f t="shared" ca="1" si="18"/>
        <v>3</v>
      </c>
      <c r="Q58" s="304">
        <f t="shared" ca="1" si="19"/>
        <v>793.87000000000137</v>
      </c>
      <c r="R58" s="306">
        <f t="shared" ca="1" si="20"/>
        <v>0.39840636523074147</v>
      </c>
      <c r="S58" s="307">
        <f t="shared" ca="1" si="21"/>
        <v>9.2668816613145335</v>
      </c>
      <c r="T58" s="304">
        <f t="shared" ca="1" si="1"/>
        <v>90.908109097495583</v>
      </c>
      <c r="U58" s="311">
        <f t="shared" ca="1" si="2"/>
        <v>0</v>
      </c>
      <c r="V58" s="306">
        <f t="shared" ca="1" si="3"/>
        <v>1.1768050154478202</v>
      </c>
      <c r="W58" s="304">
        <f t="shared" ca="1" si="4"/>
        <v>32.767337216381222</v>
      </c>
      <c r="Y58" s="314" t="str">
        <f t="shared" ca="1" si="22"/>
        <v/>
      </c>
      <c r="Z58" s="315" t="str">
        <f t="shared" ca="1" si="23"/>
        <v/>
      </c>
      <c r="AA58" s="316" t="str">
        <f t="shared" ca="1" si="24"/>
        <v/>
      </c>
      <c r="AC58" s="310" t="e">
        <f t="shared" ca="1" si="25"/>
        <v>#N/A</v>
      </c>
      <c r="AD58" s="323" t="e">
        <f t="shared" ca="1" si="26"/>
        <v>#N/A</v>
      </c>
      <c r="AE58" s="324">
        <f t="shared" ca="1" si="5"/>
        <v>401.32304031510853</v>
      </c>
      <c r="AG58" s="306">
        <f t="shared" ca="1" si="27"/>
        <v>72.866362075618426</v>
      </c>
      <c r="AH58" s="304">
        <f t="shared" ca="1" si="28"/>
        <v>82.176661263518156</v>
      </c>
    </row>
    <row r="59" spans="1:34" x14ac:dyDescent="0.2">
      <c r="A59" s="347">
        <f t="shared" ca="1" si="6"/>
        <v>0.01</v>
      </c>
      <c r="B59" s="304">
        <f t="shared" ca="1" si="7"/>
        <v>4.2499999999999885</v>
      </c>
      <c r="D59" s="306">
        <f t="shared" ca="1" si="8"/>
        <v>25.871052068123486</v>
      </c>
      <c r="E59" s="307">
        <f t="shared" ca="1" si="9"/>
        <v>68.043355813430466</v>
      </c>
      <c r="F59" s="304">
        <f t="shared" ca="1" si="10"/>
        <v>72.79567023844659</v>
      </c>
      <c r="G59" s="306">
        <f t="shared" ca="1" si="11"/>
        <v>35.81246499224558</v>
      </c>
      <c r="H59" s="307">
        <f t="shared" ca="1" si="12"/>
        <v>107.6717955672795</v>
      </c>
      <c r="I59" s="304">
        <f t="shared" ca="1" si="13"/>
        <v>113.47135413619971</v>
      </c>
      <c r="J59" s="306">
        <f t="shared" ca="1" si="14"/>
        <v>102.12081737241554</v>
      </c>
      <c r="K59" s="307">
        <f t="shared" ca="1" si="15"/>
        <v>402.39635610299064</v>
      </c>
      <c r="L59" s="304">
        <f t="shared" ca="1" si="0"/>
        <v>415.15236810811416</v>
      </c>
      <c r="M59" s="306">
        <f t="shared" ca="1" si="16"/>
        <v>1.249699011984019</v>
      </c>
      <c r="N59" s="304">
        <f t="shared" ca="1" si="17"/>
        <v>71.602479048353175</v>
      </c>
      <c r="P59" s="310">
        <f t="shared" ca="1" si="18"/>
        <v>3</v>
      </c>
      <c r="Q59" s="304">
        <f t="shared" ca="1" si="19"/>
        <v>792.69000000000142</v>
      </c>
      <c r="R59" s="306">
        <f t="shared" ca="1" si="20"/>
        <v>0.39781417820897186</v>
      </c>
      <c r="S59" s="307">
        <f t="shared" ca="1" si="21"/>
        <v>9.2629035195324434</v>
      </c>
      <c r="T59" s="304">
        <f t="shared" ca="1" si="1"/>
        <v>90.869083526613281</v>
      </c>
      <c r="U59" s="311">
        <f t="shared" ca="1" si="2"/>
        <v>0</v>
      </c>
      <c r="V59" s="306">
        <f t="shared" ca="1" si="3"/>
        <v>1.1766786628764114</v>
      </c>
      <c r="W59" s="304">
        <f t="shared" ca="1" si="4"/>
        <v>33.187896266044824</v>
      </c>
      <c r="Y59" s="314" t="str">
        <f t="shared" ca="1" si="22"/>
        <v/>
      </c>
      <c r="Z59" s="315" t="str">
        <f t="shared" ca="1" si="23"/>
        <v/>
      </c>
      <c r="AA59" s="316" t="str">
        <f t="shared" ca="1" si="24"/>
        <v/>
      </c>
      <c r="AC59" s="310" t="e">
        <f t="shared" ca="1" si="25"/>
        <v>#N/A</v>
      </c>
      <c r="AD59" s="323" t="e">
        <f t="shared" ca="1" si="26"/>
        <v>#N/A</v>
      </c>
      <c r="AE59" s="324">
        <f t="shared" ca="1" si="5"/>
        <v>402.39635610299064</v>
      </c>
      <c r="AG59" s="306">
        <f t="shared" ca="1" si="27"/>
        <v>72.729907127112043</v>
      </c>
      <c r="AH59" s="304">
        <f t="shared" ca="1" si="28"/>
        <v>82.0393585209207</v>
      </c>
    </row>
    <row r="60" spans="1:34" x14ac:dyDescent="0.2">
      <c r="A60" s="347">
        <f t="shared" ca="1" si="6"/>
        <v>0.01</v>
      </c>
      <c r="B60" s="304">
        <f t="shared" ca="1" si="7"/>
        <v>4.2599999999999882</v>
      </c>
      <c r="D60" s="306">
        <f t="shared" ca="1" si="8"/>
        <v>25.848826440373312</v>
      </c>
      <c r="E60" s="307">
        <f t="shared" ca="1" si="9"/>
        <v>67.905665669609817</v>
      </c>
      <c r="F60" s="304">
        <f t="shared" ca="1" si="10"/>
        <v>72.659075540343665</v>
      </c>
      <c r="G60" s="306">
        <f t="shared" ca="1" si="11"/>
        <v>36.070953256649311</v>
      </c>
      <c r="H60" s="307">
        <f t="shared" ca="1" si="12"/>
        <v>108.35085222397561</v>
      </c>
      <c r="I60" s="304">
        <f t="shared" ca="1" si="13"/>
        <v>114.1972891381629</v>
      </c>
      <c r="J60" s="306">
        <f t="shared" ca="1" si="14"/>
        <v>102.48023446366003</v>
      </c>
      <c r="K60" s="307">
        <f t="shared" ca="1" si="15"/>
        <v>403.47646934194694</v>
      </c>
      <c r="L60" s="304">
        <f t="shared" ca="1" si="0"/>
        <v>416.28771272807194</v>
      </c>
      <c r="M60" s="306">
        <f t="shared" ca="1" si="16"/>
        <v>1.2494278922091153</v>
      </c>
      <c r="N60" s="304">
        <f t="shared" ca="1" si="17"/>
        <v>71.586945029508655</v>
      </c>
      <c r="P60" s="310">
        <f t="shared" ca="1" si="18"/>
        <v>3</v>
      </c>
      <c r="Q60" s="304">
        <f t="shared" ca="1" si="19"/>
        <v>791.51000000000136</v>
      </c>
      <c r="R60" s="306">
        <f t="shared" ca="1" si="20"/>
        <v>0.39722199118720214</v>
      </c>
      <c r="S60" s="307">
        <f t="shared" ca="1" si="21"/>
        <v>9.2589312996205706</v>
      </c>
      <c r="T60" s="304">
        <f t="shared" ca="1" si="1"/>
        <v>90.830116049277805</v>
      </c>
      <c r="U60" s="311">
        <f t="shared" ca="1" si="2"/>
        <v>0</v>
      </c>
      <c r="V60" s="306">
        <f t="shared" ca="1" si="3"/>
        <v>1.1765515235174211</v>
      </c>
      <c r="W60" s="304">
        <f t="shared" ca="1" si="4"/>
        <v>33.610262939429077</v>
      </c>
      <c r="Y60" s="314" t="str">
        <f t="shared" ca="1" si="22"/>
        <v/>
      </c>
      <c r="Z60" s="315" t="str">
        <f t="shared" ca="1" si="23"/>
        <v/>
      </c>
      <c r="AA60" s="316" t="str">
        <f t="shared" ca="1" si="24"/>
        <v/>
      </c>
      <c r="AC60" s="310" t="e">
        <f t="shared" ca="1" si="25"/>
        <v>#N/A</v>
      </c>
      <c r="AD60" s="323" t="e">
        <f t="shared" ca="1" si="26"/>
        <v>#N/A</v>
      </c>
      <c r="AE60" s="324">
        <f t="shared" ca="1" si="5"/>
        <v>403.47646934194694</v>
      </c>
      <c r="AG60" s="306">
        <f t="shared" ca="1" si="27"/>
        <v>72.593080487411868</v>
      </c>
      <c r="AH60" s="304">
        <f t="shared" ca="1" si="28"/>
        <v>81.901688131656442</v>
      </c>
    </row>
    <row r="61" spans="1:34" x14ac:dyDescent="0.2">
      <c r="A61" s="347">
        <f t="shared" ca="1" si="6"/>
        <v>0.01</v>
      </c>
      <c r="B61" s="304">
        <f t="shared" ca="1" si="7"/>
        <v>4.269999999999988</v>
      </c>
      <c r="D61" s="306">
        <f t="shared" ca="1" si="8"/>
        <v>25.826294908589926</v>
      </c>
      <c r="E61" s="307">
        <f t="shared" ca="1" si="9"/>
        <v>67.767685380898627</v>
      </c>
      <c r="F61" s="304">
        <f t="shared" ca="1" si="10"/>
        <v>72.522111735593569</v>
      </c>
      <c r="G61" s="306">
        <f t="shared" ca="1" si="11"/>
        <v>36.329216205735207</v>
      </c>
      <c r="H61" s="307">
        <f t="shared" ca="1" si="12"/>
        <v>109.0285290777846</v>
      </c>
      <c r="I61" s="304">
        <f t="shared" ca="1" si="13"/>
        <v>114.92185215609943</v>
      </c>
      <c r="J61" s="306">
        <f t="shared" ca="1" si="14"/>
        <v>102.84223531097194</v>
      </c>
      <c r="K61" s="307">
        <f t="shared" ca="1" si="15"/>
        <v>404.56336624845574</v>
      </c>
      <c r="L61" s="304">
        <f t="shared" ca="1" si="0"/>
        <v>417.43028480698365</v>
      </c>
      <c r="M61" s="306">
        <f t="shared" ca="1" si="16"/>
        <v>1.2491582622033468</v>
      </c>
      <c r="N61" s="304">
        <f t="shared" ca="1" si="17"/>
        <v>71.571496368148033</v>
      </c>
      <c r="P61" s="310">
        <f t="shared" ca="1" si="18"/>
        <v>3</v>
      </c>
      <c r="Q61" s="304">
        <f t="shared" ca="1" si="19"/>
        <v>790.33000000000141</v>
      </c>
      <c r="R61" s="306">
        <f t="shared" ca="1" si="20"/>
        <v>0.39662980416543253</v>
      </c>
      <c r="S61" s="307">
        <f t="shared" ca="1" si="21"/>
        <v>9.2549650015789169</v>
      </c>
      <c r="T61" s="304">
        <f t="shared" ca="1" si="1"/>
        <v>90.791206665489185</v>
      </c>
      <c r="U61" s="311">
        <f t="shared" ca="1" si="2"/>
        <v>0</v>
      </c>
      <c r="V61" s="306">
        <f t="shared" ca="1" si="3"/>
        <v>1.1764235992450474</v>
      </c>
      <c r="W61" s="304">
        <f t="shared" ca="1" si="4"/>
        <v>34.034418265085698</v>
      </c>
      <c r="Y61" s="314" t="str">
        <f t="shared" ca="1" si="22"/>
        <v/>
      </c>
      <c r="Z61" s="315" t="str">
        <f t="shared" ca="1" si="23"/>
        <v/>
      </c>
      <c r="AA61" s="316" t="str">
        <f t="shared" ca="1" si="24"/>
        <v/>
      </c>
      <c r="AC61" s="310" t="e">
        <f t="shared" ca="1" si="25"/>
        <v>#N/A</v>
      </c>
      <c r="AD61" s="323" t="e">
        <f t="shared" ca="1" si="26"/>
        <v>#N/A</v>
      </c>
      <c r="AE61" s="324">
        <f t="shared" ca="1" si="5"/>
        <v>404.56336624845574</v>
      </c>
      <c r="AG61" s="306">
        <f t="shared" ca="1" si="27"/>
        <v>72.455884050768404</v>
      </c>
      <c r="AH61" s="304">
        <f t="shared" ca="1" si="28"/>
        <v>81.763651935093691</v>
      </c>
    </row>
    <row r="62" spans="1:34" x14ac:dyDescent="0.2">
      <c r="A62" s="347">
        <f t="shared" ca="1" si="6"/>
        <v>0.01</v>
      </c>
      <c r="B62" s="304">
        <f t="shared" ca="1" si="7"/>
        <v>4.2799999999999878</v>
      </c>
      <c r="D62" s="306">
        <f t="shared" ca="1" si="8"/>
        <v>25.803460038304614</v>
      </c>
      <c r="E62" s="307">
        <f t="shared" ca="1" si="9"/>
        <v>67.629416175722952</v>
      </c>
      <c r="F62" s="304">
        <f t="shared" ca="1" si="10"/>
        <v>72.384780736129343</v>
      </c>
      <c r="G62" s="306">
        <f t="shared" ca="1" si="11"/>
        <v>36.587250806118256</v>
      </c>
      <c r="H62" s="307">
        <f t="shared" ca="1" si="12"/>
        <v>109.70482323954182</v>
      </c>
      <c r="I62" s="304">
        <f t="shared" ca="1" si="13"/>
        <v>115.64503951129471</v>
      </c>
      <c r="J62" s="306">
        <f t="shared" ca="1" si="14"/>
        <v>103.20681764603121</v>
      </c>
      <c r="K62" s="307">
        <f t="shared" ca="1" si="15"/>
        <v>405.65703301004237</v>
      </c>
      <c r="L62" s="304">
        <f t="shared" ca="1" si="0"/>
        <v>418.58007076201295</v>
      </c>
      <c r="M62" s="306">
        <f t="shared" ca="1" si="16"/>
        <v>1.2488901013276579</v>
      </c>
      <c r="N62" s="304">
        <f t="shared" ca="1" si="17"/>
        <v>71.556131881740527</v>
      </c>
      <c r="P62" s="310">
        <f t="shared" ca="1" si="18"/>
        <v>3</v>
      </c>
      <c r="Q62" s="304">
        <f t="shared" ca="1" si="19"/>
        <v>789.15000000000146</v>
      </c>
      <c r="R62" s="306">
        <f t="shared" ca="1" si="20"/>
        <v>0.39603761714366292</v>
      </c>
      <c r="S62" s="307">
        <f t="shared" ca="1" si="21"/>
        <v>9.2510046254074805</v>
      </c>
      <c r="T62" s="304">
        <f t="shared" ca="1" si="1"/>
        <v>90.75235537524739</v>
      </c>
      <c r="U62" s="311">
        <f t="shared" ca="1" si="2"/>
        <v>0</v>
      </c>
      <c r="V62" s="306">
        <f t="shared" ca="1" si="3"/>
        <v>1.1762948919377187</v>
      </c>
      <c r="W62" s="304">
        <f t="shared" ca="1" si="4"/>
        <v>34.46034325953589</v>
      </c>
      <c r="Y62" s="314" t="str">
        <f t="shared" ca="1" si="22"/>
        <v/>
      </c>
      <c r="Z62" s="315" t="str">
        <f t="shared" ca="1" si="23"/>
        <v/>
      </c>
      <c r="AA62" s="316" t="str">
        <f t="shared" ca="1" si="24"/>
        <v/>
      </c>
      <c r="AC62" s="310" t="e">
        <f t="shared" ca="1" si="25"/>
        <v>#N/A</v>
      </c>
      <c r="AD62" s="323" t="e">
        <f t="shared" ca="1" si="26"/>
        <v>#N/A</v>
      </c>
      <c r="AE62" s="324">
        <f t="shared" ca="1" si="5"/>
        <v>405.65703301004237</v>
      </c>
      <c r="AG62" s="306">
        <f t="shared" ca="1" si="27"/>
        <v>72.318319716316211</v>
      </c>
      <c r="AH62" s="304">
        <f t="shared" ca="1" si="28"/>
        <v>81.625251776550158</v>
      </c>
    </row>
    <row r="63" spans="1:34" x14ac:dyDescent="0.2">
      <c r="A63" s="347">
        <f t="shared" ca="1" si="6"/>
        <v>0.01</v>
      </c>
      <c r="B63" s="304">
        <f t="shared" ca="1" si="7"/>
        <v>4.2899999999999876</v>
      </c>
      <c r="D63" s="306">
        <f t="shared" ca="1" si="8"/>
        <v>25.780324357268427</v>
      </c>
      <c r="E63" s="307">
        <f t="shared" ca="1" si="9"/>
        <v>67.490859298213252</v>
      </c>
      <c r="F63" s="304">
        <f t="shared" ca="1" si="10"/>
        <v>72.247084458663011</v>
      </c>
      <c r="G63" s="306">
        <f t="shared" ca="1" si="11"/>
        <v>36.845054049690937</v>
      </c>
      <c r="H63" s="307">
        <f t="shared" ca="1" si="12"/>
        <v>110.37973183252396</v>
      </c>
      <c r="I63" s="304">
        <f t="shared" ca="1" si="13"/>
        <v>116.36684754406879</v>
      </c>
      <c r="J63" s="306">
        <f t="shared" ca="1" si="14"/>
        <v>103.57397917031025</v>
      </c>
      <c r="K63" s="307">
        <f t="shared" ca="1" si="15"/>
        <v>406.75745578540273</v>
      </c>
      <c r="L63" s="304">
        <f t="shared" ca="1" si="0"/>
        <v>419.73705697518022</v>
      </c>
      <c r="M63" s="306">
        <f t="shared" ca="1" si="16"/>
        <v>1.2486233893546954</v>
      </c>
      <c r="N63" s="304">
        <f t="shared" ca="1" si="17"/>
        <v>71.540850411344167</v>
      </c>
      <c r="P63" s="310">
        <f t="shared" ca="1" si="18"/>
        <v>3</v>
      </c>
      <c r="Q63" s="304">
        <f t="shared" ca="1" si="19"/>
        <v>787.97000000000151</v>
      </c>
      <c r="R63" s="306">
        <f t="shared" ca="1" si="20"/>
        <v>0.39544543012189326</v>
      </c>
      <c r="S63" s="307">
        <f t="shared" ca="1" si="21"/>
        <v>9.2470501711062614</v>
      </c>
      <c r="T63" s="304">
        <f t="shared" ca="1" si="1"/>
        <v>90.713562178552422</v>
      </c>
      <c r="U63" s="311">
        <f t="shared" ca="1" si="2"/>
        <v>0</v>
      </c>
      <c r="V63" s="306">
        <f t="shared" ca="1" si="3"/>
        <v>1.1761654034780666</v>
      </c>
      <c r="W63" s="304">
        <f t="shared" ca="1" si="4"/>
        <v>34.888018928076519</v>
      </c>
      <c r="Y63" s="314" t="str">
        <f t="shared" ca="1" si="22"/>
        <v/>
      </c>
      <c r="Z63" s="315" t="str">
        <f t="shared" ca="1" si="23"/>
        <v/>
      </c>
      <c r="AA63" s="316" t="str">
        <f t="shared" ca="1" si="24"/>
        <v/>
      </c>
      <c r="AC63" s="310" t="e">
        <f t="shared" ca="1" si="25"/>
        <v>#N/A</v>
      </c>
      <c r="AD63" s="323" t="e">
        <f t="shared" ca="1" si="26"/>
        <v>#N/A</v>
      </c>
      <c r="AE63" s="324">
        <f t="shared" ca="1" si="5"/>
        <v>406.75745578540273</v>
      </c>
      <c r="AG63" s="306">
        <f t="shared" ca="1" si="27"/>
        <v>72.180389388015868</v>
      </c>
      <c r="AH63" s="304">
        <f t="shared" ca="1" si="28"/>
        <v>81.486489507206841</v>
      </c>
    </row>
    <row r="64" spans="1:34" x14ac:dyDescent="0.2">
      <c r="A64" s="347">
        <f t="shared" ca="1" si="6"/>
        <v>0.01</v>
      </c>
      <c r="B64" s="304">
        <f t="shared" ca="1" si="7"/>
        <v>4.2999999999999874</v>
      </c>
      <c r="D64" s="306">
        <f t="shared" ca="1" si="8"/>
        <v>25.756890356518714</v>
      </c>
      <c r="E64" s="307">
        <f t="shared" ca="1" si="9"/>
        <v>67.352016007847482</v>
      </c>
      <c r="F64" s="304">
        <f t="shared" ca="1" si="10"/>
        <v>72.109024824629756</v>
      </c>
      <c r="G64" s="306">
        <f t="shared" ca="1" si="11"/>
        <v>37.102622953256123</v>
      </c>
      <c r="H64" s="307">
        <f t="shared" ca="1" si="12"/>
        <v>111.05325199260244</v>
      </c>
      <c r="I64" s="304">
        <f t="shared" ca="1" si="13"/>
        <v>117.08727261382403</v>
      </c>
      <c r="J64" s="306">
        <f t="shared" ca="1" si="14"/>
        <v>103.94371755532499</v>
      </c>
      <c r="K64" s="307">
        <f t="shared" ca="1" si="15"/>
        <v>407.86462070452836</v>
      </c>
      <c r="L64" s="304">
        <f t="shared" ca="1" si="0"/>
        <v>420.90122979348729</v>
      </c>
      <c r="M64" s="306">
        <f t="shared" ca="1" si="16"/>
        <v>1.2483581064577767</v>
      </c>
      <c r="N64" s="304">
        <f t="shared" ca="1" si="17"/>
        <v>71.525650820973723</v>
      </c>
      <c r="P64" s="310">
        <f t="shared" ca="1" si="18"/>
        <v>3</v>
      </c>
      <c r="Q64" s="304">
        <f t="shared" ca="1" si="19"/>
        <v>786.79000000000144</v>
      </c>
      <c r="R64" s="306">
        <f t="shared" ca="1" si="20"/>
        <v>0.3948532431001236</v>
      </c>
      <c r="S64" s="307">
        <f t="shared" ca="1" si="21"/>
        <v>9.2431016386752596</v>
      </c>
      <c r="T64" s="304">
        <f t="shared" ca="1" si="1"/>
        <v>90.674827075404295</v>
      </c>
      <c r="U64" s="311">
        <f t="shared" ca="1" si="2"/>
        <v>0</v>
      </c>
      <c r="V64" s="306">
        <f t="shared" ca="1" si="3"/>
        <v>1.1760351357528951</v>
      </c>
      <c r="W64" s="304">
        <f t="shared" ca="1" si="4"/>
        <v>35.317426265584679</v>
      </c>
      <c r="Y64" s="314" t="str">
        <f t="shared" ca="1" si="22"/>
        <v/>
      </c>
      <c r="Z64" s="315" t="str">
        <f t="shared" ca="1" si="23"/>
        <v/>
      </c>
      <c r="AA64" s="316" t="str">
        <f t="shared" ca="1" si="24"/>
        <v/>
      </c>
      <c r="AC64" s="310" t="e">
        <f t="shared" ca="1" si="25"/>
        <v>#N/A</v>
      </c>
      <c r="AD64" s="323" t="e">
        <f t="shared" ca="1" si="26"/>
        <v>#N/A</v>
      </c>
      <c r="AE64" s="324">
        <f t="shared" ca="1" si="5"/>
        <v>407.86462070452836</v>
      </c>
      <c r="AG64" s="306">
        <f t="shared" ca="1" si="27"/>
        <v>72.042094974594477</v>
      </c>
      <c r="AH64" s="304">
        <f t="shared" ca="1" si="28"/>
        <v>81.347366984021292</v>
      </c>
    </row>
    <row r="65" spans="1:34" x14ac:dyDescent="0.2">
      <c r="A65" s="347">
        <f t="shared" ca="1" si="6"/>
        <v>0.01</v>
      </c>
      <c r="B65" s="304">
        <f t="shared" ca="1" si="7"/>
        <v>4.3099999999999872</v>
      </c>
      <c r="D65" s="306">
        <f t="shared" ca="1" si="8"/>
        <v>25.733160491408864</v>
      </c>
      <c r="E65" s="307">
        <f t="shared" ca="1" si="9"/>
        <v>67.212887579103452</v>
      </c>
      <c r="F65" s="304">
        <f t="shared" ca="1" si="10"/>
        <v>71.970603760131155</v>
      </c>
      <c r="G65" s="306">
        <f t="shared" ca="1" si="11"/>
        <v>37.359954558170209</v>
      </c>
      <c r="H65" s="307">
        <f t="shared" ca="1" si="12"/>
        <v>111.72538086839347</v>
      </c>
      <c r="I65" s="304">
        <f t="shared" ca="1" si="13"/>
        <v>117.80631109909233</v>
      </c>
      <c r="J65" s="306">
        <f t="shared" ca="1" si="14"/>
        <v>104.31603044288212</v>
      </c>
      <c r="K65" s="307">
        <f t="shared" ca="1" si="15"/>
        <v>408.97851386883332</v>
      </c>
      <c r="L65" s="304">
        <f t="shared" ca="1" si="0"/>
        <v>422.07257552904309</v>
      </c>
      <c r="M65" s="306">
        <f t="shared" ca="1" si="16"/>
        <v>1.2480942332002269</v>
      </c>
      <c r="N65" s="304">
        <f t="shared" ca="1" si="17"/>
        <v>71.510531996989755</v>
      </c>
      <c r="P65" s="310">
        <f t="shared" ca="1" si="18"/>
        <v>3</v>
      </c>
      <c r="Q65" s="304">
        <f t="shared" ca="1" si="19"/>
        <v>785.61000000000149</v>
      </c>
      <c r="R65" s="306">
        <f t="shared" ca="1" si="20"/>
        <v>0.39426105607835399</v>
      </c>
      <c r="S65" s="307">
        <f t="shared" ca="1" si="21"/>
        <v>9.2391590281144769</v>
      </c>
      <c r="T65" s="304">
        <f t="shared" ca="1" si="1"/>
        <v>90.636150065803022</v>
      </c>
      <c r="U65" s="311">
        <f t="shared" ca="1" si="2"/>
        <v>0</v>
      </c>
      <c r="V65" s="306">
        <f t="shared" ca="1" si="3"/>
        <v>1.1759040906531535</v>
      </c>
      <c r="W65" s="304">
        <f t="shared" ca="1" si="4"/>
        <v>35.748546257320996</v>
      </c>
      <c r="Y65" s="314" t="str">
        <f t="shared" ca="1" si="22"/>
        <v/>
      </c>
      <c r="Z65" s="315" t="str">
        <f t="shared" ca="1" si="23"/>
        <v/>
      </c>
      <c r="AA65" s="316" t="str">
        <f t="shared" ca="1" si="24"/>
        <v/>
      </c>
      <c r="AC65" s="310" t="e">
        <f t="shared" ca="1" si="25"/>
        <v>#N/A</v>
      </c>
      <c r="AD65" s="323" t="e">
        <f t="shared" ca="1" si="26"/>
        <v>#N/A</v>
      </c>
      <c r="AE65" s="324">
        <f t="shared" ca="1" si="5"/>
        <v>408.97851386883332</v>
      </c>
      <c r="AG65" s="306">
        <f t="shared" ca="1" si="27"/>
        <v>71.903438389485629</v>
      </c>
      <c r="AH65" s="304">
        <f t="shared" ca="1" si="28"/>
        <v>81.207886069641134</v>
      </c>
    </row>
    <row r="66" spans="1:34" x14ac:dyDescent="0.2">
      <c r="A66" s="347">
        <f t="shared" ca="1" si="6"/>
        <v>0.01</v>
      </c>
      <c r="B66" s="304">
        <f t="shared" ca="1" si="7"/>
        <v>4.319999999999987</v>
      </c>
      <c r="D66" s="306">
        <f t="shared" ca="1" si="8"/>
        <v>25.709137182602454</v>
      </c>
      <c r="E66" s="307">
        <f t="shared" ca="1" si="9"/>
        <v>67.073475301119714</v>
      </c>
      <c r="F66" s="304">
        <f t="shared" ca="1" si="10"/>
        <v>71.831823195877391</v>
      </c>
      <c r="G66" s="306">
        <f t="shared" ca="1" si="11"/>
        <v>37.61704592999623</v>
      </c>
      <c r="H66" s="307">
        <f t="shared" ca="1" si="12"/>
        <v>112.39611562140468</v>
      </c>
      <c r="I66" s="304">
        <f t="shared" ca="1" si="13"/>
        <v>118.52395939758178</v>
      </c>
      <c r="J66" s="306">
        <f t="shared" ca="1" si="14"/>
        <v>104.69091544532296</v>
      </c>
      <c r="K66" s="307">
        <f t="shared" ca="1" si="15"/>
        <v>410.09912135128229</v>
      </c>
      <c r="L66" s="304">
        <f t="shared" ca="1" si="0"/>
        <v>423.25108045919211</v>
      </c>
      <c r="M66" s="306">
        <f t="shared" ca="1" si="16"/>
        <v>1.2478317505250709</v>
      </c>
      <c r="N66" s="304">
        <f t="shared" ca="1" si="17"/>
        <v>71.495492847508004</v>
      </c>
      <c r="P66" s="310">
        <f t="shared" ca="1" si="18"/>
        <v>3</v>
      </c>
      <c r="Q66" s="304">
        <f t="shared" ca="1" si="19"/>
        <v>784.43000000000154</v>
      </c>
      <c r="R66" s="306">
        <f t="shared" ca="1" si="20"/>
        <v>0.39366886905658433</v>
      </c>
      <c r="S66" s="307">
        <f t="shared" ca="1" si="21"/>
        <v>9.2352223394239115</v>
      </c>
      <c r="T66" s="304">
        <f t="shared" ca="1" si="1"/>
        <v>90.597531149748576</v>
      </c>
      <c r="U66" s="311">
        <f t="shared" ca="1" si="2"/>
        <v>0</v>
      </c>
      <c r="V66" s="306">
        <f t="shared" ca="1" si="3"/>
        <v>1.1757722700739084</v>
      </c>
      <c r="W66" s="304">
        <f t="shared" ca="1" si="4"/>
        <v>36.181359879731318</v>
      </c>
      <c r="Y66" s="314" t="str">
        <f t="shared" ca="1" si="22"/>
        <v/>
      </c>
      <c r="Z66" s="315" t="str">
        <f t="shared" ca="1" si="23"/>
        <v/>
      </c>
      <c r="AA66" s="316" t="str">
        <f t="shared" ca="1" si="24"/>
        <v/>
      </c>
      <c r="AC66" s="310" t="e">
        <f t="shared" ca="1" si="25"/>
        <v>#N/A</v>
      </c>
      <c r="AD66" s="323" t="e">
        <f t="shared" ca="1" si="26"/>
        <v>#N/A</v>
      </c>
      <c r="AE66" s="324">
        <f t="shared" ca="1" si="5"/>
        <v>410.09912135128229</v>
      </c>
      <c r="AG66" s="306">
        <f t="shared" ca="1" si="27"/>
        <v>71.764421550767949</v>
      </c>
      <c r="AH66" s="304">
        <f t="shared" ca="1" si="28"/>
        <v>81.068048632317272</v>
      </c>
    </row>
    <row r="67" spans="1:34" x14ac:dyDescent="0.2">
      <c r="A67" s="347">
        <f t="shared" ca="1" si="6"/>
        <v>0.01</v>
      </c>
      <c r="B67" s="304">
        <f t="shared" ca="1" si="7"/>
        <v>4.3299999999999867</v>
      </c>
      <c r="D67" s="306">
        <f t="shared" ca="1" si="8"/>
        <v>25.68482281703335</v>
      </c>
      <c r="E67" s="307">
        <f t="shared" ca="1" si="9"/>
        <v>66.933780477364635</v>
      </c>
      <c r="F67" s="304">
        <f t="shared" ca="1" si="10"/>
        <v>71.692685067128266</v>
      </c>
      <c r="G67" s="306">
        <f t="shared" ca="1" si="11"/>
        <v>37.873894158166564</v>
      </c>
      <c r="H67" s="307">
        <f t="shared" ca="1" si="12"/>
        <v>113.06545342617832</v>
      </c>
      <c r="I67" s="304">
        <f t="shared" ca="1" si="13"/>
        <v>119.24021392622248</v>
      </c>
      <c r="J67" s="306">
        <f t="shared" ca="1" si="14"/>
        <v>105.06837014576377</v>
      </c>
      <c r="K67" s="307">
        <f t="shared" ca="1" si="15"/>
        <v>411.2264291965202</v>
      </c>
      <c r="L67" s="304">
        <f t="shared" ca="1" si="0"/>
        <v>424.43673082664259</v>
      </c>
      <c r="M67" s="306">
        <f t="shared" ca="1" si="16"/>
        <v>1.247570639745063</v>
      </c>
      <c r="N67" s="304">
        <f t="shared" ca="1" si="17"/>
        <v>71.480532301828191</v>
      </c>
      <c r="P67" s="310">
        <f t="shared" ca="1" si="18"/>
        <v>3</v>
      </c>
      <c r="Q67" s="304">
        <f t="shared" ca="1" si="19"/>
        <v>783.25000000000159</v>
      </c>
      <c r="R67" s="306">
        <f t="shared" ca="1" si="20"/>
        <v>0.39307668203481472</v>
      </c>
      <c r="S67" s="307">
        <f t="shared" ca="1" si="21"/>
        <v>9.2312915726035634</v>
      </c>
      <c r="T67" s="304">
        <f t="shared" ca="1" si="1"/>
        <v>90.558970327240957</v>
      </c>
      <c r="U67" s="311">
        <f t="shared" ca="1" si="2"/>
        <v>0</v>
      </c>
      <c r="V67" s="306">
        <f t="shared" ca="1" si="3"/>
        <v>1.1756396759143135</v>
      </c>
      <c r="W67" s="304">
        <f t="shared" ca="1" si="4"/>
        <v>36.615848101246797</v>
      </c>
      <c r="Y67" s="314" t="str">
        <f t="shared" ca="1" si="22"/>
        <v/>
      </c>
      <c r="Z67" s="315" t="str">
        <f t="shared" ca="1" si="23"/>
        <v/>
      </c>
      <c r="AA67" s="316" t="str">
        <f t="shared" ca="1" si="24"/>
        <v/>
      </c>
      <c r="AC67" s="310" t="e">
        <f t="shared" ca="1" si="25"/>
        <v>#N/A</v>
      </c>
      <c r="AD67" s="323" t="e">
        <f t="shared" ca="1" si="26"/>
        <v>#N/A</v>
      </c>
      <c r="AE67" s="324">
        <f t="shared" ca="1" si="5"/>
        <v>411.2264291965202</v>
      </c>
      <c r="AG67" s="306">
        <f t="shared" ca="1" si="27"/>
        <v>71.625046381102905</v>
      </c>
      <c r="AH67" s="304">
        <f t="shared" ca="1" si="28"/>
        <v>80.927856545816965</v>
      </c>
    </row>
    <row r="68" spans="1:34" x14ac:dyDescent="0.2">
      <c r="A68" s="347">
        <f t="shared" ca="1" si="6"/>
        <v>0.01</v>
      </c>
      <c r="B68" s="304">
        <f t="shared" ca="1" si="7"/>
        <v>4.3399999999999865</v>
      </c>
      <c r="D68" s="306">
        <f t="shared" ca="1" si="8"/>
        <v>25.660219748833274</v>
      </c>
      <c r="E68" s="307">
        <f t="shared" ca="1" si="9"/>
        <v>66.793804425313382</v>
      </c>
      <c r="F68" s="304">
        <f t="shared" ca="1" si="10"/>
        <v>71.553191313633434</v>
      </c>
      <c r="G68" s="306">
        <f t="shared" ca="1" si="11"/>
        <v>38.130496355654898</v>
      </c>
      <c r="H68" s="307">
        <f t="shared" ca="1" si="12"/>
        <v>113.73339147043146</v>
      </c>
      <c r="I68" s="304">
        <f t="shared" ca="1" si="13"/>
        <v>119.95507112121197</v>
      </c>
      <c r="J68" s="306">
        <f t="shared" ca="1" si="14"/>
        <v>105.44839209833287</v>
      </c>
      <c r="K68" s="307">
        <f t="shared" ca="1" si="15"/>
        <v>412.36042342100325</v>
      </c>
      <c r="L68" s="304">
        <f t="shared" ref="L68:L131" ca="1" si="29">SQRT(pos_x^2+pos_z^2)</f>
        <v>425.62951283959723</v>
      </c>
      <c r="M68" s="306">
        <f t="shared" ca="1" si="16"/>
        <v>1.2473108825330459</v>
      </c>
      <c r="N68" s="304">
        <f t="shared" ca="1" si="17"/>
        <v>71.465649309881528</v>
      </c>
      <c r="P68" s="310">
        <f t="shared" ca="1" si="18"/>
        <v>3</v>
      </c>
      <c r="Q68" s="304">
        <f t="shared" ca="1" si="19"/>
        <v>782.07000000000164</v>
      </c>
      <c r="R68" s="306">
        <f t="shared" ca="1" si="20"/>
        <v>0.39248449501304511</v>
      </c>
      <c r="S68" s="307">
        <f t="shared" ca="1" si="21"/>
        <v>9.2273667276534326</v>
      </c>
      <c r="T68" s="304">
        <f t="shared" ref="T68:T131" ca="1" si="30">m*g</f>
        <v>90.520467598280177</v>
      </c>
      <c r="U68" s="311">
        <f t="shared" ref="U68:U131" ca="1" si="31">IF(pos_xz&lt;L_rampe,Poids*COS(Beta),0)</f>
        <v>0</v>
      </c>
      <c r="V68" s="306">
        <f t="shared" ref="V68:V131" ca="1" si="32">Rho_moyen*(20000-Alt_rampe-pos_z)/(20000+Alt_rampe+pos_z)</f>
        <v>1.1755063100775809</v>
      </c>
      <c r="W68" s="304">
        <f t="shared" ref="W68:W131" ca="1" si="33">1/2*Rho*Sref*Cx*vit_xz^2</f>
        <v>37.051991883082401</v>
      </c>
      <c r="Y68" s="314" t="str">
        <f t="shared" ca="1" si="22"/>
        <v/>
      </c>
      <c r="Z68" s="315" t="str">
        <f t="shared" ca="1" si="23"/>
        <v/>
      </c>
      <c r="AA68" s="316" t="str">
        <f t="shared" ca="1" si="24"/>
        <v/>
      </c>
      <c r="AC68" s="310" t="e">
        <f t="shared" ca="1" si="25"/>
        <v>#N/A</v>
      </c>
      <c r="AD68" s="323" t="e">
        <f t="shared" ca="1" si="26"/>
        <v>#N/A</v>
      </c>
      <c r="AE68" s="324">
        <f t="shared" ref="AE68:AE131" ca="1" si="34">IF(t&lt;T_para, pos_z, NA())</f>
        <v>412.36042342100325</v>
      </c>
      <c r="AG68" s="306">
        <f t="shared" ca="1" si="27"/>
        <v>71.485314807671756</v>
      </c>
      <c r="AH68" s="304">
        <f t="shared" ca="1" si="28"/>
        <v>80.787311689336931</v>
      </c>
    </row>
    <row r="69" spans="1:34" x14ac:dyDescent="0.2">
      <c r="A69" s="347">
        <f t="shared" ref="A69:A132" ca="1" si="35">IF(B68+0.01&lt;=T_ini+ROUNDUP(Temps_fin_propu,0), 0.01, IF(K68&gt;0, 0.1, 0.0001))</f>
        <v>0.01</v>
      </c>
      <c r="B69" s="304">
        <f t="shared" ref="B69:B132" ca="1" si="36">B68+pas</f>
        <v>4.3499999999999863</v>
      </c>
      <c r="D69" s="306">
        <f t="shared" ref="D69:D132" ca="1" si="37">IF(AND(L68&lt;L_rampe,Poussee&lt;Poids*SIN(M68)),0,(-W68+Poussee)/m*COS(M68)-U68/m*SIN(M68))</f>
        <v>25.635330300227782</v>
      </c>
      <c r="E69" s="307">
        <f t="shared" ref="E69:E132" ca="1" si="38">IF(AND(L68&lt;L_rampe,Poussee&lt;Poids*SIN(M68)),0,(-W68+Poussee)/m*SIN(M68)+U68/m*COS(M68)-Poids/m)</f>
        <v>66.653548476132698</v>
      </c>
      <c r="F69" s="304">
        <f t="shared" ref="F69:F132" ca="1" si="39">SQRT(acc_x^2+acc_z^2)</f>
        <v>71.413343879571613</v>
      </c>
      <c r="G69" s="306">
        <f t="shared" ref="G69:G132" ca="1" si="40">G68+acc_x*pas</f>
        <v>38.386849658657177</v>
      </c>
      <c r="H69" s="307">
        <f t="shared" ref="H69:H132" ca="1" si="41">H68+acc_z*pas</f>
        <v>114.39992695519278</v>
      </c>
      <c r="I69" s="304">
        <f t="shared" ref="I69:I132" ca="1" si="42">SQRT(vit_x^2+vit_z^2)</f>
        <v>120.66852743805981</v>
      </c>
      <c r="J69" s="306">
        <f t="shared" ref="J69:J132" ca="1" si="43">J68+0.5*(vit_x+G68)*pas*(K68&gt;=0)</f>
        <v>105.83097882840444</v>
      </c>
      <c r="K69" s="307">
        <f t="shared" ref="K69:K132" ca="1" si="44">K68+0.5*(vit_z+H68)*pas</f>
        <v>413.50109001313137</v>
      </c>
      <c r="L69" s="304">
        <f t="shared" ca="1" si="29"/>
        <v>426.8294126718846</v>
      </c>
      <c r="M69" s="306">
        <f t="shared" ref="M69:M132" ca="1" si="45">IF(AND(L68&gt;L_rampe,G69&gt;0),ATAN2(G69,H69),$M$4)</f>
        <v>1.2470524609126221</v>
      </c>
      <c r="N69" s="304">
        <f t="shared" ref="N69:N132" ca="1" si="46">DEGREES(Beta)</f>
        <v>71.450842841696314</v>
      </c>
      <c r="P69" s="310">
        <f t="shared" ref="P69:P132" ca="1" si="47">MATCH(t-pas/2-T_ini,CdP_t)</f>
        <v>3</v>
      </c>
      <c r="Q69" s="304">
        <f t="shared" ref="Q69:Q132" ca="1" si="48">(INDEX(CdP,2,i_P+1)-INDEX(CdP,2,i_P+0))/(INDEX(CdP,1,i_P+1)-INDEX(CdP,1,i_P+0))*(t-pas/2-T_ini-INDEX(CdP,1,i_P+0))+INDEX(CdP,2,i_P+0)</f>
        <v>780.89000000000158</v>
      </c>
      <c r="R69" s="306">
        <f t="shared" ref="R69:R132" ca="1" si="49">Poussee/(g*ISP)</f>
        <v>0.39189230799127539</v>
      </c>
      <c r="S69" s="307">
        <f t="shared" ref="S69:S132" ca="1" si="50">S68-Débit*pas</f>
        <v>9.2234478045735191</v>
      </c>
      <c r="T69" s="304">
        <f t="shared" ca="1" si="30"/>
        <v>90.482022962866225</v>
      </c>
      <c r="U69" s="311">
        <f t="shared" ca="1" si="31"/>
        <v>0</v>
      </c>
      <c r="V69" s="306">
        <f t="shared" ca="1" si="32"/>
        <v>1.1753721744709535</v>
      </c>
      <c r="W69" s="304">
        <f t="shared" ca="1" si="33"/>
        <v>37.489772180033746</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413.50109001313137</v>
      </c>
      <c r="AG69" s="306">
        <f t="shared" ref="AG69:AG132" ca="1" si="56">IF(AND(L68&lt;L_rampe,Poussee&lt;Poids*SIN(M68)),0,(-W68+Poussee)/m-Poids*SIN(M68)/m)</f>
        <v>71.345228762111518</v>
      </c>
      <c r="AH69" s="304">
        <f t="shared" ref="AH69:AH132" ca="1" si="57">IF(AND(L68&lt;L_rampe,Poussee&lt;Poids*SIN(M68)), g*SIN(M68), (-W68+Poussee)/m)</f>
        <v>80.64641594741623</v>
      </c>
    </row>
    <row r="70" spans="1:34" x14ac:dyDescent="0.2">
      <c r="A70" s="347">
        <f t="shared" ca="1" si="35"/>
        <v>0.01</v>
      </c>
      <c r="B70" s="304">
        <f t="shared" ca="1" si="36"/>
        <v>4.3599999999999861</v>
      </c>
      <c r="D70" s="306">
        <f t="shared" ca="1" si="37"/>
        <v>25.610156762402152</v>
      </c>
      <c r="E70" s="307">
        <f t="shared" ca="1" si="38"/>
        <v>66.513013974372868</v>
      </c>
      <c r="F70" s="304">
        <f t="shared" ca="1" si="39"/>
        <v>71.273144713488918</v>
      </c>
      <c r="G70" s="306">
        <f t="shared" ca="1" si="40"/>
        <v>38.642951226281198</v>
      </c>
      <c r="H70" s="307">
        <f t="shared" ca="1" si="41"/>
        <v>115.06505709493651</v>
      </c>
      <c r="I70" s="304">
        <f t="shared" ca="1" si="42"/>
        <v>121.38057935163164</v>
      </c>
      <c r="J70" s="306">
        <f t="shared" ca="1" si="43"/>
        <v>106.21612783282913</v>
      </c>
      <c r="K70" s="307">
        <f t="shared" ca="1" si="44"/>
        <v>414.64841493338201</v>
      </c>
      <c r="L70" s="304">
        <f t="shared" ca="1" si="29"/>
        <v>428.03641646309256</v>
      </c>
      <c r="M70" s="306">
        <f t="shared" ca="1" si="45"/>
        <v>1.2467953572491262</v>
      </c>
      <c r="N70" s="304">
        <f t="shared" ca="1" si="46"/>
        <v>71.436111886880639</v>
      </c>
      <c r="P70" s="310">
        <f t="shared" ca="1" si="47"/>
        <v>3</v>
      </c>
      <c r="Q70" s="304">
        <f t="shared" ca="1" si="48"/>
        <v>779.71000000000163</v>
      </c>
      <c r="R70" s="306">
        <f t="shared" ca="1" si="49"/>
        <v>0.39130012096950578</v>
      </c>
      <c r="S70" s="307">
        <f t="shared" ca="1" si="50"/>
        <v>9.2195348033638247</v>
      </c>
      <c r="T70" s="304">
        <f t="shared" ca="1" si="30"/>
        <v>90.443636420999127</v>
      </c>
      <c r="U70" s="311">
        <f t="shared" ca="1" si="31"/>
        <v>0</v>
      </c>
      <c r="V70" s="306">
        <f t="shared" ca="1" si="32"/>
        <v>1.1752372710056738</v>
      </c>
      <c r="W70" s="304">
        <f t="shared" ca="1" si="33"/>
        <v>37.929169941272129</v>
      </c>
      <c r="Y70" s="314" t="str">
        <f t="shared" ca="1" si="51"/>
        <v/>
      </c>
      <c r="Z70" s="315" t="str">
        <f t="shared" ca="1" si="52"/>
        <v/>
      </c>
      <c r="AA70" s="316" t="str">
        <f t="shared" ca="1" si="53"/>
        <v/>
      </c>
      <c r="AC70" s="310" t="e">
        <f t="shared" ca="1" si="54"/>
        <v>#N/A</v>
      </c>
      <c r="AD70" s="323" t="e">
        <f t="shared" ca="1" si="55"/>
        <v>#N/A</v>
      </c>
      <c r="AE70" s="324">
        <f t="shared" ca="1" si="34"/>
        <v>414.64841493338201</v>
      </c>
      <c r="AG70" s="306">
        <f t="shared" ca="1" si="56"/>
        <v>71.204790180450203</v>
      </c>
      <c r="AH70" s="304">
        <f t="shared" ca="1" si="57"/>
        <v>80.505171209849181</v>
      </c>
    </row>
    <row r="71" spans="1:34" x14ac:dyDescent="0.2">
      <c r="A71" s="347">
        <f t="shared" ca="1" si="35"/>
        <v>0.01</v>
      </c>
      <c r="B71" s="304">
        <f t="shared" ca="1" si="36"/>
        <v>4.3699999999999859</v>
      </c>
      <c r="D71" s="306">
        <f t="shared" ca="1" si="37"/>
        <v>25.584701396338279</v>
      </c>
      <c r="E71" s="307">
        <f t="shared" ca="1" si="38"/>
        <v>66.372202277666773</v>
      </c>
      <c r="F71" s="304">
        <f t="shared" ca="1" si="39"/>
        <v>71.1325957682363</v>
      </c>
      <c r="G71" s="306">
        <f t="shared" ca="1" si="40"/>
        <v>38.898798240244581</v>
      </c>
      <c r="H71" s="307">
        <f t="shared" ca="1" si="41"/>
        <v>115.72877911771317</v>
      </c>
      <c r="I71" s="304">
        <f t="shared" ca="1" si="42"/>
        <v>122.09122335619256</v>
      </c>
      <c r="J71" s="306">
        <f t="shared" ca="1" si="43"/>
        <v>106.60383658016175</v>
      </c>
      <c r="K71" s="307">
        <f t="shared" ca="1" si="44"/>
        <v>415.80238411444526</v>
      </c>
      <c r="L71" s="304">
        <f t="shared" ca="1" si="29"/>
        <v>429.25051031870248</v>
      </c>
      <c r="M71" s="306">
        <f t="shared" ca="1" si="45"/>
        <v>1.2465395542408879</v>
      </c>
      <c r="N71" s="304">
        <f t="shared" ca="1" si="46"/>
        <v>71.42145545412184</v>
      </c>
      <c r="P71" s="310">
        <f t="shared" ca="1" si="47"/>
        <v>3</v>
      </c>
      <c r="Q71" s="304">
        <f t="shared" ca="1" si="48"/>
        <v>778.53000000000168</v>
      </c>
      <c r="R71" s="306">
        <f t="shared" ca="1" si="49"/>
        <v>0.39070793394773617</v>
      </c>
      <c r="S71" s="307">
        <f t="shared" ca="1" si="50"/>
        <v>9.2156277240243476</v>
      </c>
      <c r="T71" s="304">
        <f t="shared" ca="1" si="30"/>
        <v>90.405307972678855</v>
      </c>
      <c r="U71" s="311">
        <f t="shared" ca="1" si="31"/>
        <v>0</v>
      </c>
      <c r="V71" s="306">
        <f t="shared" ca="1" si="32"/>
        <v>1.1751016015969544</v>
      </c>
      <c r="W71" s="304">
        <f t="shared" ca="1" si="33"/>
        <v>38.37016611113782</v>
      </c>
      <c r="Y71" s="314" t="str">
        <f t="shared" ca="1" si="51"/>
        <v/>
      </c>
      <c r="Z71" s="315" t="str">
        <f t="shared" ca="1" si="52"/>
        <v/>
      </c>
      <c r="AA71" s="316" t="str">
        <f t="shared" ca="1" si="53"/>
        <v/>
      </c>
      <c r="AC71" s="310" t="e">
        <f t="shared" ca="1" si="54"/>
        <v>#N/A</v>
      </c>
      <c r="AD71" s="323" t="e">
        <f t="shared" ca="1" si="55"/>
        <v>#N/A</v>
      </c>
      <c r="AE71" s="324">
        <f t="shared" ca="1" si="34"/>
        <v>415.80238411444526</v>
      </c>
      <c r="AG71" s="306">
        <f t="shared" ca="1" si="56"/>
        <v>71.064001003041184</v>
      </c>
      <c r="AH71" s="304">
        <f t="shared" ca="1" si="57"/>
        <v>80.363579371597993</v>
      </c>
    </row>
    <row r="72" spans="1:34" x14ac:dyDescent="0.2">
      <c r="A72" s="347">
        <f t="shared" ca="1" si="35"/>
        <v>0.01</v>
      </c>
      <c r="B72" s="304">
        <f t="shared" ca="1" si="36"/>
        <v>4.3799999999999857</v>
      </c>
      <c r="D72" s="306">
        <f t="shared" ca="1" si="37"/>
        <v>25.558966433623677</v>
      </c>
      <c r="E72" s="307">
        <f t="shared" ca="1" si="38"/>
        <v>66.231114756435758</v>
      </c>
      <c r="F72" s="304">
        <f t="shared" ca="1" si="39"/>
        <v>70.991699000906181</v>
      </c>
      <c r="G72" s="306">
        <f t="shared" ca="1" si="40"/>
        <v>39.154387904580815</v>
      </c>
      <c r="H72" s="307">
        <f t="shared" ca="1" si="41"/>
        <v>116.39109026527753</v>
      </c>
      <c r="I72" s="304">
        <f t="shared" ca="1" si="42"/>
        <v>122.80045596544976</v>
      </c>
      <c r="J72" s="306">
        <f t="shared" ca="1" si="43"/>
        <v>106.99410251088588</v>
      </c>
      <c r="K72" s="307">
        <f t="shared" ca="1" si="44"/>
        <v>416.96298346136024</v>
      </c>
      <c r="L72" s="304">
        <f t="shared" ca="1" si="29"/>
        <v>430.47168031022494</v>
      </c>
      <c r="M72" s="306">
        <f t="shared" ca="1" si="45"/>
        <v>1.2462850349107741</v>
      </c>
      <c r="N72" s="304">
        <f t="shared" ca="1" si="46"/>
        <v>71.406872570701822</v>
      </c>
      <c r="P72" s="310">
        <f t="shared" ca="1" si="47"/>
        <v>3</v>
      </c>
      <c r="Q72" s="304">
        <f t="shared" ca="1" si="48"/>
        <v>777.35000000000173</v>
      </c>
      <c r="R72" s="306">
        <f t="shared" ca="1" si="49"/>
        <v>0.39011574692596651</v>
      </c>
      <c r="S72" s="307">
        <f t="shared" ca="1" si="50"/>
        <v>9.2117265665550878</v>
      </c>
      <c r="T72" s="304">
        <f t="shared" ca="1" si="30"/>
        <v>90.36703761790541</v>
      </c>
      <c r="U72" s="311">
        <f t="shared" ca="1" si="31"/>
        <v>0</v>
      </c>
      <c r="V72" s="306">
        <f t="shared" ca="1" si="32"/>
        <v>1.174965168163951</v>
      </c>
      <c r="W72" s="304">
        <f t="shared" ca="1" si="33"/>
        <v>38.812741629931523</v>
      </c>
      <c r="Y72" s="314" t="str">
        <f t="shared" ca="1" si="51"/>
        <v/>
      </c>
      <c r="Z72" s="315" t="str">
        <f t="shared" ca="1" si="52"/>
        <v/>
      </c>
      <c r="AA72" s="316" t="str">
        <f t="shared" ca="1" si="53"/>
        <v/>
      </c>
      <c r="AC72" s="310" t="e">
        <f t="shared" ca="1" si="54"/>
        <v>#N/A</v>
      </c>
      <c r="AD72" s="323" t="e">
        <f t="shared" ca="1" si="55"/>
        <v>#N/A</v>
      </c>
      <c r="AE72" s="324">
        <f t="shared" ca="1" si="34"/>
        <v>416.96298346136024</v>
      </c>
      <c r="AG72" s="306">
        <f t="shared" ca="1" si="56"/>
        <v>70.92286317449684</v>
      </c>
      <c r="AH72" s="304">
        <f t="shared" ca="1" si="57"/>
        <v>80.221642332705542</v>
      </c>
    </row>
    <row r="73" spans="1:34" x14ac:dyDescent="0.2">
      <c r="A73" s="347">
        <f t="shared" ca="1" si="35"/>
        <v>0.01</v>
      </c>
      <c r="B73" s="304">
        <f t="shared" ca="1" si="36"/>
        <v>4.3899999999999855</v>
      </c>
      <c r="D73" s="306">
        <f t="shared" ca="1" si="37"/>
        <v>25.532954077233661</v>
      </c>
      <c r="E73" s="307">
        <f t="shared" ca="1" si="38"/>
        <v>66.089752793602088</v>
      </c>
      <c r="F73" s="304">
        <f t="shared" ca="1" si="39"/>
        <v>70.850456372768392</v>
      </c>
      <c r="G73" s="306">
        <f t="shared" ca="1" si="40"/>
        <v>39.409717445353152</v>
      </c>
      <c r="H73" s="307">
        <f t="shared" ca="1" si="41"/>
        <v>117.05198779321354</v>
      </c>
      <c r="I73" s="304">
        <f t="shared" ca="1" si="42"/>
        <v>123.5082737125946</v>
      </c>
      <c r="J73" s="306">
        <f t="shared" ca="1" si="43"/>
        <v>107.38692303763555</v>
      </c>
      <c r="K73" s="307">
        <f t="shared" ca="1" si="44"/>
        <v>418.13019885165272</v>
      </c>
      <c r="L73" s="304">
        <f t="shared" ca="1" si="29"/>
        <v>431.6999124753371</v>
      </c>
      <c r="M73" s="306">
        <f t="shared" ca="1" si="45"/>
        <v>1.2460317825979981</v>
      </c>
      <c r="N73" s="304">
        <f t="shared" ca="1" si="46"/>
        <v>71.392362282027818</v>
      </c>
      <c r="P73" s="310">
        <f t="shared" ca="1" si="47"/>
        <v>3</v>
      </c>
      <c r="Q73" s="304">
        <f t="shared" ca="1" si="48"/>
        <v>776.17000000000166</v>
      </c>
      <c r="R73" s="306">
        <f t="shared" ca="1" si="49"/>
        <v>0.38952355990419685</v>
      </c>
      <c r="S73" s="307">
        <f t="shared" ca="1" si="50"/>
        <v>9.2078313309560453</v>
      </c>
      <c r="T73" s="304">
        <f t="shared" ca="1" si="30"/>
        <v>90.328825356678806</v>
      </c>
      <c r="U73" s="311">
        <f t="shared" ca="1" si="31"/>
        <v>0</v>
      </c>
      <c r="V73" s="306">
        <f t="shared" ca="1" si="32"/>
        <v>1.1748279726297286</v>
      </c>
      <c r="W73" s="304">
        <f t="shared" ca="1" si="33"/>
        <v>39.256877434703902</v>
      </c>
      <c r="Y73" s="314" t="str">
        <f t="shared" ca="1" si="51"/>
        <v/>
      </c>
      <c r="Z73" s="315" t="str">
        <f t="shared" ca="1" si="52"/>
        <v/>
      </c>
      <c r="AA73" s="316" t="str">
        <f t="shared" ca="1" si="53"/>
        <v/>
      </c>
      <c r="AC73" s="310" t="e">
        <f t="shared" ca="1" si="54"/>
        <v>#N/A</v>
      </c>
      <c r="AD73" s="323" t="e">
        <f t="shared" ca="1" si="55"/>
        <v>#N/A</v>
      </c>
      <c r="AE73" s="324">
        <f t="shared" ca="1" si="34"/>
        <v>418.13019885165272</v>
      </c>
      <c r="AG73" s="306">
        <f t="shared" ca="1" si="56"/>
        <v>70.781378643621551</v>
      </c>
      <c r="AH73" s="304">
        <f t="shared" ca="1" si="57"/>
        <v>80.079361998207958</v>
      </c>
    </row>
    <row r="74" spans="1:34" x14ac:dyDescent="0.2">
      <c r="A74" s="347">
        <f t="shared" ca="1" si="35"/>
        <v>0.01</v>
      </c>
      <c r="B74" s="304">
        <f t="shared" ca="1" si="36"/>
        <v>4.3999999999999853</v>
      </c>
      <c r="D74" s="306">
        <f t="shared" ca="1" si="37"/>
        <v>25.506666502287711</v>
      </c>
      <c r="E74" s="307">
        <f t="shared" ca="1" si="38"/>
        <v>65.948117784307712</v>
      </c>
      <c r="F74" s="304">
        <f t="shared" ca="1" si="39"/>
        <v>70.708869849205257</v>
      </c>
      <c r="G74" s="306">
        <f t="shared" ca="1" si="40"/>
        <v>39.664784110376033</v>
      </c>
      <c r="H74" s="307">
        <f t="shared" ca="1" si="41"/>
        <v>117.71146897105662</v>
      </c>
      <c r="I74" s="304">
        <f t="shared" ca="1" si="42"/>
        <v>124.21467315034388</v>
      </c>
      <c r="J74" s="306">
        <f t="shared" ca="1" si="43"/>
        <v>107.7822955454142</v>
      </c>
      <c r="K74" s="307">
        <f t="shared" ca="1" si="44"/>
        <v>419.30401613547406</v>
      </c>
      <c r="L74" s="304">
        <f t="shared" ca="1" si="29"/>
        <v>432.93519281802082</v>
      </c>
      <c r="M74" s="306">
        <f t="shared" ca="1" si="45"/>
        <v>1.2457797809501867</v>
      </c>
      <c r="N74" s="304">
        <f t="shared" ca="1" si="46"/>
        <v>71.377923651177895</v>
      </c>
      <c r="P74" s="310">
        <f t="shared" ca="1" si="47"/>
        <v>3</v>
      </c>
      <c r="Q74" s="304">
        <f t="shared" ca="1" si="48"/>
        <v>774.99000000000171</v>
      </c>
      <c r="R74" s="306">
        <f t="shared" ca="1" si="49"/>
        <v>0.38893137288242718</v>
      </c>
      <c r="S74" s="307">
        <f t="shared" ca="1" si="50"/>
        <v>9.2039420172272219</v>
      </c>
      <c r="T74" s="304">
        <f t="shared" ca="1" si="30"/>
        <v>90.290671188999056</v>
      </c>
      <c r="U74" s="311">
        <f t="shared" ca="1" si="31"/>
        <v>0</v>
      </c>
      <c r="V74" s="306">
        <f t="shared" ca="1" si="32"/>
        <v>1.1746900169212364</v>
      </c>
      <c r="W74" s="304">
        <f t="shared" ca="1" si="33"/>
        <v>39.702554460043203</v>
      </c>
      <c r="Y74" s="314" t="str">
        <f t="shared" ca="1" si="51"/>
        <v/>
      </c>
      <c r="Z74" s="315" t="str">
        <f t="shared" ca="1" si="52"/>
        <v/>
      </c>
      <c r="AA74" s="316" t="str">
        <f t="shared" ca="1" si="53"/>
        <v/>
      </c>
      <c r="AC74" s="310" t="e">
        <f t="shared" ca="1" si="54"/>
        <v>#N/A</v>
      </c>
      <c r="AD74" s="323" t="e">
        <f t="shared" ca="1" si="55"/>
        <v>#N/A</v>
      </c>
      <c r="AE74" s="324">
        <f t="shared" ca="1" si="34"/>
        <v>419.30401613547406</v>
      </c>
      <c r="AG74" s="306">
        <f t="shared" ca="1" si="56"/>
        <v>70.639549363343832</v>
      </c>
      <c r="AH74" s="304">
        <f t="shared" ca="1" si="57"/>
        <v>79.936740278047154</v>
      </c>
    </row>
    <row r="75" spans="1:34" x14ac:dyDescent="0.2">
      <c r="A75" s="347">
        <f t="shared" ca="1" si="35"/>
        <v>0.01</v>
      </c>
      <c r="B75" s="304">
        <f t="shared" ca="1" si="36"/>
        <v>4.409999999999985</v>
      </c>
      <c r="D75" s="306">
        <f t="shared" ca="1" si="37"/>
        <v>25.480105856781115</v>
      </c>
      <c r="E75" s="307">
        <f t="shared" ca="1" si="38"/>
        <v>65.806211135638904</v>
      </c>
      <c r="F75" s="304">
        <f t="shared" ca="1" si="39"/>
        <v>70.566941399645884</v>
      </c>
      <c r="G75" s="306">
        <f t="shared" ca="1" si="40"/>
        <v>39.919585168943847</v>
      </c>
      <c r="H75" s="307">
        <f t="shared" ca="1" si="41"/>
        <v>118.369531082413</v>
      </c>
      <c r="I75" s="304">
        <f t="shared" ca="1" si="42"/>
        <v>124.91965085098062</v>
      </c>
      <c r="J75" s="306">
        <f t="shared" ca="1" si="43"/>
        <v>108.1802173918108</v>
      </c>
      <c r="K75" s="307">
        <f t="shared" ca="1" si="44"/>
        <v>420.4844211357414</v>
      </c>
      <c r="L75" s="304">
        <f t="shared" ca="1" si="29"/>
        <v>434.17750730870313</v>
      </c>
      <c r="M75" s="306">
        <f t="shared" ca="1" si="45"/>
        <v>1.2455290139156969</v>
      </c>
      <c r="N75" s="304">
        <f t="shared" ca="1" si="46"/>
        <v>71.36355575846062</v>
      </c>
      <c r="P75" s="310">
        <f t="shared" ca="1" si="47"/>
        <v>3</v>
      </c>
      <c r="Q75" s="304">
        <f t="shared" ca="1" si="48"/>
        <v>773.81000000000176</v>
      </c>
      <c r="R75" s="306">
        <f t="shared" ca="1" si="49"/>
        <v>0.38833918586065758</v>
      </c>
      <c r="S75" s="307">
        <f t="shared" ca="1" si="50"/>
        <v>9.2000586253686158</v>
      </c>
      <c r="T75" s="304">
        <f t="shared" ca="1" si="30"/>
        <v>90.252575114866133</v>
      </c>
      <c r="U75" s="311">
        <f t="shared" ca="1" si="31"/>
        <v>0</v>
      </c>
      <c r="V75" s="306">
        <f t="shared" ca="1" si="32"/>
        <v>1.1745513029692727</v>
      </c>
      <c r="W75" s="304">
        <f t="shared" ca="1" si="33"/>
        <v>40.149753638860865</v>
      </c>
      <c r="Y75" s="314" t="str">
        <f t="shared" ca="1" si="51"/>
        <v/>
      </c>
      <c r="Z75" s="315" t="str">
        <f t="shared" ca="1" si="52"/>
        <v/>
      </c>
      <c r="AA75" s="316" t="str">
        <f t="shared" ca="1" si="53"/>
        <v/>
      </c>
      <c r="AC75" s="310" t="e">
        <f t="shared" ca="1" si="54"/>
        <v>#N/A</v>
      </c>
      <c r="AD75" s="323" t="e">
        <f t="shared" ca="1" si="55"/>
        <v>#N/A</v>
      </c>
      <c r="AE75" s="324">
        <f t="shared" ca="1" si="34"/>
        <v>420.4844211357414</v>
      </c>
      <c r="AG75" s="306">
        <f t="shared" ca="1" si="56"/>
        <v>70.497377290647933</v>
      </c>
      <c r="AH75" s="304">
        <f t="shared" ca="1" si="57"/>
        <v>79.793779086983292</v>
      </c>
    </row>
    <row r="76" spans="1:34" x14ac:dyDescent="0.2">
      <c r="A76" s="347">
        <f t="shared" ca="1" si="35"/>
        <v>0.01</v>
      </c>
      <c r="B76" s="304">
        <f t="shared" ca="1" si="36"/>
        <v>4.4199999999999848</v>
      </c>
      <c r="D76" s="306">
        <f t="shared" ca="1" si="37"/>
        <v>25.453274262292627</v>
      </c>
      <c r="E76" s="307">
        <f t="shared" ca="1" si="38"/>
        <v>65.664034266357135</v>
      </c>
      <c r="F76" s="304">
        <f t="shared" ca="1" si="39"/>
        <v>70.424672997500039</v>
      </c>
      <c r="G76" s="306">
        <f t="shared" ca="1" si="40"/>
        <v>40.174117911566775</v>
      </c>
      <c r="H76" s="307">
        <f t="shared" ca="1" si="41"/>
        <v>119.02617142507657</v>
      </c>
      <c r="I76" s="304">
        <f t="shared" ca="1" si="42"/>
        <v>125.62320340639377</v>
      </c>
      <c r="J76" s="306">
        <f t="shared" ca="1" si="43"/>
        <v>108.58068590721335</v>
      </c>
      <c r="K76" s="307">
        <f t="shared" ca="1" si="44"/>
        <v>421.67139964827885</v>
      </c>
      <c r="L76" s="304">
        <f t="shared" ca="1" si="29"/>
        <v>435.42684188439671</v>
      </c>
      <c r="M76" s="306">
        <f t="shared" ca="1" si="45"/>
        <v>1.2452794657361705</v>
      </c>
      <c r="N76" s="304">
        <f t="shared" ca="1" si="46"/>
        <v>71.349257700988574</v>
      </c>
      <c r="P76" s="310">
        <f t="shared" ca="1" si="47"/>
        <v>3</v>
      </c>
      <c r="Q76" s="304">
        <f t="shared" ca="1" si="48"/>
        <v>772.63000000000181</v>
      </c>
      <c r="R76" s="306">
        <f t="shared" ca="1" si="49"/>
        <v>0.38774699883888797</v>
      </c>
      <c r="S76" s="307">
        <f t="shared" ca="1" si="50"/>
        <v>9.1961811553802271</v>
      </c>
      <c r="T76" s="304">
        <f t="shared" ca="1" si="30"/>
        <v>90.214537134280036</v>
      </c>
      <c r="U76" s="311">
        <f t="shared" ca="1" si="31"/>
        <v>0</v>
      </c>
      <c r="V76" s="306">
        <f t="shared" ca="1" si="32"/>
        <v>1.1744118327084592</v>
      </c>
      <c r="W76" s="304">
        <f t="shared" ca="1" si="33"/>
        <v>40.598455903175058</v>
      </c>
      <c r="Y76" s="314" t="str">
        <f t="shared" ca="1" si="51"/>
        <v/>
      </c>
      <c r="Z76" s="315" t="str">
        <f t="shared" ca="1" si="52"/>
        <v/>
      </c>
      <c r="AA76" s="316" t="str">
        <f t="shared" ca="1" si="53"/>
        <v/>
      </c>
      <c r="AC76" s="310" t="e">
        <f t="shared" ca="1" si="54"/>
        <v>#N/A</v>
      </c>
      <c r="AD76" s="323" t="e">
        <f t="shared" ca="1" si="55"/>
        <v>#N/A</v>
      </c>
      <c r="AE76" s="324">
        <f t="shared" ca="1" si="34"/>
        <v>421.67139964827885</v>
      </c>
      <c r="AG76" s="306">
        <f t="shared" ca="1" si="56"/>
        <v>70.354864386504801</v>
      </c>
      <c r="AH76" s="304">
        <f t="shared" ca="1" si="57"/>
        <v>79.650480344507272</v>
      </c>
    </row>
    <row r="77" spans="1:34" x14ac:dyDescent="0.2">
      <c r="A77" s="347">
        <f t="shared" ca="1" si="35"/>
        <v>0.01</v>
      </c>
      <c r="B77" s="304">
        <f t="shared" ca="1" si="36"/>
        <v>4.4299999999999846</v>
      </c>
      <c r="D77" s="306">
        <f t="shared" ca="1" si="37"/>
        <v>25.426173814669152</v>
      </c>
      <c r="E77" s="307">
        <f t="shared" ca="1" si="38"/>
        <v>65.521588606635234</v>
      </c>
      <c r="F77" s="304">
        <f t="shared" ca="1" si="39"/>
        <v>70.282066620091072</v>
      </c>
      <c r="G77" s="306">
        <f t="shared" ca="1" si="40"/>
        <v>40.428379649713463</v>
      </c>
      <c r="H77" s="307">
        <f t="shared" ca="1" si="41"/>
        <v>119.68138731114293</v>
      </c>
      <c r="I77" s="304">
        <f t="shared" ca="1" si="42"/>
        <v>126.32532742811779</v>
      </c>
      <c r="J77" s="306">
        <f t="shared" ca="1" si="43"/>
        <v>108.98369839501976</v>
      </c>
      <c r="K77" s="307">
        <f t="shared" ca="1" si="44"/>
        <v>422.86493744195997</v>
      </c>
      <c r="L77" s="304">
        <f t="shared" ca="1" si="29"/>
        <v>436.68318244884279</v>
      </c>
      <c r="M77" s="306">
        <f t="shared" ca="1" si="45"/>
        <v>1.2450311209393177</v>
      </c>
      <c r="N77" s="304">
        <f t="shared" ca="1" si="46"/>
        <v>71.335028592264877</v>
      </c>
      <c r="P77" s="310">
        <f t="shared" ca="1" si="47"/>
        <v>3</v>
      </c>
      <c r="Q77" s="304">
        <f t="shared" ca="1" si="48"/>
        <v>771.45000000000186</v>
      </c>
      <c r="R77" s="306">
        <f t="shared" ca="1" si="49"/>
        <v>0.38715481181711831</v>
      </c>
      <c r="S77" s="307">
        <f t="shared" ca="1" si="50"/>
        <v>9.1923096072620556</v>
      </c>
      <c r="T77" s="304">
        <f t="shared" ca="1" si="30"/>
        <v>90.176557247240765</v>
      </c>
      <c r="U77" s="311">
        <f t="shared" ca="1" si="31"/>
        <v>0</v>
      </c>
      <c r="V77" s="306">
        <f t="shared" ca="1" si="32"/>
        <v>1.1742716080772082</v>
      </c>
      <c r="W77" s="304">
        <f t="shared" ca="1" si="33"/>
        <v>41.048642184892174</v>
      </c>
      <c r="Y77" s="314" t="str">
        <f t="shared" ca="1" si="51"/>
        <v/>
      </c>
      <c r="Z77" s="315" t="str">
        <f t="shared" ca="1" si="52"/>
        <v/>
      </c>
      <c r="AA77" s="316" t="str">
        <f t="shared" ca="1" si="53"/>
        <v/>
      </c>
      <c r="AC77" s="310" t="e">
        <f t="shared" ca="1" si="54"/>
        <v>#N/A</v>
      </c>
      <c r="AD77" s="323" t="e">
        <f t="shared" ca="1" si="55"/>
        <v>#N/A</v>
      </c>
      <c r="AE77" s="324">
        <f t="shared" ca="1" si="34"/>
        <v>422.86493744195997</v>
      </c>
      <c r="AG77" s="306">
        <f t="shared" ca="1" si="56"/>
        <v>70.212012615802308</v>
      </c>
      <c r="AH77" s="304">
        <f t="shared" ca="1" si="57"/>
        <v>79.506845974753034</v>
      </c>
    </row>
    <row r="78" spans="1:34" x14ac:dyDescent="0.2">
      <c r="A78" s="347">
        <f t="shared" ca="1" si="35"/>
        <v>0.01</v>
      </c>
      <c r="B78" s="304">
        <f t="shared" ca="1" si="36"/>
        <v>4.4399999999999844</v>
      </c>
      <c r="D78" s="306">
        <f t="shared" ca="1" si="37"/>
        <v>25.398806584688426</v>
      </c>
      <c r="E78" s="307">
        <f t="shared" ca="1" si="38"/>
        <v>65.37887559779918</v>
      </c>
      <c r="F78" s="304">
        <f t="shared" ca="1" si="39"/>
        <v>70.139124248588345</v>
      </c>
      <c r="G78" s="306">
        <f t="shared" ca="1" si="40"/>
        <v>40.682367715560346</v>
      </c>
      <c r="H78" s="307">
        <f t="shared" ca="1" si="41"/>
        <v>120.33517606712093</v>
      </c>
      <c r="I78" s="304">
        <f t="shared" ca="1" si="42"/>
        <v>127.02601954737092</v>
      </c>
      <c r="J78" s="306">
        <f t="shared" ca="1" si="43"/>
        <v>109.38925213184612</v>
      </c>
      <c r="K78" s="307">
        <f t="shared" ca="1" si="44"/>
        <v>424.06502025885129</v>
      </c>
      <c r="L78" s="304">
        <f t="shared" ca="1" si="29"/>
        <v>437.94651487265492</v>
      </c>
      <c r="M78" s="306">
        <f t="shared" ca="1" si="45"/>
        <v>1.2447839643319245</v>
      </c>
      <c r="N78" s="304">
        <f t="shared" ca="1" si="46"/>
        <v>71.320867561782478</v>
      </c>
      <c r="P78" s="310">
        <f t="shared" ca="1" si="47"/>
        <v>3</v>
      </c>
      <c r="Q78" s="304">
        <f t="shared" ca="1" si="48"/>
        <v>770.2700000000018</v>
      </c>
      <c r="R78" s="306">
        <f t="shared" ca="1" si="49"/>
        <v>0.38656262479534864</v>
      </c>
      <c r="S78" s="307">
        <f t="shared" ca="1" si="50"/>
        <v>9.1884439810141014</v>
      </c>
      <c r="T78" s="304">
        <f t="shared" ca="1" si="30"/>
        <v>90.138635453748336</v>
      </c>
      <c r="U78" s="311">
        <f t="shared" ca="1" si="31"/>
        <v>0</v>
      </c>
      <c r="V78" s="306">
        <f t="shared" ca="1" si="32"/>
        <v>1.1741306310176927</v>
      </c>
      <c r="W78" s="304">
        <f t="shared" ca="1" si="33"/>
        <v>41.500293416586139</v>
      </c>
      <c r="Y78" s="314" t="str">
        <f t="shared" ca="1" si="51"/>
        <v/>
      </c>
      <c r="Z78" s="315" t="str">
        <f t="shared" ca="1" si="52"/>
        <v/>
      </c>
      <c r="AA78" s="316" t="str">
        <f t="shared" ca="1" si="53"/>
        <v/>
      </c>
      <c r="AC78" s="310" t="e">
        <f t="shared" ca="1" si="54"/>
        <v>#N/A</v>
      </c>
      <c r="AD78" s="323" t="e">
        <f t="shared" ca="1" si="55"/>
        <v>#N/A</v>
      </c>
      <c r="AE78" s="324">
        <f t="shared" ca="1" si="34"/>
        <v>424.06502025885129</v>
      </c>
      <c r="AG78" s="306">
        <f t="shared" ca="1" si="56"/>
        <v>70.06882394727505</v>
      </c>
      <c r="AH78" s="304">
        <f t="shared" ca="1" si="57"/>
        <v>79.362877906409963</v>
      </c>
    </row>
    <row r="79" spans="1:34" x14ac:dyDescent="0.2">
      <c r="A79" s="347">
        <f t="shared" ca="1" si="35"/>
        <v>0.01</v>
      </c>
      <c r="B79" s="304">
        <f t="shared" ca="1" si="36"/>
        <v>4.4499999999999842</v>
      </c>
      <c r="D79" s="306">
        <f t="shared" ca="1" si="37"/>
        <v>25.371174618700188</v>
      </c>
      <c r="E79" s="307">
        <f t="shared" ca="1" si="38"/>
        <v>65.235896692075187</v>
      </c>
      <c r="F79" s="304">
        <f t="shared" ca="1" si="39"/>
        <v>69.995847867939162</v>
      </c>
      <c r="G79" s="306">
        <f t="shared" ca="1" si="40"/>
        <v>40.936079461747347</v>
      </c>
      <c r="H79" s="307">
        <f t="shared" ca="1" si="41"/>
        <v>120.98753503404168</v>
      </c>
      <c r="I79" s="304">
        <f t="shared" ca="1" si="42"/>
        <v>127.72527641509316</v>
      </c>
      <c r="J79" s="306">
        <f t="shared" ca="1" si="43"/>
        <v>109.79734436773266</v>
      </c>
      <c r="K79" s="307">
        <f t="shared" ca="1" si="44"/>
        <v>425.27163381435713</v>
      </c>
      <c r="L79" s="304">
        <f t="shared" ca="1" si="29"/>
        <v>439.21682499346394</v>
      </c>
      <c r="M79" s="306">
        <f t="shared" ca="1" si="45"/>
        <v>1.2445379809930717</v>
      </c>
      <c r="N79" s="304">
        <f t="shared" ca="1" si="46"/>
        <v>71.306773754635671</v>
      </c>
      <c r="P79" s="310">
        <f t="shared" ca="1" si="47"/>
        <v>3</v>
      </c>
      <c r="Q79" s="304">
        <f t="shared" ca="1" si="48"/>
        <v>769.09000000000185</v>
      </c>
      <c r="R79" s="306">
        <f t="shared" ca="1" si="49"/>
        <v>0.38597043777357903</v>
      </c>
      <c r="S79" s="307">
        <f t="shared" ca="1" si="50"/>
        <v>9.1845842766363663</v>
      </c>
      <c r="T79" s="304">
        <f t="shared" ca="1" si="30"/>
        <v>90.100771753802761</v>
      </c>
      <c r="U79" s="311">
        <f t="shared" ca="1" si="31"/>
        <v>0</v>
      </c>
      <c r="V79" s="306">
        <f t="shared" ca="1" si="32"/>
        <v>1.1739889034758164</v>
      </c>
      <c r="W79" s="304">
        <f t="shared" ca="1" si="33"/>
        <v>41.953390532275478</v>
      </c>
      <c r="Y79" s="314" t="str">
        <f t="shared" ca="1" si="51"/>
        <v/>
      </c>
      <c r="Z79" s="315" t="str">
        <f t="shared" ca="1" si="52"/>
        <v/>
      </c>
      <c r="AA79" s="316" t="str">
        <f t="shared" ca="1" si="53"/>
        <v/>
      </c>
      <c r="AC79" s="310" t="e">
        <f t="shared" ca="1" si="54"/>
        <v>#N/A</v>
      </c>
      <c r="AD79" s="323" t="e">
        <f t="shared" ca="1" si="55"/>
        <v>#N/A</v>
      </c>
      <c r="AE79" s="324">
        <f t="shared" ca="1" si="34"/>
        <v>425.27163381435713</v>
      </c>
      <c r="AG79" s="306">
        <f t="shared" ca="1" si="56"/>
        <v>69.925300353433542</v>
      </c>
      <c r="AH79" s="304">
        <f t="shared" ca="1" si="57"/>
        <v>79.218578072635196</v>
      </c>
    </row>
    <row r="80" spans="1:34" x14ac:dyDescent="0.2">
      <c r="A80" s="347">
        <f t="shared" ca="1" si="35"/>
        <v>0.01</v>
      </c>
      <c r="B80" s="304">
        <f t="shared" ca="1" si="36"/>
        <v>4.459999999999984</v>
      </c>
      <c r="D80" s="306">
        <f t="shared" ca="1" si="37"/>
        <v>25.343279939247022</v>
      </c>
      <c r="E80" s="307">
        <f t="shared" ca="1" si="38"/>
        <v>65.092653352341685</v>
      </c>
      <c r="F80" s="304">
        <f t="shared" ca="1" si="39"/>
        <v>69.852239466799915</v>
      </c>
      <c r="G80" s="306">
        <f t="shared" ca="1" si="40"/>
        <v>41.189512261139818</v>
      </c>
      <c r="H80" s="307">
        <f t="shared" ca="1" si="41"/>
        <v>121.6384615675651</v>
      </c>
      <c r="I80" s="304">
        <f t="shared" ca="1" si="42"/>
        <v>128.42309470198342</v>
      </c>
      <c r="J80" s="306">
        <f t="shared" ca="1" si="43"/>
        <v>110.2079723263471</v>
      </c>
      <c r="K80" s="307">
        <f t="shared" ca="1" si="44"/>
        <v>426.48476379736519</v>
      </c>
      <c r="L80" s="304">
        <f t="shared" ca="1" si="29"/>
        <v>440.4940986160646</v>
      </c>
      <c r="M80" s="306">
        <f t="shared" ca="1" si="45"/>
        <v>1.2442931562675597</v>
      </c>
      <c r="N80" s="304">
        <f t="shared" ca="1" si="46"/>
        <v>71.292746331143391</v>
      </c>
      <c r="P80" s="310">
        <f t="shared" ca="1" si="47"/>
        <v>3</v>
      </c>
      <c r="Q80" s="304">
        <f t="shared" ca="1" si="48"/>
        <v>767.9100000000019</v>
      </c>
      <c r="R80" s="306">
        <f t="shared" ca="1" si="49"/>
        <v>0.38537825075180937</v>
      </c>
      <c r="S80" s="307">
        <f t="shared" ca="1" si="50"/>
        <v>9.1807304941288486</v>
      </c>
      <c r="T80" s="304">
        <f t="shared" ca="1" si="30"/>
        <v>90.062966147404012</v>
      </c>
      <c r="U80" s="311">
        <f t="shared" ca="1" si="31"/>
        <v>0</v>
      </c>
      <c r="V80" s="306">
        <f t="shared" ca="1" si="32"/>
        <v>1.1738464274011826</v>
      </c>
      <c r="W80" s="304">
        <f t="shared" ca="1" si="33"/>
        <v>42.407914468198271</v>
      </c>
      <c r="Y80" s="314" t="str">
        <f t="shared" ca="1" si="51"/>
        <v/>
      </c>
      <c r="Z80" s="315" t="str">
        <f t="shared" ca="1" si="52"/>
        <v/>
      </c>
      <c r="AA80" s="316" t="str">
        <f t="shared" ca="1" si="53"/>
        <v/>
      </c>
      <c r="AC80" s="310" t="e">
        <f t="shared" ca="1" si="54"/>
        <v>#N/A</v>
      </c>
      <c r="AD80" s="323" t="e">
        <f t="shared" ca="1" si="55"/>
        <v>#N/A</v>
      </c>
      <c r="AE80" s="324">
        <f t="shared" ca="1" si="34"/>
        <v>426.48476379736519</v>
      </c>
      <c r="AG80" s="306">
        <f t="shared" ca="1" si="56"/>
        <v>69.78144381049286</v>
      </c>
      <c r="AH80" s="304">
        <f t="shared" ca="1" si="57"/>
        <v>79.07394841096594</v>
      </c>
    </row>
    <row r="81" spans="1:34" x14ac:dyDescent="0.2">
      <c r="A81" s="347">
        <f t="shared" ca="1" si="35"/>
        <v>0.01</v>
      </c>
      <c r="B81" s="304">
        <f t="shared" ca="1" si="36"/>
        <v>4.4699999999999838</v>
      </c>
      <c r="D81" s="306">
        <f t="shared" ca="1" si="37"/>
        <v>25.315124545665238</v>
      </c>
      <c r="E81" s="307">
        <f t="shared" ca="1" si="38"/>
        <v>64.949147051886314</v>
      </c>
      <c r="F81" s="304">
        <f t="shared" ca="1" si="39"/>
        <v>69.708301037466796</v>
      </c>
      <c r="G81" s="306">
        <f t="shared" ca="1" si="40"/>
        <v>41.442663506596467</v>
      </c>
      <c r="H81" s="307">
        <f t="shared" ca="1" si="41"/>
        <v>122.28795303808397</v>
      </c>
      <c r="I81" s="304">
        <f t="shared" ca="1" si="42"/>
        <v>129.11947109853577</v>
      </c>
      <c r="J81" s="306">
        <f t="shared" ca="1" si="43"/>
        <v>110.62113320518579</v>
      </c>
      <c r="K81" s="307">
        <f t="shared" ca="1" si="44"/>
        <v>427.70439587039345</v>
      </c>
      <c r="L81" s="304">
        <f t="shared" ca="1" si="29"/>
        <v>441.77832151256325</v>
      </c>
      <c r="M81" s="306">
        <f t="shared" ca="1" si="45"/>
        <v>1.2440494757595324</v>
      </c>
      <c r="N81" s="304">
        <f t="shared" ca="1" si="46"/>
        <v>71.278784466483813</v>
      </c>
      <c r="P81" s="310">
        <f t="shared" ca="1" si="47"/>
        <v>3</v>
      </c>
      <c r="Q81" s="304">
        <f t="shared" ca="1" si="48"/>
        <v>766.73000000000195</v>
      </c>
      <c r="R81" s="306">
        <f t="shared" ca="1" si="49"/>
        <v>0.38478606373003976</v>
      </c>
      <c r="S81" s="307">
        <f t="shared" ca="1" si="50"/>
        <v>9.1768826334915481</v>
      </c>
      <c r="T81" s="304">
        <f t="shared" ca="1" si="30"/>
        <v>90.02521863455209</v>
      </c>
      <c r="U81" s="311">
        <f t="shared" ca="1" si="31"/>
        <v>0</v>
      </c>
      <c r="V81" s="306">
        <f t="shared" ca="1" si="32"/>
        <v>1.1737032047470639</v>
      </c>
      <c r="W81" s="304">
        <f t="shared" ca="1" si="33"/>
        <v>42.863846163584618</v>
      </c>
      <c r="Y81" s="314" t="str">
        <f t="shared" ca="1" si="51"/>
        <v/>
      </c>
      <c r="Z81" s="315" t="str">
        <f t="shared" ca="1" si="52"/>
        <v/>
      </c>
      <c r="AA81" s="316" t="str">
        <f t="shared" ca="1" si="53"/>
        <v/>
      </c>
      <c r="AC81" s="310" t="e">
        <f t="shared" ca="1" si="54"/>
        <v>#N/A</v>
      </c>
      <c r="AD81" s="323" t="e">
        <f t="shared" ca="1" si="55"/>
        <v>#N/A</v>
      </c>
      <c r="AE81" s="324">
        <f t="shared" ca="1" si="34"/>
        <v>427.70439587039345</v>
      </c>
      <c r="AG81" s="306">
        <f t="shared" ca="1" si="56"/>
        <v>69.637256298300741</v>
      </c>
      <c r="AH81" s="304">
        <f t="shared" ca="1" si="57"/>
        <v>78.928990863231647</v>
      </c>
    </row>
    <row r="82" spans="1:34" x14ac:dyDescent="0.2">
      <c r="A82" s="347">
        <f t="shared" ca="1" si="35"/>
        <v>0.01</v>
      </c>
      <c r="B82" s="304">
        <f t="shared" ca="1" si="36"/>
        <v>4.4799999999999836</v>
      </c>
      <c r="D82" s="306">
        <f t="shared" ca="1" si="37"/>
        <v>25.286710414666825</v>
      </c>
      <c r="E82" s="307">
        <f t="shared" ca="1" si="38"/>
        <v>64.805379274167734</v>
      </c>
      <c r="F82" s="304">
        <f t="shared" ca="1" si="39"/>
        <v>69.564034575806119</v>
      </c>
      <c r="G82" s="306">
        <f t="shared" ca="1" si="40"/>
        <v>41.695530610743134</v>
      </c>
      <c r="H82" s="307">
        <f t="shared" ca="1" si="41"/>
        <v>122.93600683082565</v>
      </c>
      <c r="I82" s="304">
        <f t="shared" ca="1" si="42"/>
        <v>129.81440231507528</v>
      </c>
      <c r="J82" s="306">
        <f t="shared" ca="1" si="43"/>
        <v>111.03682417577248</v>
      </c>
      <c r="K82" s="307">
        <f t="shared" ca="1" si="44"/>
        <v>428.93051566973799</v>
      </c>
      <c r="L82" s="304">
        <f t="shared" ca="1" si="29"/>
        <v>443.06947942252663</v>
      </c>
      <c r="M82" s="306">
        <f t="shared" ca="1" si="45"/>
        <v>1.2438069253262916</v>
      </c>
      <c r="N82" s="304">
        <f t="shared" ca="1" si="46"/>
        <v>71.264887350340047</v>
      </c>
      <c r="P82" s="310">
        <f t="shared" ca="1" si="47"/>
        <v>3</v>
      </c>
      <c r="Q82" s="304">
        <f t="shared" ca="1" si="48"/>
        <v>765.550000000002</v>
      </c>
      <c r="R82" s="306">
        <f t="shared" ca="1" si="49"/>
        <v>0.38419387670827015</v>
      </c>
      <c r="S82" s="307">
        <f t="shared" ca="1" si="50"/>
        <v>9.1730406947244649</v>
      </c>
      <c r="T82" s="304">
        <f t="shared" ca="1" si="30"/>
        <v>89.987529215247008</v>
      </c>
      <c r="U82" s="311">
        <f t="shared" ca="1" si="31"/>
        <v>0</v>
      </c>
      <c r="V82" s="306">
        <f t="shared" ca="1" si="32"/>
        <v>1.1735592374703712</v>
      </c>
      <c r="W82" s="304">
        <f t="shared" ca="1" si="33"/>
        <v>43.321166561426978</v>
      </c>
      <c r="Y82" s="314" t="str">
        <f t="shared" ca="1" si="51"/>
        <v/>
      </c>
      <c r="Z82" s="315" t="str">
        <f t="shared" ca="1" si="52"/>
        <v/>
      </c>
      <c r="AA82" s="316" t="str">
        <f t="shared" ca="1" si="53"/>
        <v/>
      </c>
      <c r="AC82" s="310" t="e">
        <f t="shared" ca="1" si="54"/>
        <v>#N/A</v>
      </c>
      <c r="AD82" s="323" t="e">
        <f t="shared" ca="1" si="55"/>
        <v>#N/A</v>
      </c>
      <c r="AE82" s="324">
        <f t="shared" ca="1" si="34"/>
        <v>428.93051566973799</v>
      </c>
      <c r="AG82" s="306">
        <f t="shared" ca="1" si="56"/>
        <v>69.492739800265369</v>
      </c>
      <c r="AH82" s="304">
        <f t="shared" ca="1" si="57"/>
        <v>78.783707375466406</v>
      </c>
    </row>
    <row r="83" spans="1:34" x14ac:dyDescent="0.2">
      <c r="A83" s="347">
        <f t="shared" ca="1" si="35"/>
        <v>0.01</v>
      </c>
      <c r="B83" s="304">
        <f t="shared" ca="1" si="36"/>
        <v>4.4899999999999833</v>
      </c>
      <c r="D83" s="306">
        <f t="shared" ca="1" si="37"/>
        <v>25.258039500902907</v>
      </c>
      <c r="E83" s="307">
        <f t="shared" ca="1" si="38"/>
        <v>64.66135151258176</v>
      </c>
      <c r="F83" s="304">
        <f t="shared" ca="1" si="39"/>
        <v>69.419442081183789</v>
      </c>
      <c r="G83" s="306">
        <f t="shared" ca="1" si="40"/>
        <v>41.94811100575216</v>
      </c>
      <c r="H83" s="307">
        <f t="shared" ca="1" si="41"/>
        <v>123.58262034595147</v>
      </c>
      <c r="I83" s="304">
        <f t="shared" ca="1" si="42"/>
        <v>130.50788508179298</v>
      </c>
      <c r="J83" s="306">
        <f t="shared" ca="1" si="43"/>
        <v>111.45504238385496</v>
      </c>
      <c r="K83" s="307">
        <f t="shared" ca="1" si="44"/>
        <v>430.16310880562185</v>
      </c>
      <c r="L83" s="304">
        <f t="shared" ca="1" si="29"/>
        <v>444.3675580531326</v>
      </c>
      <c r="M83" s="306">
        <f t="shared" ca="1" si="45"/>
        <v>1.243565491072294</v>
      </c>
      <c r="N83" s="304">
        <f t="shared" ca="1" si="46"/>
        <v>71.251054186556104</v>
      </c>
      <c r="P83" s="310">
        <f t="shared" ca="1" si="47"/>
        <v>3</v>
      </c>
      <c r="Q83" s="304">
        <f t="shared" ca="1" si="48"/>
        <v>764.37000000000194</v>
      </c>
      <c r="R83" s="306">
        <f t="shared" ca="1" si="49"/>
        <v>0.38360168968650044</v>
      </c>
      <c r="S83" s="307">
        <f t="shared" ca="1" si="50"/>
        <v>9.1692046778275991</v>
      </c>
      <c r="T83" s="304">
        <f t="shared" ca="1" si="30"/>
        <v>89.949897889488753</v>
      </c>
      <c r="U83" s="311">
        <f t="shared" ca="1" si="31"/>
        <v>0</v>
      </c>
      <c r="V83" s="306">
        <f t="shared" ca="1" si="32"/>
        <v>1.1734145275316219</v>
      </c>
      <c r="W83" s="304">
        <f t="shared" ca="1" si="33"/>
        <v>43.779856609247879</v>
      </c>
      <c r="Y83" s="314" t="str">
        <f t="shared" ca="1" si="51"/>
        <v/>
      </c>
      <c r="Z83" s="315" t="str">
        <f t="shared" ca="1" si="52"/>
        <v/>
      </c>
      <c r="AA83" s="316" t="str">
        <f t="shared" ca="1" si="53"/>
        <v/>
      </c>
      <c r="AC83" s="310" t="e">
        <f t="shared" ca="1" si="54"/>
        <v>#N/A</v>
      </c>
      <c r="AD83" s="323" t="e">
        <f t="shared" ca="1" si="55"/>
        <v>#N/A</v>
      </c>
      <c r="AE83" s="324">
        <f t="shared" ca="1" si="34"/>
        <v>430.16310880562185</v>
      </c>
      <c r="AG83" s="306">
        <f t="shared" ca="1" si="56"/>
        <v>69.347896303282411</v>
      </c>
      <c r="AH83" s="304">
        <f t="shared" ca="1" si="57"/>
        <v>78.638099897821064</v>
      </c>
    </row>
    <row r="84" spans="1:34" x14ac:dyDescent="0.2">
      <c r="A84" s="347">
        <f t="shared" ca="1" si="35"/>
        <v>0.01</v>
      </c>
      <c r="B84" s="304">
        <f t="shared" ca="1" si="36"/>
        <v>4.4999999999999831</v>
      </c>
      <c r="D84" s="306">
        <f t="shared" ca="1" si="37"/>
        <v>25.229113737509646</v>
      </c>
      <c r="E84" s="307">
        <f t="shared" ca="1" si="38"/>
        <v>64.517065270232109</v>
      </c>
      <c r="F84" s="304">
        <f t="shared" ca="1" si="39"/>
        <v>69.27452555639475</v>
      </c>
      <c r="G84" s="306">
        <f t="shared" ca="1" si="40"/>
        <v>42.200402143127256</v>
      </c>
      <c r="H84" s="307">
        <f t="shared" ca="1" si="41"/>
        <v>124.22779099865379</v>
      </c>
      <c r="I84" s="304">
        <f t="shared" ca="1" si="42"/>
        <v>131.19991614877986</v>
      </c>
      <c r="J84" s="306">
        <f t="shared" ca="1" si="43"/>
        <v>111.87578494959935</v>
      </c>
      <c r="K84" s="307">
        <f t="shared" ca="1" si="44"/>
        <v>431.40216086234489</v>
      </c>
      <c r="L84" s="304">
        <f t="shared" ca="1" si="29"/>
        <v>445.67254307932126</v>
      </c>
      <c r="M84" s="306">
        <f t="shared" ca="1" si="45"/>
        <v>1.2433251593433288</v>
      </c>
      <c r="N84" s="304">
        <f t="shared" ca="1" si="46"/>
        <v>71.237284192803315</v>
      </c>
      <c r="P84" s="310">
        <f t="shared" ca="1" si="47"/>
        <v>3</v>
      </c>
      <c r="Q84" s="304">
        <f t="shared" ca="1" si="48"/>
        <v>763.19000000000199</v>
      </c>
      <c r="R84" s="306">
        <f t="shared" ca="1" si="49"/>
        <v>0.38300950266473083</v>
      </c>
      <c r="S84" s="307">
        <f t="shared" ca="1" si="50"/>
        <v>9.1653745828009523</v>
      </c>
      <c r="T84" s="304">
        <f t="shared" ca="1" si="30"/>
        <v>89.912324657277352</v>
      </c>
      <c r="U84" s="311">
        <f t="shared" ca="1" si="31"/>
        <v>0</v>
      </c>
      <c r="V84" s="306">
        <f t="shared" ca="1" si="32"/>
        <v>1.1732690768949099</v>
      </c>
      <c r="W84" s="304">
        <f t="shared" ca="1" si="33"/>
        <v>44.239897259865323</v>
      </c>
      <c r="Y84" s="314" t="str">
        <f t="shared" ca="1" si="51"/>
        <v/>
      </c>
      <c r="Z84" s="315" t="str">
        <f t="shared" ca="1" si="52"/>
        <v/>
      </c>
      <c r="AA84" s="316" t="str">
        <f t="shared" ca="1" si="53"/>
        <v/>
      </c>
      <c r="AC84" s="310" t="e">
        <f t="shared" ca="1" si="54"/>
        <v>#N/A</v>
      </c>
      <c r="AD84" s="323" t="e">
        <f t="shared" ca="1" si="55"/>
        <v>#N/A</v>
      </c>
      <c r="AE84" s="324">
        <f t="shared" ca="1" si="34"/>
        <v>431.40216086234489</v>
      </c>
      <c r="AG84" s="306">
        <f t="shared" ca="1" si="56"/>
        <v>69.202727797661964</v>
      </c>
      <c r="AH84" s="304">
        <f t="shared" ca="1" si="57"/>
        <v>78.492170384475571</v>
      </c>
    </row>
    <row r="85" spans="1:34" x14ac:dyDescent="0.2">
      <c r="A85" s="347">
        <f t="shared" ca="1" si="35"/>
        <v>0.01</v>
      </c>
      <c r="B85" s="304">
        <f t="shared" ca="1" si="36"/>
        <v>4.5099999999999829</v>
      </c>
      <c r="D85" s="306">
        <f t="shared" ca="1" si="37"/>
        <v>25.199935036636873</v>
      </c>
      <c r="E85" s="307">
        <f t="shared" ca="1" si="38"/>
        <v>64.372522059705446</v>
      </c>
      <c r="F85" s="304">
        <f t="shared" ca="1" si="39"/>
        <v>69.129287007591671</v>
      </c>
      <c r="G85" s="306">
        <f t="shared" ca="1" si="40"/>
        <v>42.452401493493625</v>
      </c>
      <c r="H85" s="307">
        <f t="shared" ca="1" si="41"/>
        <v>124.87151621925084</v>
      </c>
      <c r="I85" s="304">
        <f t="shared" ca="1" si="42"/>
        <v>131.89049228606058</v>
      </c>
      <c r="J85" s="306">
        <f t="shared" ca="1" si="43"/>
        <v>112.29904896778245</v>
      </c>
      <c r="K85" s="307">
        <f t="shared" ca="1" si="44"/>
        <v>432.64765739843443</v>
      </c>
      <c r="L85" s="304">
        <f t="shared" ca="1" si="29"/>
        <v>446.98442014394806</v>
      </c>
      <c r="M85" s="306">
        <f t="shared" ca="1" si="45"/>
        <v>1.2430859167208634</v>
      </c>
      <c r="N85" s="304">
        <f t="shared" ca="1" si="46"/>
        <v>71.223576600256408</v>
      </c>
      <c r="P85" s="310">
        <f t="shared" ca="1" si="47"/>
        <v>3</v>
      </c>
      <c r="Q85" s="304">
        <f t="shared" ca="1" si="48"/>
        <v>762.01000000000204</v>
      </c>
      <c r="R85" s="306">
        <f t="shared" ca="1" si="49"/>
        <v>0.38241731564296122</v>
      </c>
      <c r="S85" s="307">
        <f t="shared" ca="1" si="50"/>
        <v>9.1615504096445228</v>
      </c>
      <c r="T85" s="304">
        <f t="shared" ca="1" si="30"/>
        <v>89.874809518612778</v>
      </c>
      <c r="U85" s="311">
        <f t="shared" ca="1" si="31"/>
        <v>0</v>
      </c>
      <c r="V85" s="306">
        <f t="shared" ca="1" si="32"/>
        <v>1.1731228875278752</v>
      </c>
      <c r="W85" s="304">
        <f t="shared" ca="1" si="33"/>
        <v>44.701269472155715</v>
      </c>
      <c r="Y85" s="314" t="str">
        <f t="shared" ca="1" si="51"/>
        <v/>
      </c>
      <c r="Z85" s="315" t="str">
        <f t="shared" ca="1" si="52"/>
        <v/>
      </c>
      <c r="AA85" s="316" t="str">
        <f t="shared" ca="1" si="53"/>
        <v/>
      </c>
      <c r="AC85" s="310" t="e">
        <f t="shared" ca="1" si="54"/>
        <v>#N/A</v>
      </c>
      <c r="AD85" s="323" t="e">
        <f t="shared" ca="1" si="55"/>
        <v>#N/A</v>
      </c>
      <c r="AE85" s="324">
        <f t="shared" ca="1" si="34"/>
        <v>432.64765739843443</v>
      </c>
      <c r="AG85" s="306">
        <f t="shared" ca="1" si="56"/>
        <v>69.057236277054869</v>
      </c>
      <c r="AH85" s="304">
        <f t="shared" ca="1" si="57"/>
        <v>78.345920793551244</v>
      </c>
    </row>
    <row r="86" spans="1:34" x14ac:dyDescent="0.2">
      <c r="A86" s="347">
        <f t="shared" ca="1" si="35"/>
        <v>0.01</v>
      </c>
      <c r="B86" s="304">
        <f t="shared" ca="1" si="36"/>
        <v>4.5199999999999827</v>
      </c>
      <c r="D86" s="306">
        <f t="shared" ca="1" si="37"/>
        <v>25.170505289960403</v>
      </c>
      <c r="E86" s="307">
        <f t="shared" ca="1" si="38"/>
        <v>64.227723402850273</v>
      </c>
      <c r="F86" s="304">
        <f t="shared" ca="1" si="39"/>
        <v>68.983728444213313</v>
      </c>
      <c r="G86" s="306">
        <f t="shared" ca="1" si="40"/>
        <v>42.704106546393227</v>
      </c>
      <c r="H86" s="307">
        <f t="shared" ca="1" si="41"/>
        <v>125.51379345327933</v>
      </c>
      <c r="I86" s="304">
        <f t="shared" ca="1" si="42"/>
        <v>132.57961028362607</v>
      </c>
      <c r="J86" s="306">
        <f t="shared" ca="1" si="43"/>
        <v>112.72483150798189</v>
      </c>
      <c r="K86" s="307">
        <f t="shared" ca="1" si="44"/>
        <v>433.89958394679707</v>
      </c>
      <c r="L86" s="304">
        <f t="shared" ca="1" si="29"/>
        <v>448.30317485793751</v>
      </c>
      <c r="M86" s="306">
        <f t="shared" ca="1" si="45"/>
        <v>1.2428477500165573</v>
      </c>
      <c r="N86" s="304">
        <f t="shared" ca="1" si="46"/>
        <v>71.20993065327913</v>
      </c>
      <c r="P86" s="310">
        <f t="shared" ca="1" si="47"/>
        <v>3</v>
      </c>
      <c r="Q86" s="304">
        <f t="shared" ca="1" si="48"/>
        <v>760.83000000000209</v>
      </c>
      <c r="R86" s="306">
        <f t="shared" ca="1" si="49"/>
        <v>0.38182512862119156</v>
      </c>
      <c r="S86" s="307">
        <f t="shared" ca="1" si="50"/>
        <v>9.1577321583583107</v>
      </c>
      <c r="T86" s="304">
        <f t="shared" ca="1" si="30"/>
        <v>89.837352473495031</v>
      </c>
      <c r="U86" s="311">
        <f t="shared" ca="1" si="31"/>
        <v>0</v>
      </c>
      <c r="V86" s="306">
        <f t="shared" ca="1" si="32"/>
        <v>1.1729759614016699</v>
      </c>
      <c r="W86" s="304">
        <f t="shared" ca="1" si="33"/>
        <v>45.163954211814143</v>
      </c>
      <c r="Y86" s="314" t="str">
        <f t="shared" ca="1" si="51"/>
        <v/>
      </c>
      <c r="Z86" s="315" t="str">
        <f t="shared" ca="1" si="52"/>
        <v/>
      </c>
      <c r="AA86" s="316" t="str">
        <f t="shared" ca="1" si="53"/>
        <v/>
      </c>
      <c r="AC86" s="310" t="e">
        <f t="shared" ca="1" si="54"/>
        <v>#N/A</v>
      </c>
      <c r="AD86" s="323" t="e">
        <f t="shared" ca="1" si="55"/>
        <v>#N/A</v>
      </c>
      <c r="AE86" s="324">
        <f t="shared" ca="1" si="34"/>
        <v>433.89958394679707</v>
      </c>
      <c r="AG86" s="306">
        <f t="shared" ca="1" si="56"/>
        <v>68.91142373837863</v>
      </c>
      <c r="AH86" s="304">
        <f t="shared" ca="1" si="57"/>
        <v>78.199353087022956</v>
      </c>
    </row>
    <row r="87" spans="1:34" x14ac:dyDescent="0.2">
      <c r="A87" s="347">
        <f t="shared" ca="1" si="35"/>
        <v>0.01</v>
      </c>
      <c r="B87" s="304">
        <f t="shared" ca="1" si="36"/>
        <v>4.5299999999999825</v>
      </c>
      <c r="D87" s="306">
        <f t="shared" ca="1" si="37"/>
        <v>25.140826369178285</v>
      </c>
      <c r="E87" s="307">
        <f t="shared" ca="1" si="38"/>
        <v>64.082670830560119</v>
      </c>
      <c r="F87" s="304">
        <f t="shared" ca="1" si="39"/>
        <v>68.83785187891246</v>
      </c>
      <c r="G87" s="306">
        <f t="shared" ca="1" si="40"/>
        <v>42.955514810085013</v>
      </c>
      <c r="H87" s="307">
        <f t="shared" ca="1" si="41"/>
        <v>126.15462016158493</v>
      </c>
      <c r="I87" s="304">
        <f t="shared" ca="1" si="42"/>
        <v>133.26726695146564</v>
      </c>
      <c r="J87" s="306">
        <f t="shared" ca="1" si="43"/>
        <v>113.15312961476428</v>
      </c>
      <c r="K87" s="307">
        <f t="shared" ca="1" si="44"/>
        <v>435.15792601487141</v>
      </c>
      <c r="L87" s="304">
        <f t="shared" ca="1" si="29"/>
        <v>449.62879280043882</v>
      </c>
      <c r="M87" s="306">
        <f t="shared" ca="1" si="45"/>
        <v>1.2426106462669324</v>
      </c>
      <c r="N87" s="304">
        <f t="shared" ca="1" si="46"/>
        <v>71.196345609118893</v>
      </c>
      <c r="P87" s="310">
        <f t="shared" ca="1" si="47"/>
        <v>3</v>
      </c>
      <c r="Q87" s="304">
        <f t="shared" ca="1" si="48"/>
        <v>759.65000000000202</v>
      </c>
      <c r="R87" s="306">
        <f t="shared" ca="1" si="49"/>
        <v>0.38123294159942189</v>
      </c>
      <c r="S87" s="307">
        <f t="shared" ca="1" si="50"/>
        <v>9.1539198289423158</v>
      </c>
      <c r="T87" s="304">
        <f t="shared" ca="1" si="30"/>
        <v>89.799953521924124</v>
      </c>
      <c r="U87" s="311">
        <f t="shared" ca="1" si="31"/>
        <v>0</v>
      </c>
      <c r="V87" s="306">
        <f t="shared" ca="1" si="32"/>
        <v>1.1728283004909301</v>
      </c>
      <c r="W87" s="304">
        <f t="shared" ca="1" si="33"/>
        <v>45.627932452112269</v>
      </c>
      <c r="Y87" s="314" t="str">
        <f t="shared" ca="1" si="51"/>
        <v/>
      </c>
      <c r="Z87" s="315" t="str">
        <f t="shared" ca="1" si="52"/>
        <v/>
      </c>
      <c r="AA87" s="316" t="str">
        <f t="shared" ca="1" si="53"/>
        <v/>
      </c>
      <c r="AC87" s="310" t="e">
        <f t="shared" ca="1" si="54"/>
        <v>#N/A</v>
      </c>
      <c r="AD87" s="323" t="e">
        <f t="shared" ca="1" si="55"/>
        <v>#N/A</v>
      </c>
      <c r="AE87" s="324">
        <f t="shared" ca="1" si="34"/>
        <v>435.15792601487141</v>
      </c>
      <c r="AG87" s="306">
        <f t="shared" ca="1" si="56"/>
        <v>68.765292181743035</v>
      </c>
      <c r="AH87" s="304">
        <f t="shared" ca="1" si="57"/>
        <v>78.052469230631516</v>
      </c>
    </row>
    <row r="88" spans="1:34" x14ac:dyDescent="0.2">
      <c r="A88" s="347">
        <f t="shared" ca="1" si="35"/>
        <v>0.01</v>
      </c>
      <c r="B88" s="304">
        <f t="shared" ca="1" si="36"/>
        <v>4.5399999999999823</v>
      </c>
      <c r="D88" s="306">
        <f t="shared" ca="1" si="37"/>
        <v>25.110900126491924</v>
      </c>
      <c r="E88" s="307">
        <f t="shared" ca="1" si="38"/>
        <v>63.937365882560471</v>
      </c>
      <c r="F88" s="304">
        <f t="shared" ca="1" si="39"/>
        <v>68.691659327483563</v>
      </c>
      <c r="G88" s="306">
        <f t="shared" ca="1" si="40"/>
        <v>43.206623811349935</v>
      </c>
      <c r="H88" s="307">
        <f t="shared" ca="1" si="41"/>
        <v>126.79399382041053</v>
      </c>
      <c r="I88" s="304">
        <f t="shared" ca="1" si="42"/>
        <v>133.95345911959799</v>
      </c>
      <c r="J88" s="306">
        <f t="shared" ca="1" si="43"/>
        <v>113.58394030787146</v>
      </c>
      <c r="K88" s="307">
        <f t="shared" ca="1" si="44"/>
        <v>436.42266908478138</v>
      </c>
      <c r="L88" s="304">
        <f t="shared" ca="1" si="29"/>
        <v>450.96125951898205</v>
      </c>
      <c r="M88" s="306">
        <f t="shared" ca="1" si="45"/>
        <v>1.2423745927281997</v>
      </c>
      <c r="N88" s="304">
        <f t="shared" ca="1" si="46"/>
        <v>71.182820737610385</v>
      </c>
      <c r="P88" s="310">
        <f t="shared" ca="1" si="47"/>
        <v>3</v>
      </c>
      <c r="Q88" s="304">
        <f t="shared" ca="1" si="48"/>
        <v>758.47000000000207</v>
      </c>
      <c r="R88" s="306">
        <f t="shared" ca="1" si="49"/>
        <v>0.38064075457765223</v>
      </c>
      <c r="S88" s="307">
        <f t="shared" ca="1" si="50"/>
        <v>9.15011342139654</v>
      </c>
      <c r="T88" s="304">
        <f t="shared" ca="1" si="30"/>
        <v>89.762612663900057</v>
      </c>
      <c r="U88" s="311">
        <f t="shared" ca="1" si="31"/>
        <v>0</v>
      </c>
      <c r="V88" s="306">
        <f t="shared" ca="1" si="32"/>
        <v>1.1726799067737426</v>
      </c>
      <c r="W88" s="304">
        <f t="shared" ca="1" si="33"/>
        <v>46.093185174653172</v>
      </c>
      <c r="Y88" s="314" t="str">
        <f t="shared" ca="1" si="51"/>
        <v/>
      </c>
      <c r="Z88" s="315" t="str">
        <f t="shared" ca="1" si="52"/>
        <v/>
      </c>
      <c r="AA88" s="316" t="str">
        <f t="shared" ca="1" si="53"/>
        <v/>
      </c>
      <c r="AC88" s="310" t="e">
        <f t="shared" ca="1" si="54"/>
        <v>#N/A</v>
      </c>
      <c r="AD88" s="323" t="e">
        <f t="shared" ca="1" si="55"/>
        <v>#N/A</v>
      </c>
      <c r="AE88" s="324">
        <f t="shared" ca="1" si="34"/>
        <v>436.42266908478138</v>
      </c>
      <c r="AG88" s="306">
        <f t="shared" ca="1" si="56"/>
        <v>68.618843610375507</v>
      </c>
      <c r="AH88" s="304">
        <f t="shared" ca="1" si="57"/>
        <v>77.905271193795969</v>
      </c>
    </row>
    <row r="89" spans="1:34" x14ac:dyDescent="0.2">
      <c r="A89" s="347">
        <f t="shared" ca="1" si="35"/>
        <v>0.01</v>
      </c>
      <c r="B89" s="304">
        <f t="shared" ca="1" si="36"/>
        <v>4.5499999999999821</v>
      </c>
      <c r="D89" s="306">
        <f t="shared" ca="1" si="37"/>
        <v>25.080728395072189</v>
      </c>
      <c r="E89" s="307">
        <f t="shared" ca="1" si="38"/>
        <v>63.79181010719941</v>
      </c>
      <c r="F89" s="304">
        <f t="shared" ca="1" si="39"/>
        <v>68.545152808789979</v>
      </c>
      <c r="G89" s="306">
        <f t="shared" ca="1" si="40"/>
        <v>43.457431095300656</v>
      </c>
      <c r="H89" s="307">
        <f t="shared" ca="1" si="41"/>
        <v>127.43191192148252</v>
      </c>
      <c r="I89" s="304">
        <f t="shared" ca="1" si="42"/>
        <v>134.63818363810202</v>
      </c>
      <c r="J89" s="306">
        <f t="shared" ca="1" si="43"/>
        <v>114.01726058240472</v>
      </c>
      <c r="K89" s="307">
        <f t="shared" ca="1" si="44"/>
        <v>437.69379861349086</v>
      </c>
      <c r="L89" s="304">
        <f t="shared" ca="1" si="29"/>
        <v>452.30056052963613</v>
      </c>
      <c r="M89" s="306">
        <f t="shared" ca="1" si="45"/>
        <v>1.2421395768712336</v>
      </c>
      <c r="N89" s="304">
        <f t="shared" ca="1" si="46"/>
        <v>71.169355320887576</v>
      </c>
      <c r="P89" s="310">
        <f t="shared" ca="1" si="47"/>
        <v>3</v>
      </c>
      <c r="Q89" s="304">
        <f t="shared" ca="1" si="48"/>
        <v>757.29000000000212</v>
      </c>
      <c r="R89" s="306">
        <f t="shared" ca="1" si="49"/>
        <v>0.38004856755588262</v>
      </c>
      <c r="S89" s="307">
        <f t="shared" ca="1" si="50"/>
        <v>9.1463129357209816</v>
      </c>
      <c r="T89" s="304">
        <f t="shared" ca="1" si="30"/>
        <v>89.725329899422832</v>
      </c>
      <c r="U89" s="311">
        <f t="shared" ca="1" si="31"/>
        <v>0</v>
      </c>
      <c r="V89" s="306">
        <f t="shared" ca="1" si="32"/>
        <v>1.1725307822316136</v>
      </c>
      <c r="W89" s="304">
        <f t="shared" ca="1" si="33"/>
        <v>46.559693370124116</v>
      </c>
      <c r="Y89" s="314" t="str">
        <f t="shared" ca="1" si="51"/>
        <v/>
      </c>
      <c r="Z89" s="315" t="str">
        <f t="shared" ca="1" si="52"/>
        <v/>
      </c>
      <c r="AA89" s="316" t="str">
        <f t="shared" ca="1" si="53"/>
        <v/>
      </c>
      <c r="AC89" s="310" t="e">
        <f t="shared" ca="1" si="54"/>
        <v>#N/A</v>
      </c>
      <c r="AD89" s="323" t="e">
        <f t="shared" ca="1" si="55"/>
        <v>#N/A</v>
      </c>
      <c r="AE89" s="324">
        <f t="shared" ca="1" si="34"/>
        <v>437.69379861349086</v>
      </c>
      <c r="AG89" s="306">
        <f t="shared" ca="1" si="56"/>
        <v>68.472080030545882</v>
      </c>
      <c r="AH89" s="304">
        <f t="shared" ca="1" si="57"/>
        <v>77.757760949525945</v>
      </c>
    </row>
    <row r="90" spans="1:34" x14ac:dyDescent="0.2">
      <c r="A90" s="347">
        <f t="shared" ca="1" si="35"/>
        <v>0.01</v>
      </c>
      <c r="B90" s="304">
        <f t="shared" ca="1" si="36"/>
        <v>4.5599999999999818</v>
      </c>
      <c r="D90" s="306">
        <f t="shared" ca="1" si="37"/>
        <v>25.050312989511315</v>
      </c>
      <c r="E90" s="307">
        <f t="shared" ca="1" si="38"/>
        <v>63.646005061241866</v>
      </c>
      <c r="F90" s="304">
        <f t="shared" ca="1" si="39"/>
        <v>68.398334344690767</v>
      </c>
      <c r="G90" s="306">
        <f t="shared" ca="1" si="40"/>
        <v>43.707934225195771</v>
      </c>
      <c r="H90" s="307">
        <f t="shared" ca="1" si="41"/>
        <v>128.06837197209495</v>
      </c>
      <c r="I90" s="304">
        <f t="shared" ca="1" si="42"/>
        <v>135.32143737714625</v>
      </c>
      <c r="J90" s="306">
        <f t="shared" ca="1" si="43"/>
        <v>114.4530874090072</v>
      </c>
      <c r="K90" s="307">
        <f t="shared" ca="1" si="44"/>
        <v>438.97130003295877</v>
      </c>
      <c r="L90" s="304">
        <f t="shared" ca="1" si="29"/>
        <v>453.64668131716752</v>
      </c>
      <c r="M90" s="306">
        <f t="shared" ca="1" si="45"/>
        <v>1.2419055863766897</v>
      </c>
      <c r="N90" s="304">
        <f t="shared" ca="1" si="46"/>
        <v>71.155948653104019</v>
      </c>
      <c r="P90" s="310">
        <f t="shared" ca="1" si="47"/>
        <v>3</v>
      </c>
      <c r="Q90" s="304">
        <f t="shared" ca="1" si="48"/>
        <v>756.11000000000217</v>
      </c>
      <c r="R90" s="306">
        <f t="shared" ca="1" si="49"/>
        <v>0.37945638053411301</v>
      </c>
      <c r="S90" s="307">
        <f t="shared" ca="1" si="50"/>
        <v>9.1425183719156404</v>
      </c>
      <c r="T90" s="304">
        <f t="shared" ca="1" si="30"/>
        <v>89.688105228492432</v>
      </c>
      <c r="U90" s="311">
        <f t="shared" ca="1" si="31"/>
        <v>0</v>
      </c>
      <c r="V90" s="306">
        <f t="shared" ca="1" si="32"/>
        <v>1.1723809288494373</v>
      </c>
      <c r="W90" s="304">
        <f t="shared" ca="1" si="33"/>
        <v>47.027438039046011</v>
      </c>
      <c r="Y90" s="314" t="str">
        <f t="shared" ca="1" si="51"/>
        <v/>
      </c>
      <c r="Z90" s="315" t="str">
        <f t="shared" ca="1" si="52"/>
        <v/>
      </c>
      <c r="AA90" s="316" t="str">
        <f t="shared" ca="1" si="53"/>
        <v/>
      </c>
      <c r="AC90" s="310" t="e">
        <f t="shared" ca="1" si="54"/>
        <v>#N/A</v>
      </c>
      <c r="AD90" s="323" t="e">
        <f t="shared" ca="1" si="55"/>
        <v>#N/A</v>
      </c>
      <c r="AE90" s="324">
        <f t="shared" ca="1" si="34"/>
        <v>438.97130003295877</v>
      </c>
      <c r="AG90" s="306">
        <f t="shared" ca="1" si="56"/>
        <v>68.325003451491057</v>
      </c>
      <c r="AH90" s="304">
        <f t="shared" ca="1" si="57"/>
        <v>77.609940474334024</v>
      </c>
    </row>
    <row r="91" spans="1:34" x14ac:dyDescent="0.2">
      <c r="A91" s="347">
        <f t="shared" ca="1" si="35"/>
        <v>0.01</v>
      </c>
      <c r="B91" s="304">
        <f t="shared" ca="1" si="36"/>
        <v>4.5699999999999816</v>
      </c>
      <c r="D91" s="306">
        <f t="shared" ca="1" si="37"/>
        <v>25.019655706261009</v>
      </c>
      <c r="E91" s="307">
        <f t="shared" ca="1" si="38"/>
        <v>63.499952309667449</v>
      </c>
      <c r="F91" s="304">
        <f t="shared" ca="1" si="39"/>
        <v>68.251205959967322</v>
      </c>
      <c r="G91" s="306">
        <f t="shared" ca="1" si="40"/>
        <v>43.95813078225838</v>
      </c>
      <c r="H91" s="307">
        <f t="shared" ca="1" si="41"/>
        <v>128.70337149519162</v>
      </c>
      <c r="I91" s="304">
        <f t="shared" ca="1" si="42"/>
        <v>136.00321722701796</v>
      </c>
      <c r="J91" s="306">
        <f t="shared" ca="1" si="43"/>
        <v>114.89141773404447</v>
      </c>
      <c r="K91" s="307">
        <f t="shared" ca="1" si="44"/>
        <v>440.25515875029521</v>
      </c>
      <c r="L91" s="304">
        <f t="shared" ca="1" si="29"/>
        <v>454.99960733520015</v>
      </c>
      <c r="M91" s="306">
        <f t="shared" ca="1" si="45"/>
        <v>1.2416726091302608</v>
      </c>
      <c r="N91" s="304">
        <f t="shared" ca="1" si="46"/>
        <v>71.142600040161071</v>
      </c>
      <c r="P91" s="310">
        <f t="shared" ca="1" si="47"/>
        <v>3</v>
      </c>
      <c r="Q91" s="304">
        <f t="shared" ca="1" si="48"/>
        <v>754.93000000000222</v>
      </c>
      <c r="R91" s="306">
        <f t="shared" ca="1" si="49"/>
        <v>0.37886419351234335</v>
      </c>
      <c r="S91" s="307">
        <f t="shared" ca="1" si="50"/>
        <v>9.1387297299805166</v>
      </c>
      <c r="T91" s="304">
        <f t="shared" ca="1" si="30"/>
        <v>89.650938651108874</v>
      </c>
      <c r="U91" s="311">
        <f t="shared" ca="1" si="31"/>
        <v>0</v>
      </c>
      <c r="V91" s="306">
        <f t="shared" ca="1" si="32"/>
        <v>1.1722303486154635</v>
      </c>
      <c r="W91" s="304">
        <f t="shared" ca="1" si="33"/>
        <v>47.496400192520355</v>
      </c>
      <c r="Y91" s="314" t="str">
        <f t="shared" ca="1" si="51"/>
        <v/>
      </c>
      <c r="Z91" s="315" t="str">
        <f t="shared" ca="1" si="52"/>
        <v/>
      </c>
      <c r="AA91" s="316" t="str">
        <f t="shared" ca="1" si="53"/>
        <v/>
      </c>
      <c r="AC91" s="310" t="e">
        <f t="shared" ca="1" si="54"/>
        <v>#N/A</v>
      </c>
      <c r="AD91" s="323" t="e">
        <f t="shared" ca="1" si="55"/>
        <v>#N/A</v>
      </c>
      <c r="AE91" s="324">
        <f t="shared" ca="1" si="34"/>
        <v>440.25515875029521</v>
      </c>
      <c r="AG91" s="306">
        <f t="shared" ca="1" si="56"/>
        <v>68.17761588533935</v>
      </c>
      <c r="AH91" s="304">
        <f t="shared" ca="1" si="57"/>
        <v>77.461811748148222</v>
      </c>
    </row>
    <row r="92" spans="1:34" x14ac:dyDescent="0.2">
      <c r="A92" s="347">
        <f t="shared" ca="1" si="35"/>
        <v>0.01</v>
      </c>
      <c r="B92" s="304">
        <f t="shared" ca="1" si="36"/>
        <v>4.5799999999999814</v>
      </c>
      <c r="D92" s="306">
        <f t="shared" ca="1" si="37"/>
        <v>24.988758324057272</v>
      </c>
      <c r="E92" s="307">
        <f t="shared" ca="1" si="38"/>
        <v>63.353653425471535</v>
      </c>
      <c r="F92" s="304">
        <f t="shared" ca="1" si="39"/>
        <v>68.10376968224962</v>
      </c>
      <c r="G92" s="306">
        <f t="shared" ca="1" si="40"/>
        <v>44.208018365498951</v>
      </c>
      <c r="H92" s="307">
        <f t="shared" ca="1" si="41"/>
        <v>129.33690802944633</v>
      </c>
      <c r="I92" s="304">
        <f t="shared" ca="1" si="42"/>
        <v>136.68352009815138</v>
      </c>
      <c r="J92" s="306">
        <f t="shared" ca="1" si="43"/>
        <v>115.33224847978326</v>
      </c>
      <c r="K92" s="307">
        <f t="shared" ca="1" si="44"/>
        <v>441.54536014791842</v>
      </c>
      <c r="L92" s="304">
        <f t="shared" ca="1" si="29"/>
        <v>456.35932400637711</v>
      </c>
      <c r="M92" s="306">
        <f t="shared" ca="1" si="45"/>
        <v>1.2414406332180681</v>
      </c>
      <c r="N92" s="304">
        <f t="shared" ca="1" si="46"/>
        <v>71.129308799443734</v>
      </c>
      <c r="P92" s="310">
        <f t="shared" ca="1" si="47"/>
        <v>3</v>
      </c>
      <c r="Q92" s="304">
        <f t="shared" ca="1" si="48"/>
        <v>753.75000000000216</v>
      </c>
      <c r="R92" s="306">
        <f t="shared" ca="1" si="49"/>
        <v>0.37827200649057369</v>
      </c>
      <c r="S92" s="307">
        <f t="shared" ca="1" si="50"/>
        <v>9.13494700991561</v>
      </c>
      <c r="T92" s="304">
        <f t="shared" ca="1" si="30"/>
        <v>89.613830167272141</v>
      </c>
      <c r="U92" s="311">
        <f t="shared" ca="1" si="31"/>
        <v>0</v>
      </c>
      <c r="V92" s="306">
        <f t="shared" ca="1" si="32"/>
        <v>1.1720790435212689</v>
      </c>
      <c r="W92" s="304">
        <f t="shared" ca="1" si="33"/>
        <v>47.966560852973579</v>
      </c>
      <c r="Y92" s="314" t="str">
        <f t="shared" ca="1" si="51"/>
        <v/>
      </c>
      <c r="Z92" s="315" t="str">
        <f t="shared" ca="1" si="52"/>
        <v/>
      </c>
      <c r="AA92" s="316" t="str">
        <f t="shared" ca="1" si="53"/>
        <v/>
      </c>
      <c r="AC92" s="310" t="e">
        <f t="shared" ca="1" si="54"/>
        <v>#N/A</v>
      </c>
      <c r="AD92" s="323" t="e">
        <f t="shared" ca="1" si="55"/>
        <v>#N/A</v>
      </c>
      <c r="AE92" s="324">
        <f t="shared" ca="1" si="34"/>
        <v>441.54536014791842</v>
      </c>
      <c r="AG92" s="306">
        <f t="shared" ca="1" si="56"/>
        <v>68.029919347034465</v>
      </c>
      <c r="AH92" s="304">
        <f t="shared" ca="1" si="57"/>
        <v>77.313376754224464</v>
      </c>
    </row>
    <row r="93" spans="1:34" x14ac:dyDescent="0.2">
      <c r="A93" s="347">
        <f t="shared" ca="1" si="35"/>
        <v>0.01</v>
      </c>
      <c r="B93" s="304">
        <f t="shared" ca="1" si="36"/>
        <v>4.5899999999999812</v>
      </c>
      <c r="D93" s="306">
        <f t="shared" ca="1" si="37"/>
        <v>24.957622604332176</v>
      </c>
      <c r="E93" s="307">
        <f t="shared" ca="1" si="38"/>
        <v>63.207109989469899</v>
      </c>
      <c r="F93" s="304">
        <f t="shared" ca="1" si="39"/>
        <v>67.956027541942277</v>
      </c>
      <c r="G93" s="306">
        <f t="shared" ca="1" si="40"/>
        <v>44.457594591542275</v>
      </c>
      <c r="H93" s="307">
        <f t="shared" ca="1" si="41"/>
        <v>129.96897912934102</v>
      </c>
      <c r="I93" s="304">
        <f t="shared" ca="1" si="42"/>
        <v>137.36234292115512</v>
      </c>
      <c r="J93" s="306">
        <f t="shared" ca="1" si="43"/>
        <v>115.77557654456847</v>
      </c>
      <c r="K93" s="307">
        <f t="shared" ca="1" si="44"/>
        <v>442.84188958371237</v>
      </c>
      <c r="L93" s="304">
        <f t="shared" ca="1" si="29"/>
        <v>457.72581672252238</v>
      </c>
      <c r="M93" s="306">
        <f t="shared" ca="1" si="45"/>
        <v>1.2412096469221792</v>
      </c>
      <c r="N93" s="304">
        <f t="shared" ca="1" si="46"/>
        <v>71.116074259563931</v>
      </c>
      <c r="P93" s="310">
        <f t="shared" ca="1" si="47"/>
        <v>3</v>
      </c>
      <c r="Q93" s="304">
        <f t="shared" ca="1" si="48"/>
        <v>752.57000000000221</v>
      </c>
      <c r="R93" s="306">
        <f t="shared" ca="1" si="49"/>
        <v>0.37767981946880408</v>
      </c>
      <c r="S93" s="307">
        <f t="shared" ca="1" si="50"/>
        <v>9.1311702117209226</v>
      </c>
      <c r="T93" s="304">
        <f t="shared" ca="1" si="30"/>
        <v>89.576779776982249</v>
      </c>
      <c r="U93" s="311">
        <f t="shared" ca="1" si="31"/>
        <v>0</v>
      </c>
      <c r="V93" s="306">
        <f t="shared" ca="1" si="32"/>
        <v>1.1719270155617201</v>
      </c>
      <c r="W93" s="304">
        <f t="shared" ca="1" si="33"/>
        <v>48.437901054898006</v>
      </c>
      <c r="Y93" s="314" t="str">
        <f t="shared" ca="1" si="51"/>
        <v/>
      </c>
      <c r="Z93" s="315" t="str">
        <f t="shared" ca="1" si="52"/>
        <v/>
      </c>
      <c r="AA93" s="316" t="str">
        <f t="shared" ca="1" si="53"/>
        <v/>
      </c>
      <c r="AC93" s="310" t="e">
        <f t="shared" ca="1" si="54"/>
        <v>#N/A</v>
      </c>
      <c r="AD93" s="323" t="e">
        <f t="shared" ca="1" si="55"/>
        <v>#N/A</v>
      </c>
      <c r="AE93" s="324">
        <f t="shared" ca="1" si="34"/>
        <v>442.84188958371237</v>
      </c>
      <c r="AG93" s="306">
        <f t="shared" ca="1" si="56"/>
        <v>67.881915854259333</v>
      </c>
      <c r="AH93" s="304">
        <f t="shared" ca="1" si="57"/>
        <v>77.164637479059138</v>
      </c>
    </row>
    <row r="94" spans="1:34" x14ac:dyDescent="0.2">
      <c r="A94" s="347">
        <f t="shared" ca="1" si="35"/>
        <v>0.01</v>
      </c>
      <c r="B94" s="304">
        <f t="shared" ca="1" si="36"/>
        <v>4.599999999999981</v>
      </c>
      <c r="D94" s="306">
        <f t="shared" ca="1" si="37"/>
        <v>24.926250291613457</v>
      </c>
      <c r="E94" s="307">
        <f t="shared" ca="1" si="38"/>
        <v>63.060323590106151</v>
      </c>
      <c r="F94" s="304">
        <f t="shared" ca="1" si="39"/>
        <v>67.807981572150183</v>
      </c>
      <c r="G94" s="306">
        <f t="shared" ca="1" si="40"/>
        <v>44.706857094458407</v>
      </c>
      <c r="H94" s="307">
        <f t="shared" ca="1" si="41"/>
        <v>130.59958236524207</v>
      </c>
      <c r="I94" s="304">
        <f t="shared" ca="1" si="42"/>
        <v>138.0396826468388</v>
      </c>
      <c r="J94" s="306">
        <f t="shared" ca="1" si="43"/>
        <v>116.22139880299846</v>
      </c>
      <c r="K94" s="307">
        <f t="shared" ca="1" si="44"/>
        <v>444.1447323911853</v>
      </c>
      <c r="L94" s="304">
        <f t="shared" ca="1" si="29"/>
        <v>459.09907084480494</v>
      </c>
      <c r="M94" s="306">
        <f t="shared" ca="1" si="45"/>
        <v>1.2409796387162548</v>
      </c>
      <c r="N94" s="304">
        <f t="shared" ca="1" si="46"/>
        <v>71.102895760111096</v>
      </c>
      <c r="P94" s="310">
        <f t="shared" ca="1" si="47"/>
        <v>3</v>
      </c>
      <c r="Q94" s="304">
        <f t="shared" ca="1" si="48"/>
        <v>751.39000000000226</v>
      </c>
      <c r="R94" s="306">
        <f t="shared" ca="1" si="49"/>
        <v>0.37708763244703442</v>
      </c>
      <c r="S94" s="307">
        <f t="shared" ca="1" si="50"/>
        <v>9.1273993353964524</v>
      </c>
      <c r="T94" s="304">
        <f t="shared" ca="1" si="30"/>
        <v>89.539787480239198</v>
      </c>
      <c r="U94" s="311">
        <f t="shared" ca="1" si="31"/>
        <v>0</v>
      </c>
      <c r="V94" s="306">
        <f t="shared" ca="1" si="32"/>
        <v>1.1717742667349464</v>
      </c>
      <c r="W94" s="304">
        <f t="shared" ca="1" si="33"/>
        <v>48.910401845590329</v>
      </c>
      <c r="Y94" s="314" t="str">
        <f t="shared" ca="1" si="51"/>
        <v/>
      </c>
      <c r="Z94" s="315" t="str">
        <f t="shared" ca="1" si="52"/>
        <v/>
      </c>
      <c r="AA94" s="316" t="str">
        <f t="shared" ca="1" si="53"/>
        <v/>
      </c>
      <c r="AC94" s="310" t="e">
        <f t="shared" ca="1" si="54"/>
        <v>#N/A</v>
      </c>
      <c r="AD94" s="323" t="e">
        <f t="shared" ca="1" si="55"/>
        <v>#N/A</v>
      </c>
      <c r="AE94" s="324">
        <f t="shared" ca="1" si="34"/>
        <v>444.1447323911853</v>
      </c>
      <c r="AG94" s="306">
        <f t="shared" ca="1" si="56"/>
        <v>67.733607427359544</v>
      </c>
      <c r="AH94" s="304">
        <f t="shared" ca="1" si="57"/>
        <v>77.015595912301691</v>
      </c>
    </row>
    <row r="95" spans="1:34" x14ac:dyDescent="0.2">
      <c r="A95" s="347">
        <f t="shared" ca="1" si="35"/>
        <v>0.01</v>
      </c>
      <c r="B95" s="304">
        <f t="shared" ca="1" si="36"/>
        <v>4.6099999999999808</v>
      </c>
      <c r="D95" s="306">
        <f t="shared" ca="1" si="37"/>
        <v>24.894643113911787</v>
      </c>
      <c r="E95" s="307">
        <f t="shared" ca="1" si="38"/>
        <v>62.913295823262672</v>
      </c>
      <c r="F95" s="304">
        <f t="shared" ca="1" si="39"/>
        <v>67.659633808604042</v>
      </c>
      <c r="G95" s="306">
        <f t="shared" ca="1" si="40"/>
        <v>44.955803525597524</v>
      </c>
      <c r="H95" s="307">
        <f t="shared" ca="1" si="41"/>
        <v>131.22871532347469</v>
      </c>
      <c r="I95" s="304">
        <f t="shared" ca="1" si="42"/>
        <v>138.71553624623914</v>
      </c>
      <c r="J95" s="306">
        <f t="shared" ca="1" si="43"/>
        <v>116.66971210609874</v>
      </c>
      <c r="K95" s="307">
        <f t="shared" ca="1" si="44"/>
        <v>445.45387387962887</v>
      </c>
      <c r="L95" s="304">
        <f t="shared" ca="1" si="29"/>
        <v>460.47907170390306</v>
      </c>
      <c r="M95" s="306">
        <f t="shared" ca="1" si="45"/>
        <v>1.2407505972613124</v>
      </c>
      <c r="N95" s="304">
        <f t="shared" ca="1" si="46"/>
        <v>71.089772651409362</v>
      </c>
      <c r="P95" s="310">
        <f t="shared" ca="1" si="47"/>
        <v>3</v>
      </c>
      <c r="Q95" s="304">
        <f t="shared" ca="1" si="48"/>
        <v>750.21000000000231</v>
      </c>
      <c r="R95" s="306">
        <f t="shared" ca="1" si="49"/>
        <v>0.37649544542526481</v>
      </c>
      <c r="S95" s="307">
        <f t="shared" ca="1" si="50"/>
        <v>9.1236343809421996</v>
      </c>
      <c r="T95" s="304">
        <f t="shared" ca="1" si="30"/>
        <v>89.502853277042988</v>
      </c>
      <c r="U95" s="311">
        <f t="shared" ca="1" si="31"/>
        <v>0</v>
      </c>
      <c r="V95" s="306">
        <f t="shared" ca="1" si="32"/>
        <v>1.1716207990423055</v>
      </c>
      <c r="W95" s="304">
        <f t="shared" ca="1" si="33"/>
        <v>49.38404428588705</v>
      </c>
      <c r="Y95" s="314" t="str">
        <f t="shared" ca="1" si="51"/>
        <v/>
      </c>
      <c r="Z95" s="315" t="str">
        <f t="shared" ca="1" si="52"/>
        <v/>
      </c>
      <c r="AA95" s="316" t="str">
        <f t="shared" ca="1" si="53"/>
        <v/>
      </c>
      <c r="AC95" s="310" t="e">
        <f t="shared" ca="1" si="54"/>
        <v>#N/A</v>
      </c>
      <c r="AD95" s="323" t="e">
        <f t="shared" ca="1" si="55"/>
        <v>#N/A</v>
      </c>
      <c r="AE95" s="324">
        <f t="shared" ca="1" si="34"/>
        <v>445.45387387962887</v>
      </c>
      <c r="AG95" s="306">
        <f t="shared" ca="1" si="56"/>
        <v>67.584996089266795</v>
      </c>
      <c r="AH95" s="304">
        <f t="shared" ca="1" si="57"/>
        <v>76.866254046667379</v>
      </c>
    </row>
    <row r="96" spans="1:34" x14ac:dyDescent="0.2">
      <c r="A96" s="347">
        <f t="shared" ca="1" si="35"/>
        <v>0.01</v>
      </c>
      <c r="B96" s="304">
        <f t="shared" ca="1" si="36"/>
        <v>4.6199999999999806</v>
      </c>
      <c r="D96" s="306">
        <f t="shared" ca="1" si="37"/>
        <v>24.862802783096729</v>
      </c>
      <c r="E96" s="307">
        <f t="shared" ca="1" si="38"/>
        <v>62.766028292074182</v>
      </c>
      <c r="F96" s="304">
        <f t="shared" ca="1" si="39"/>
        <v>67.510986289585631</v>
      </c>
      <c r="G96" s="306">
        <f t="shared" ca="1" si="40"/>
        <v>45.204431553428492</v>
      </c>
      <c r="H96" s="307">
        <f t="shared" ca="1" si="41"/>
        <v>131.85637560639543</v>
      </c>
      <c r="I96" s="304">
        <f t="shared" ca="1" si="42"/>
        <v>139.38990071064487</v>
      </c>
      <c r="J96" s="306">
        <f t="shared" ca="1" si="43"/>
        <v>117.12051328149387</v>
      </c>
      <c r="K96" s="307">
        <f t="shared" ca="1" si="44"/>
        <v>446.76929933427823</v>
      </c>
      <c r="L96" s="304">
        <f t="shared" ca="1" si="29"/>
        <v>461.86580460017007</v>
      </c>
      <c r="M96" s="306">
        <f t="shared" ca="1" si="45"/>
        <v>1.2405225114016094</v>
      </c>
      <c r="N96" s="304">
        <f t="shared" ca="1" si="46"/>
        <v>71.076704294281768</v>
      </c>
      <c r="P96" s="310">
        <f t="shared" ca="1" si="47"/>
        <v>3</v>
      </c>
      <c r="Q96" s="304">
        <f t="shared" ca="1" si="48"/>
        <v>749.03000000000225</v>
      </c>
      <c r="R96" s="306">
        <f t="shared" ca="1" si="49"/>
        <v>0.37590325840349514</v>
      </c>
      <c r="S96" s="307">
        <f t="shared" ca="1" si="50"/>
        <v>9.119875348358164</v>
      </c>
      <c r="T96" s="304">
        <f t="shared" ca="1" si="30"/>
        <v>89.465977167393589</v>
      </c>
      <c r="U96" s="311">
        <f t="shared" ca="1" si="31"/>
        <v>0</v>
      </c>
      <c r="V96" s="306">
        <f t="shared" ca="1" si="32"/>
        <v>1.1714666144883525</v>
      </c>
      <c r="W96" s="304">
        <f t="shared" ca="1" si="33"/>
        <v>49.858809450896729</v>
      </c>
      <c r="Y96" s="314" t="str">
        <f t="shared" ca="1" si="51"/>
        <v/>
      </c>
      <c r="Z96" s="315" t="str">
        <f t="shared" ca="1" si="52"/>
        <v/>
      </c>
      <c r="AA96" s="316" t="str">
        <f t="shared" ca="1" si="53"/>
        <v/>
      </c>
      <c r="AC96" s="310" t="e">
        <f t="shared" ca="1" si="54"/>
        <v>#N/A</v>
      </c>
      <c r="AD96" s="323" t="e">
        <f t="shared" ca="1" si="55"/>
        <v>#N/A</v>
      </c>
      <c r="AE96" s="324">
        <f t="shared" ca="1" si="34"/>
        <v>446.76929933427823</v>
      </c>
      <c r="AG96" s="306">
        <f t="shared" ca="1" si="56"/>
        <v>67.436083865421764</v>
      </c>
      <c r="AH96" s="304">
        <f t="shared" ca="1" si="57"/>
        <v>76.716613877849909</v>
      </c>
    </row>
    <row r="97" spans="1:34" x14ac:dyDescent="0.2">
      <c r="A97" s="347">
        <f t="shared" ca="1" si="35"/>
        <v>0.01</v>
      </c>
      <c r="B97" s="304">
        <f t="shared" ca="1" si="36"/>
        <v>4.6299999999999804</v>
      </c>
      <c r="D97" s="306">
        <f t="shared" ca="1" si="37"/>
        <v>24.830730995261231</v>
      </c>
      <c r="E97" s="307">
        <f t="shared" ca="1" si="38"/>
        <v>62.618522606744506</v>
      </c>
      <c r="F97" s="304">
        <f t="shared" ca="1" si="39"/>
        <v>67.362041055852814</v>
      </c>
      <c r="G97" s="306">
        <f t="shared" ca="1" si="40"/>
        <v>45.452738863381107</v>
      </c>
      <c r="H97" s="307">
        <f t="shared" ca="1" si="41"/>
        <v>132.48256083246287</v>
      </c>
      <c r="I97" s="304">
        <f t="shared" ca="1" si="42"/>
        <v>140.06277305162118</v>
      </c>
      <c r="J97" s="306">
        <f t="shared" ca="1" si="43"/>
        <v>117.57379913357792</v>
      </c>
      <c r="K97" s="307">
        <f t="shared" ca="1" si="44"/>
        <v>448.09099401647251</v>
      </c>
      <c r="L97" s="304">
        <f t="shared" ca="1" si="29"/>
        <v>463.25925480380135</v>
      </c>
      <c r="M97" s="306">
        <f t="shared" ca="1" si="45"/>
        <v>1.2402953701606372</v>
      </c>
      <c r="N97" s="304">
        <f t="shared" ca="1" si="46"/>
        <v>71.063690059820686</v>
      </c>
      <c r="P97" s="310">
        <f t="shared" ca="1" si="47"/>
        <v>3</v>
      </c>
      <c r="Q97" s="304">
        <f t="shared" ca="1" si="48"/>
        <v>747.8500000000023</v>
      </c>
      <c r="R97" s="306">
        <f t="shared" ca="1" si="49"/>
        <v>0.37531107138172548</v>
      </c>
      <c r="S97" s="307">
        <f t="shared" ca="1" si="50"/>
        <v>9.1161222376443476</v>
      </c>
      <c r="T97" s="304">
        <f t="shared" ca="1" si="30"/>
        <v>89.42915915129106</v>
      </c>
      <c r="U97" s="311">
        <f t="shared" ca="1" si="31"/>
        <v>0</v>
      </c>
      <c r="V97" s="306">
        <f t="shared" ca="1" si="32"/>
        <v>1.1713117150808063</v>
      </c>
      <c r="W97" s="304">
        <f t="shared" ca="1" si="33"/>
        <v>50.334678430729362</v>
      </c>
      <c r="Y97" s="314" t="str">
        <f t="shared" ca="1" si="51"/>
        <v/>
      </c>
      <c r="Z97" s="315" t="str">
        <f t="shared" ca="1" si="52"/>
        <v/>
      </c>
      <c r="AA97" s="316" t="str">
        <f t="shared" ca="1" si="53"/>
        <v/>
      </c>
      <c r="AC97" s="310" t="e">
        <f t="shared" ca="1" si="54"/>
        <v>#N/A</v>
      </c>
      <c r="AD97" s="323" t="e">
        <f t="shared" ca="1" si="55"/>
        <v>#N/A</v>
      </c>
      <c r="AE97" s="324">
        <f t="shared" ca="1" si="34"/>
        <v>448.09099401647251</v>
      </c>
      <c r="AG97" s="306">
        <f t="shared" ca="1" si="56"/>
        <v>67.286872783697234</v>
      </c>
      <c r="AH97" s="304">
        <f t="shared" ca="1" si="57"/>
        <v>76.566677404434415</v>
      </c>
    </row>
    <row r="98" spans="1:34" x14ac:dyDescent="0.2">
      <c r="A98" s="347">
        <f t="shared" ca="1" si="35"/>
        <v>0.01</v>
      </c>
      <c r="B98" s="304">
        <f t="shared" ca="1" si="36"/>
        <v>4.6399999999999801</v>
      </c>
      <c r="D98" s="306">
        <f t="shared" ca="1" si="37"/>
        <v>24.798429431075448</v>
      </c>
      <c r="E98" s="307">
        <f t="shared" ca="1" si="38"/>
        <v>62.470780384366037</v>
      </c>
      <c r="F98" s="304">
        <f t="shared" ca="1" si="39"/>
        <v>67.21280015056449</v>
      </c>
      <c r="G98" s="306">
        <f t="shared" ca="1" si="40"/>
        <v>45.700723157691861</v>
      </c>
      <c r="H98" s="307">
        <f t="shared" ca="1" si="41"/>
        <v>133.10726863630651</v>
      </c>
      <c r="I98" s="304">
        <f t="shared" ca="1" si="42"/>
        <v>140.7341503010334</v>
      </c>
      <c r="J98" s="306">
        <f t="shared" ca="1" si="43"/>
        <v>118.02956644368328</v>
      </c>
      <c r="K98" s="307">
        <f t="shared" ca="1" si="44"/>
        <v>449.41894316381638</v>
      </c>
      <c r="L98" s="304">
        <f t="shared" ca="1" si="29"/>
        <v>464.65940755500202</v>
      </c>
      <c r="M98" s="306">
        <f t="shared" ca="1" si="45"/>
        <v>1.2400691627372273</v>
      </c>
      <c r="N98" s="304">
        <f t="shared" ca="1" si="46"/>
        <v>71.050729329164781</v>
      </c>
      <c r="P98" s="310">
        <f t="shared" ca="1" si="47"/>
        <v>3</v>
      </c>
      <c r="Q98" s="304">
        <f t="shared" ca="1" si="48"/>
        <v>746.67000000000235</v>
      </c>
      <c r="R98" s="306">
        <f t="shared" ca="1" si="49"/>
        <v>0.37471888435995587</v>
      </c>
      <c r="S98" s="307">
        <f t="shared" ca="1" si="50"/>
        <v>9.1123750488007484</v>
      </c>
      <c r="T98" s="304">
        <f t="shared" ca="1" si="30"/>
        <v>89.392399228735343</v>
      </c>
      <c r="U98" s="311">
        <f t="shared" ca="1" si="31"/>
        <v>0</v>
      </c>
      <c r="V98" s="306">
        <f t="shared" ca="1" si="32"/>
        <v>1.1711561028305191</v>
      </c>
      <c r="W98" s="304">
        <f t="shared" ca="1" si="33"/>
        <v>50.811632331222697</v>
      </c>
      <c r="Y98" s="314" t="str">
        <f t="shared" ca="1" si="51"/>
        <v/>
      </c>
      <c r="Z98" s="315" t="str">
        <f t="shared" ca="1" si="52"/>
        <v/>
      </c>
      <c r="AA98" s="316" t="str">
        <f t="shared" ca="1" si="53"/>
        <v/>
      </c>
      <c r="AC98" s="310" t="e">
        <f t="shared" ca="1" si="54"/>
        <v>#N/A</v>
      </c>
      <c r="AD98" s="323" t="e">
        <f t="shared" ca="1" si="55"/>
        <v>#N/A</v>
      </c>
      <c r="AE98" s="324">
        <f t="shared" ca="1" si="34"/>
        <v>449.41894316381638</v>
      </c>
      <c r="AG98" s="306">
        <f t="shared" ca="1" si="56"/>
        <v>67.137364874320681</v>
      </c>
      <c r="AH98" s="304">
        <f t="shared" ca="1" si="57"/>
        <v>76.41644662781033</v>
      </c>
    </row>
    <row r="99" spans="1:34" x14ac:dyDescent="0.2">
      <c r="A99" s="347">
        <f t="shared" ca="1" si="35"/>
        <v>0.01</v>
      </c>
      <c r="B99" s="304">
        <f t="shared" ca="1" si="36"/>
        <v>4.6499999999999799</v>
      </c>
      <c r="D99" s="306">
        <f t="shared" ca="1" si="37"/>
        <v>24.765899756129844</v>
      </c>
      <c r="E99" s="307">
        <f t="shared" ca="1" si="38"/>
        <v>62.322803248741948</v>
      </c>
      <c r="F99" s="304">
        <f t="shared" ca="1" si="39"/>
        <v>67.063265619205211</v>
      </c>
      <c r="G99" s="306">
        <f t="shared" ca="1" si="40"/>
        <v>45.948382155253157</v>
      </c>
      <c r="H99" s="307">
        <f t="shared" ca="1" si="41"/>
        <v>133.73049666879393</v>
      </c>
      <c r="I99" s="304">
        <f t="shared" ca="1" si="42"/>
        <v>141.40402951106978</v>
      </c>
      <c r="J99" s="306">
        <f t="shared" ca="1" si="43"/>
        <v>118.487811970248</v>
      </c>
      <c r="K99" s="307">
        <f t="shared" ca="1" si="44"/>
        <v>450.7531319903419</v>
      </c>
      <c r="L99" s="304">
        <f t="shared" ca="1" si="29"/>
        <v>466.06624806415601</v>
      </c>
      <c r="M99" s="306">
        <f t="shared" ca="1" si="45"/>
        <v>1.23984387850176</v>
      </c>
      <c r="N99" s="304">
        <f t="shared" ca="1" si="46"/>
        <v>71.037821493281669</v>
      </c>
      <c r="P99" s="310">
        <f t="shared" ca="1" si="47"/>
        <v>3</v>
      </c>
      <c r="Q99" s="304">
        <f t="shared" ca="1" si="48"/>
        <v>745.4900000000024</v>
      </c>
      <c r="R99" s="306">
        <f t="shared" ca="1" si="49"/>
        <v>0.37412669733818621</v>
      </c>
      <c r="S99" s="307">
        <f t="shared" ca="1" si="50"/>
        <v>9.1086337818273666</v>
      </c>
      <c r="T99" s="304">
        <f t="shared" ca="1" si="30"/>
        <v>89.355697399726466</v>
      </c>
      <c r="U99" s="311">
        <f t="shared" ca="1" si="31"/>
        <v>0</v>
      </c>
      <c r="V99" s="306">
        <f t="shared" ca="1" si="32"/>
        <v>1.1709997797514433</v>
      </c>
      <c r="W99" s="304">
        <f t="shared" ca="1" si="33"/>
        <v>51.289652274665393</v>
      </c>
      <c r="Y99" s="314" t="str">
        <f t="shared" ca="1" si="51"/>
        <v/>
      </c>
      <c r="Z99" s="315" t="str">
        <f t="shared" ca="1" si="52"/>
        <v/>
      </c>
      <c r="AA99" s="316" t="str">
        <f t="shared" ca="1" si="53"/>
        <v/>
      </c>
      <c r="AC99" s="310" t="e">
        <f t="shared" ca="1" si="54"/>
        <v>#N/A</v>
      </c>
      <c r="AD99" s="323" t="e">
        <f t="shared" ca="1" si="55"/>
        <v>#N/A</v>
      </c>
      <c r="AE99" s="324">
        <f t="shared" ca="1" si="34"/>
        <v>450.7531319903419</v>
      </c>
      <c r="AG99" s="306">
        <f t="shared" ca="1" si="56"/>
        <v>66.987562169796846</v>
      </c>
      <c r="AH99" s="304">
        <f t="shared" ca="1" si="57"/>
        <v>76.265923552084445</v>
      </c>
    </row>
    <row r="100" spans="1:34" x14ac:dyDescent="0.2">
      <c r="A100" s="347">
        <f t="shared" ca="1" si="35"/>
        <v>0.01</v>
      </c>
      <c r="B100" s="304">
        <f t="shared" ca="1" si="36"/>
        <v>4.6599999999999797</v>
      </c>
      <c r="D100" s="306">
        <f t="shared" ca="1" si="37"/>
        <v>24.733143621268347</v>
      </c>
      <c r="E100" s="307">
        <f t="shared" ca="1" si="38"/>
        <v>62.174592830210926</v>
      </c>
      <c r="F100" s="304">
        <f t="shared" ca="1" si="39"/>
        <v>66.913439509509615</v>
      </c>
      <c r="G100" s="306">
        <f t="shared" ca="1" si="40"/>
        <v>46.195713591465839</v>
      </c>
      <c r="H100" s="307">
        <f t="shared" ca="1" si="41"/>
        <v>134.35224259709605</v>
      </c>
      <c r="I100" s="304">
        <f t="shared" ca="1" si="42"/>
        <v>142.07240775426342</v>
      </c>
      <c r="J100" s="306">
        <f t="shared" ca="1" si="43"/>
        <v>118.9485324489816</v>
      </c>
      <c r="K100" s="307">
        <f t="shared" ca="1" si="44"/>
        <v>452.09354568667135</v>
      </c>
      <c r="L100" s="304">
        <f t="shared" ca="1" si="29"/>
        <v>467.47976151199617</v>
      </c>
      <c r="M100" s="306">
        <f t="shared" ca="1" si="45"/>
        <v>1.2396195069924769</v>
      </c>
      <c r="N100" s="304">
        <f t="shared" ca="1" si="46"/>
        <v>71.024965952756773</v>
      </c>
      <c r="P100" s="310">
        <f t="shared" ca="1" si="47"/>
        <v>3</v>
      </c>
      <c r="Q100" s="304">
        <f t="shared" ca="1" si="48"/>
        <v>744.31000000000245</v>
      </c>
      <c r="R100" s="306">
        <f t="shared" ca="1" si="49"/>
        <v>0.3735345103164166</v>
      </c>
      <c r="S100" s="307">
        <f t="shared" ca="1" si="50"/>
        <v>9.1048984367242021</v>
      </c>
      <c r="T100" s="304">
        <f t="shared" ca="1" si="30"/>
        <v>89.31905366426443</v>
      </c>
      <c r="U100" s="311">
        <f t="shared" ca="1" si="31"/>
        <v>0</v>
      </c>
      <c r="V100" s="306">
        <f t="shared" ca="1" si="32"/>
        <v>1.1708427478606003</v>
      </c>
      <c r="W100" s="304">
        <f t="shared" ca="1" si="33"/>
        <v>51.768719400516851</v>
      </c>
      <c r="Y100" s="314" t="str">
        <f t="shared" ca="1" si="51"/>
        <v/>
      </c>
      <c r="Z100" s="315" t="str">
        <f t="shared" ca="1" si="52"/>
        <v/>
      </c>
      <c r="AA100" s="316" t="str">
        <f t="shared" ca="1" si="53"/>
        <v/>
      </c>
      <c r="AC100" s="310" t="e">
        <f t="shared" ca="1" si="54"/>
        <v>#N/A</v>
      </c>
      <c r="AD100" s="323" t="e">
        <f t="shared" ca="1" si="55"/>
        <v>#N/A</v>
      </c>
      <c r="AE100" s="324">
        <f t="shared" ca="1" si="34"/>
        <v>452.09354568667135</v>
      </c>
      <c r="AG100" s="306">
        <f t="shared" ca="1" si="56"/>
        <v>66.837466704830121</v>
      </c>
      <c r="AH100" s="304">
        <f t="shared" ca="1" si="57"/>
        <v>76.115110183993963</v>
      </c>
    </row>
    <row r="101" spans="1:34" x14ac:dyDescent="0.2">
      <c r="A101" s="347">
        <f t="shared" ca="1" si="35"/>
        <v>0.01</v>
      </c>
      <c r="B101" s="304">
        <f t="shared" ca="1" si="36"/>
        <v>4.6699999999999795</v>
      </c>
      <c r="D101" s="306">
        <f t="shared" ca="1" si="37"/>
        <v>24.700162662911627</v>
      </c>
      <c r="E101" s="307">
        <f t="shared" ca="1" si="38"/>
        <v>62.026150765474881</v>
      </c>
      <c r="F101" s="304">
        <f t="shared" ca="1" si="39"/>
        <v>66.763323871387001</v>
      </c>
      <c r="G101" s="306">
        <f t="shared" ca="1" si="40"/>
        <v>46.442715218094953</v>
      </c>
      <c r="H101" s="307">
        <f t="shared" ca="1" si="41"/>
        <v>134.97250410475081</v>
      </c>
      <c r="I101" s="304">
        <f t="shared" ca="1" si="42"/>
        <v>142.73928212351373</v>
      </c>
      <c r="J101" s="306">
        <f t="shared" ca="1" si="43"/>
        <v>119.4117245930294</v>
      </c>
      <c r="K101" s="307">
        <f t="shared" ca="1" si="44"/>
        <v>453.44016942018061</v>
      </c>
      <c r="L101" s="304">
        <f t="shared" ca="1" si="29"/>
        <v>468.89993304977509</v>
      </c>
      <c r="M101" s="306">
        <f t="shared" ca="1" si="45"/>
        <v>1.239396037911892</v>
      </c>
      <c r="N101" s="304">
        <f t="shared" ca="1" si="46"/>
        <v>71.012162117587579</v>
      </c>
      <c r="P101" s="310">
        <f t="shared" ca="1" si="47"/>
        <v>3</v>
      </c>
      <c r="Q101" s="304">
        <f t="shared" ca="1" si="48"/>
        <v>743.13000000000238</v>
      </c>
      <c r="R101" s="306">
        <f t="shared" ca="1" si="49"/>
        <v>0.37294232329464694</v>
      </c>
      <c r="S101" s="307">
        <f t="shared" ca="1" si="50"/>
        <v>9.1011690134912548</v>
      </c>
      <c r="T101" s="304">
        <f t="shared" ca="1" si="30"/>
        <v>89.282468022349221</v>
      </c>
      <c r="U101" s="311">
        <f t="shared" ca="1" si="31"/>
        <v>0</v>
      </c>
      <c r="V101" s="306">
        <f t="shared" ca="1" si="32"/>
        <v>1.1706850091780461</v>
      </c>
      <c r="W101" s="304">
        <f t="shared" ca="1" si="33"/>
        <v>52.2488148661241</v>
      </c>
      <c r="Y101" s="314" t="str">
        <f t="shared" ca="1" si="51"/>
        <v/>
      </c>
      <c r="Z101" s="315" t="str">
        <f t="shared" ca="1" si="52"/>
        <v/>
      </c>
      <c r="AA101" s="316" t="str">
        <f t="shared" ca="1" si="53"/>
        <v/>
      </c>
      <c r="AC101" s="310" t="e">
        <f t="shared" ca="1" si="54"/>
        <v>#N/A</v>
      </c>
      <c r="AD101" s="323" t="e">
        <f t="shared" ca="1" si="55"/>
        <v>#N/A</v>
      </c>
      <c r="AE101" s="324">
        <f t="shared" ca="1" si="34"/>
        <v>453.44016942018061</v>
      </c>
      <c r="AG101" s="306">
        <f t="shared" ca="1" si="56"/>
        <v>66.687080516246851</v>
      </c>
      <c r="AH101" s="304">
        <f t="shared" ca="1" si="57"/>
        <v>75.964008532819875</v>
      </c>
    </row>
    <row r="102" spans="1:34" x14ac:dyDescent="0.2">
      <c r="A102" s="347">
        <f t="shared" ca="1" si="35"/>
        <v>0.01</v>
      </c>
      <c r="B102" s="304">
        <f t="shared" ca="1" si="36"/>
        <v>4.6799999999999793</v>
      </c>
      <c r="D102" s="306">
        <f t="shared" ca="1" si="37"/>
        <v>24.666958503370783</v>
      </c>
      <c r="E102" s="307">
        <f t="shared" ca="1" si="38"/>
        <v>61.877478697428742</v>
      </c>
      <c r="F102" s="304">
        <f t="shared" ca="1" si="39"/>
        <v>66.612920756845398</v>
      </c>
      <c r="G102" s="306">
        <f t="shared" ca="1" si="40"/>
        <v>46.689384803128661</v>
      </c>
      <c r="H102" s="307">
        <f t="shared" ca="1" si="41"/>
        <v>135.5912788917251</v>
      </c>
      <c r="I102" s="304">
        <f t="shared" ca="1" si="42"/>
        <v>143.40464973210666</v>
      </c>
      <c r="J102" s="306">
        <f t="shared" ca="1" si="43"/>
        <v>119.87738509313553</v>
      </c>
      <c r="K102" s="307">
        <f t="shared" ca="1" si="44"/>
        <v>454.79298833516299</v>
      </c>
      <c r="L102" s="304">
        <f t="shared" ca="1" si="29"/>
        <v>470.32674779943744</v>
      </c>
      <c r="M102" s="306">
        <f t="shared" ca="1" si="45"/>
        <v>1.239173461123299</v>
      </c>
      <c r="N102" s="304">
        <f t="shared" ca="1" si="46"/>
        <v>70.999409406983631</v>
      </c>
      <c r="P102" s="310">
        <f t="shared" ca="1" si="47"/>
        <v>3</v>
      </c>
      <c r="Q102" s="304">
        <f t="shared" ca="1" si="48"/>
        <v>741.95000000000243</v>
      </c>
      <c r="R102" s="306">
        <f t="shared" ca="1" si="49"/>
        <v>0.37235013627287727</v>
      </c>
      <c r="S102" s="307">
        <f t="shared" ca="1" si="50"/>
        <v>9.0974455121285267</v>
      </c>
      <c r="T102" s="304">
        <f t="shared" ca="1" si="30"/>
        <v>89.245940473980852</v>
      </c>
      <c r="U102" s="311">
        <f t="shared" ca="1" si="31"/>
        <v>0</v>
      </c>
      <c r="V102" s="306">
        <f t="shared" ca="1" si="32"/>
        <v>1.1705265657268409</v>
      </c>
      <c r="W102" s="304">
        <f t="shared" ca="1" si="33"/>
        <v>52.72991984743517</v>
      </c>
      <c r="Y102" s="314" t="str">
        <f t="shared" ca="1" si="51"/>
        <v/>
      </c>
      <c r="Z102" s="315" t="str">
        <f t="shared" ca="1" si="52"/>
        <v/>
      </c>
      <c r="AA102" s="316" t="str">
        <f t="shared" ca="1" si="53"/>
        <v/>
      </c>
      <c r="AC102" s="310" t="e">
        <f t="shared" ca="1" si="54"/>
        <v>#N/A</v>
      </c>
      <c r="AD102" s="323" t="e">
        <f t="shared" ca="1" si="55"/>
        <v>#N/A</v>
      </c>
      <c r="AE102" s="324">
        <f t="shared" ca="1" si="34"/>
        <v>454.79298833516299</v>
      </c>
      <c r="AG102" s="306">
        <f t="shared" ca="1" si="56"/>
        <v>66.536405642917472</v>
      </c>
      <c r="AH102" s="304">
        <f t="shared" ca="1" si="57"/>
        <v>75.812620610300215</v>
      </c>
    </row>
    <row r="103" spans="1:34" x14ac:dyDescent="0.2">
      <c r="A103" s="347">
        <f t="shared" ca="1" si="35"/>
        <v>0.01</v>
      </c>
      <c r="B103" s="304">
        <f t="shared" ca="1" si="36"/>
        <v>4.6899999999999791</v>
      </c>
      <c r="D103" s="306">
        <f t="shared" ca="1" si="37"/>
        <v>24.633532751151954</v>
      </c>
      <c r="E103" s="307">
        <f t="shared" ca="1" si="38"/>
        <v>61.728578274992984</v>
      </c>
      <c r="F103" s="304">
        <f t="shared" ca="1" si="39"/>
        <v>66.462232219915791</v>
      </c>
      <c r="G103" s="306">
        <f t="shared" ca="1" si="40"/>
        <v>46.935720130640178</v>
      </c>
      <c r="H103" s="307">
        <f t="shared" ca="1" si="41"/>
        <v>136.20856467447501</v>
      </c>
      <c r="I103" s="304">
        <f t="shared" ca="1" si="42"/>
        <v>144.06850771373465</v>
      </c>
      <c r="J103" s="306">
        <f t="shared" ca="1" si="43"/>
        <v>120.34551061780438</v>
      </c>
      <c r="K103" s="307">
        <f t="shared" ca="1" si="44"/>
        <v>456.151987552994</v>
      </c>
      <c r="L103" s="304">
        <f t="shared" ca="1" si="29"/>
        <v>471.76019085379266</v>
      </c>
      <c r="M103" s="306">
        <f t="shared" ca="1" si="45"/>
        <v>1.2389517666473711</v>
      </c>
      <c r="N103" s="304">
        <f t="shared" ca="1" si="46"/>
        <v>70.986707249171587</v>
      </c>
      <c r="P103" s="310">
        <f t="shared" ca="1" si="47"/>
        <v>3</v>
      </c>
      <c r="Q103" s="304">
        <f t="shared" ca="1" si="48"/>
        <v>740.77000000000248</v>
      </c>
      <c r="R103" s="306">
        <f t="shared" ca="1" si="49"/>
        <v>0.37175794925110767</v>
      </c>
      <c r="S103" s="307">
        <f t="shared" ca="1" si="50"/>
        <v>9.0937279326360159</v>
      </c>
      <c r="T103" s="304">
        <f t="shared" ca="1" si="30"/>
        <v>89.209471019159324</v>
      </c>
      <c r="U103" s="311">
        <f t="shared" ca="1" si="31"/>
        <v>0</v>
      </c>
      <c r="V103" s="306">
        <f t="shared" ca="1" si="32"/>
        <v>1.1703674195330163</v>
      </c>
      <c r="W103" s="304">
        <f t="shared" ca="1" si="33"/>
        <v>53.212015539709455</v>
      </c>
      <c r="Y103" s="314" t="str">
        <f t="shared" ca="1" si="51"/>
        <v/>
      </c>
      <c r="Z103" s="315" t="str">
        <f t="shared" ca="1" si="52"/>
        <v/>
      </c>
      <c r="AA103" s="316" t="str">
        <f t="shared" ca="1" si="53"/>
        <v/>
      </c>
      <c r="AC103" s="310" t="e">
        <f t="shared" ca="1" si="54"/>
        <v>#N/A</v>
      </c>
      <c r="AD103" s="323" t="e">
        <f t="shared" ca="1" si="55"/>
        <v>#N/A</v>
      </c>
      <c r="AE103" s="324">
        <f t="shared" ca="1" si="34"/>
        <v>456.151987552994</v>
      </c>
      <c r="AG103" s="306">
        <f t="shared" ca="1" si="56"/>
        <v>66.385444125678504</v>
      </c>
      <c r="AH103" s="304">
        <f t="shared" ca="1" si="57"/>
        <v>75.660948430543584</v>
      </c>
    </row>
    <row r="104" spans="1:34" x14ac:dyDescent="0.2">
      <c r="A104" s="347">
        <f t="shared" ca="1" si="35"/>
        <v>0.01</v>
      </c>
      <c r="B104" s="304">
        <f t="shared" ca="1" si="36"/>
        <v>4.6999999999999789</v>
      </c>
      <c r="D104" s="306">
        <f t="shared" ca="1" si="37"/>
        <v>24.599887001251879</v>
      </c>
      <c r="E104" s="307">
        <f t="shared" ca="1" si="38"/>
        <v>61.579451152948394</v>
      </c>
      <c r="F104" s="304">
        <f t="shared" ca="1" si="39"/>
        <v>66.311260316576082</v>
      </c>
      <c r="G104" s="306">
        <f t="shared" ca="1" si="40"/>
        <v>47.181719000652699</v>
      </c>
      <c r="H104" s="307">
        <f t="shared" ca="1" si="41"/>
        <v>136.8243591860045</v>
      </c>
      <c r="I104" s="304">
        <f t="shared" ca="1" si="42"/>
        <v>144.73085322251549</v>
      </c>
      <c r="J104" s="306">
        <f t="shared" ca="1" si="43"/>
        <v>120.81609781346084</v>
      </c>
      <c r="K104" s="307">
        <f t="shared" ca="1" si="44"/>
        <v>457.51715217229639</v>
      </c>
      <c r="L104" s="304">
        <f t="shared" ca="1" si="29"/>
        <v>473.20024727668937</v>
      </c>
      <c r="M104" s="306">
        <f t="shared" ca="1" si="45"/>
        <v>1.2387309446588493</v>
      </c>
      <c r="N104" s="304">
        <f t="shared" ca="1" si="46"/>
        <v>70.974055081205606</v>
      </c>
      <c r="P104" s="310">
        <f t="shared" ca="1" si="47"/>
        <v>3</v>
      </c>
      <c r="Q104" s="304">
        <f t="shared" ca="1" si="48"/>
        <v>739.59000000000253</v>
      </c>
      <c r="R104" s="306">
        <f t="shared" ca="1" si="49"/>
        <v>0.37116576222933806</v>
      </c>
      <c r="S104" s="307">
        <f t="shared" ca="1" si="50"/>
        <v>9.0900162750137223</v>
      </c>
      <c r="T104" s="304">
        <f t="shared" ca="1" si="30"/>
        <v>89.173059657884622</v>
      </c>
      <c r="U104" s="311">
        <f t="shared" ca="1" si="31"/>
        <v>0</v>
      </c>
      <c r="V104" s="306">
        <f t="shared" ca="1" si="32"/>
        <v>1.1702075726255423</v>
      </c>
      <c r="W104" s="304">
        <f t="shared" ca="1" si="33"/>
        <v>53.695083158224556</v>
      </c>
      <c r="Y104" s="314" t="str">
        <f t="shared" ca="1" si="51"/>
        <v/>
      </c>
      <c r="Z104" s="315" t="str">
        <f t="shared" ca="1" si="52"/>
        <v/>
      </c>
      <c r="AA104" s="316" t="str">
        <f t="shared" ca="1" si="53"/>
        <v/>
      </c>
      <c r="AC104" s="310" t="e">
        <f t="shared" ca="1" si="54"/>
        <v>#N/A</v>
      </c>
      <c r="AD104" s="323" t="e">
        <f t="shared" ca="1" si="55"/>
        <v>#N/A</v>
      </c>
      <c r="AE104" s="324">
        <f t="shared" ca="1" si="34"/>
        <v>457.51715217229639</v>
      </c>
      <c r="AG104" s="306">
        <f t="shared" ca="1" si="56"/>
        <v>66.234198007254534</v>
      </c>
      <c r="AH104" s="304">
        <f t="shared" ca="1" si="57"/>
        <v>75.508994009942725</v>
      </c>
    </row>
    <row r="105" spans="1:34" x14ac:dyDescent="0.2">
      <c r="A105" s="347">
        <f t="shared" ca="1" si="35"/>
        <v>0.01</v>
      </c>
      <c r="B105" s="304">
        <f t="shared" ca="1" si="36"/>
        <v>4.7099999999999786</v>
      </c>
      <c r="D105" s="306">
        <f t="shared" ca="1" si="37"/>
        <v>24.558485661868456</v>
      </c>
      <c r="E105" s="307">
        <f t="shared" ca="1" si="38"/>
        <v>61.408241607885174</v>
      </c>
      <c r="F105" s="304">
        <f t="shared" ca="1" si="39"/>
        <v>66.136913712212177</v>
      </c>
      <c r="G105" s="306">
        <f t="shared" ca="1" si="40"/>
        <v>47.427303857271383</v>
      </c>
      <c r="H105" s="307">
        <f t="shared" ca="1" si="41"/>
        <v>137.43844160208334</v>
      </c>
      <c r="I105" s="304">
        <f t="shared" ca="1" si="42"/>
        <v>145.39145222873051</v>
      </c>
      <c r="J105" s="306">
        <f t="shared" ca="1" si="43"/>
        <v>121.28914292775046</v>
      </c>
      <c r="K105" s="307">
        <f t="shared" ca="1" si="44"/>
        <v>458.88846617623682</v>
      </c>
      <c r="L105" s="304">
        <f t="shared" ca="1" si="29"/>
        <v>474.6469009503038</v>
      </c>
      <c r="M105" s="306">
        <f t="shared" ca="1" si="45"/>
        <v>1.2385109851335365</v>
      </c>
      <c r="N105" s="304">
        <f t="shared" ca="1" si="46"/>
        <v>70.961452328741487</v>
      </c>
      <c r="P105" s="310">
        <f t="shared" ca="1" si="47"/>
        <v>4</v>
      </c>
      <c r="Q105" s="304">
        <f t="shared" ca="1" si="48"/>
        <v>738.20000000000346</v>
      </c>
      <c r="R105" s="306">
        <f t="shared" ca="1" si="49"/>
        <v>0.37046818599183018</v>
      </c>
      <c r="S105" s="307">
        <f t="shared" ca="1" si="50"/>
        <v>9.0863115931538037</v>
      </c>
      <c r="T105" s="304">
        <f t="shared" ca="1" si="30"/>
        <v>89.13671672883882</v>
      </c>
      <c r="U105" s="311">
        <f t="shared" ca="1" si="31"/>
        <v>0</v>
      </c>
      <c r="V105" s="306">
        <f t="shared" ca="1" si="32"/>
        <v>1.1700470271642323</v>
      </c>
      <c r="W105" s="304">
        <f t="shared" ca="1" si="33"/>
        <v>54.178931632011427</v>
      </c>
      <c r="Y105" s="314" t="str">
        <f t="shared" ca="1" si="51"/>
        <v/>
      </c>
      <c r="Z105" s="315" t="str">
        <f t="shared" ca="1" si="52"/>
        <v/>
      </c>
      <c r="AA105" s="316" t="str">
        <f t="shared" ca="1" si="53"/>
        <v/>
      </c>
      <c r="AC105" s="310" t="e">
        <f t="shared" ca="1" si="54"/>
        <v>#N/A</v>
      </c>
      <c r="AD105" s="323" t="e">
        <f t="shared" ca="1" si="55"/>
        <v>#N/A</v>
      </c>
      <c r="AE105" s="324">
        <f t="shared" ca="1" si="34"/>
        <v>458.88846617623682</v>
      </c>
      <c r="AG105" s="306">
        <f t="shared" ca="1" si="56"/>
        <v>66.05954890363833</v>
      </c>
      <c r="AH105" s="304">
        <f t="shared" ca="1" si="57"/>
        <v>75.333638938546613</v>
      </c>
    </row>
    <row r="106" spans="1:34" x14ac:dyDescent="0.2">
      <c r="A106" s="347">
        <f t="shared" ca="1" si="35"/>
        <v>0.01</v>
      </c>
      <c r="B106" s="304">
        <f t="shared" ca="1" si="36"/>
        <v>4.7199999999999784</v>
      </c>
      <c r="D106" s="306">
        <f t="shared" ca="1" si="37"/>
        <v>24.509310054421306</v>
      </c>
      <c r="E106" s="307">
        <f t="shared" ca="1" si="38"/>
        <v>61.214939321012821</v>
      </c>
      <c r="F106" s="304">
        <f t="shared" ca="1" si="39"/>
        <v>65.939177090854258</v>
      </c>
      <c r="G106" s="306">
        <f t="shared" ca="1" si="40"/>
        <v>47.672396957815593</v>
      </c>
      <c r="H106" s="307">
        <f t="shared" ca="1" si="41"/>
        <v>138.05059099529348</v>
      </c>
      <c r="I106" s="304">
        <f t="shared" ca="1" si="42"/>
        <v>146.05007054381502</v>
      </c>
      <c r="J106" s="306">
        <f t="shared" ca="1" si="43"/>
        <v>121.76464143182589</v>
      </c>
      <c r="K106" s="307">
        <f t="shared" ca="1" si="44"/>
        <v>460.26591133922369</v>
      </c>
      <c r="L106" s="304">
        <f t="shared" ca="1" si="29"/>
        <v>476.10013342147602</v>
      </c>
      <c r="M106" s="306">
        <f t="shared" ca="1" si="45"/>
        <v>1.2382918778563787</v>
      </c>
      <c r="N106" s="304">
        <f t="shared" ca="1" si="46"/>
        <v>70.948898406499737</v>
      </c>
      <c r="P106" s="310">
        <f t="shared" ca="1" si="47"/>
        <v>4</v>
      </c>
      <c r="Q106" s="304">
        <f t="shared" ca="1" si="48"/>
        <v>736.60000000000343</v>
      </c>
      <c r="R106" s="306">
        <f t="shared" ca="1" si="49"/>
        <v>0.36966522053858319</v>
      </c>
      <c r="S106" s="307">
        <f t="shared" ca="1" si="50"/>
        <v>9.0826149409484174</v>
      </c>
      <c r="T106" s="304">
        <f t="shared" ca="1" si="30"/>
        <v>89.100452570703979</v>
      </c>
      <c r="U106" s="311">
        <f t="shared" ca="1" si="31"/>
        <v>0</v>
      </c>
      <c r="V106" s="306">
        <f t="shared" ca="1" si="32"/>
        <v>1.1698857855676186</v>
      </c>
      <c r="W106" s="304">
        <f t="shared" ca="1" si="33"/>
        <v>54.663366760957764</v>
      </c>
      <c r="Y106" s="314" t="str">
        <f t="shared" ca="1" si="51"/>
        <v/>
      </c>
      <c r="Z106" s="315" t="str">
        <f t="shared" ca="1" si="52"/>
        <v/>
      </c>
      <c r="AA106" s="316" t="str">
        <f t="shared" ca="1" si="53"/>
        <v/>
      </c>
      <c r="AC106" s="310" t="e">
        <f t="shared" ca="1" si="54"/>
        <v>#N/A</v>
      </c>
      <c r="AD106" s="323" t="e">
        <f t="shared" ca="1" si="55"/>
        <v>#N/A</v>
      </c>
      <c r="AE106" s="324">
        <f t="shared" ca="1" si="34"/>
        <v>460.26591133922369</v>
      </c>
      <c r="AG106" s="306">
        <f t="shared" ca="1" si="56"/>
        <v>65.861480929873949</v>
      </c>
      <c r="AH106" s="304">
        <f t="shared" ca="1" si="57"/>
        <v>75.134867304716195</v>
      </c>
    </row>
    <row r="107" spans="1:34" x14ac:dyDescent="0.2">
      <c r="A107" s="347">
        <f t="shared" ca="1" si="35"/>
        <v>0.01</v>
      </c>
      <c r="B107" s="304">
        <f t="shared" ca="1" si="36"/>
        <v>4.7299999999999782</v>
      </c>
      <c r="D107" s="306">
        <f t="shared" ca="1" si="37"/>
        <v>24.459894674646659</v>
      </c>
      <c r="E107" s="307">
        <f t="shared" ca="1" si="38"/>
        <v>61.021406243440694</v>
      </c>
      <c r="F107" s="304">
        <f t="shared" ca="1" si="39"/>
        <v>65.741147445278372</v>
      </c>
      <c r="G107" s="306">
        <f t="shared" ca="1" si="40"/>
        <v>47.916995904562057</v>
      </c>
      <c r="H107" s="307">
        <f t="shared" ca="1" si="41"/>
        <v>138.66080505772788</v>
      </c>
      <c r="I107" s="304">
        <f t="shared" ca="1" si="42"/>
        <v>146.70670521750202</v>
      </c>
      <c r="J107" s="306">
        <f t="shared" ca="1" si="43"/>
        <v>122.24258839613778</v>
      </c>
      <c r="K107" s="307">
        <f t="shared" ca="1" si="44"/>
        <v>461.64946831948879</v>
      </c>
      <c r="L107" s="304">
        <f t="shared" ca="1" si="29"/>
        <v>477.5599250538661</v>
      </c>
      <c r="M107" s="306">
        <f t="shared" ca="1" si="45"/>
        <v>1.2380736127734546</v>
      </c>
      <c r="N107" s="304">
        <f t="shared" ca="1" si="46"/>
        <v>70.936392738433113</v>
      </c>
      <c r="P107" s="310">
        <f t="shared" ca="1" si="47"/>
        <v>4</v>
      </c>
      <c r="Q107" s="304">
        <f t="shared" ca="1" si="48"/>
        <v>735.00000000000352</v>
      </c>
      <c r="R107" s="306">
        <f t="shared" ca="1" si="49"/>
        <v>0.36886225508533627</v>
      </c>
      <c r="S107" s="307">
        <f t="shared" ca="1" si="50"/>
        <v>9.0789263183975635</v>
      </c>
      <c r="T107" s="304">
        <f t="shared" ca="1" si="30"/>
        <v>89.064267183480098</v>
      </c>
      <c r="U107" s="311">
        <f t="shared" ca="1" si="31"/>
        <v>0</v>
      </c>
      <c r="V107" s="306">
        <f t="shared" ca="1" si="32"/>
        <v>1.1697238503848906</v>
      </c>
      <c r="W107" s="304">
        <f t="shared" ca="1" si="33"/>
        <v>55.148365201768904</v>
      </c>
      <c r="Y107" s="314" t="str">
        <f t="shared" ca="1" si="51"/>
        <v/>
      </c>
      <c r="Z107" s="315" t="str">
        <f t="shared" ca="1" si="52"/>
        <v/>
      </c>
      <c r="AA107" s="316" t="str">
        <f t="shared" ca="1" si="53"/>
        <v/>
      </c>
      <c r="AC107" s="310" t="e">
        <f t="shared" ca="1" si="54"/>
        <v>#N/A</v>
      </c>
      <c r="AD107" s="323" t="e">
        <f t="shared" ca="1" si="55"/>
        <v>#N/A</v>
      </c>
      <c r="AE107" s="324">
        <f t="shared" ca="1" si="34"/>
        <v>461.64946831948879</v>
      </c>
      <c r="AG107" s="306">
        <f t="shared" ca="1" si="56"/>
        <v>65.663117915920225</v>
      </c>
      <c r="AH107" s="304">
        <f t="shared" ca="1" si="57"/>
        <v>74.935802911012686</v>
      </c>
    </row>
    <row r="108" spans="1:34" x14ac:dyDescent="0.2">
      <c r="A108" s="347">
        <f t="shared" ca="1" si="35"/>
        <v>0.01</v>
      </c>
      <c r="B108" s="304">
        <f t="shared" ca="1" si="36"/>
        <v>4.739999999999978</v>
      </c>
      <c r="D108" s="306">
        <f t="shared" ca="1" si="37"/>
        <v>24.410241450359859</v>
      </c>
      <c r="E108" s="307">
        <f t="shared" ca="1" si="38"/>
        <v>60.82764468669798</v>
      </c>
      <c r="F108" s="304">
        <f t="shared" ca="1" si="39"/>
        <v>65.542827569430074</v>
      </c>
      <c r="G108" s="306">
        <f t="shared" ca="1" si="40"/>
        <v>48.161098319065658</v>
      </c>
      <c r="H108" s="307">
        <f t="shared" ca="1" si="41"/>
        <v>139.26908150459485</v>
      </c>
      <c r="I108" s="304">
        <f t="shared" ca="1" si="42"/>
        <v>147.36135332722822</v>
      </c>
      <c r="J108" s="306">
        <f t="shared" ca="1" si="43"/>
        <v>122.72297886725592</v>
      </c>
      <c r="K108" s="307">
        <f t="shared" ca="1" si="44"/>
        <v>463.0391177523004</v>
      </c>
      <c r="L108" s="304">
        <f t="shared" ca="1" si="29"/>
        <v>479.02625618110085</v>
      </c>
      <c r="M108" s="306">
        <f t="shared" ca="1" si="45"/>
        <v>1.2378561799884991</v>
      </c>
      <c r="N108" s="304">
        <f t="shared" ca="1" si="46"/>
        <v>70.923934757527391</v>
      </c>
      <c r="P108" s="310">
        <f t="shared" ca="1" si="47"/>
        <v>4</v>
      </c>
      <c r="Q108" s="304">
        <f t="shared" ca="1" si="48"/>
        <v>733.4000000000035</v>
      </c>
      <c r="R108" s="306">
        <f t="shared" ca="1" si="49"/>
        <v>0.36805928963208923</v>
      </c>
      <c r="S108" s="307">
        <f t="shared" ca="1" si="50"/>
        <v>9.075245725501242</v>
      </c>
      <c r="T108" s="304">
        <f t="shared" ca="1" si="30"/>
        <v>89.028160567167191</v>
      </c>
      <c r="U108" s="311">
        <f t="shared" ca="1" si="31"/>
        <v>0</v>
      </c>
      <c r="V108" s="306">
        <f t="shared" ca="1" si="32"/>
        <v>1.1695612241678719</v>
      </c>
      <c r="W108" s="304">
        <f t="shared" ca="1" si="33"/>
        <v>55.633903666909163</v>
      </c>
      <c r="Y108" s="314" t="str">
        <f t="shared" ca="1" si="51"/>
        <v/>
      </c>
      <c r="Z108" s="315" t="str">
        <f t="shared" ca="1" si="52"/>
        <v/>
      </c>
      <c r="AA108" s="316" t="str">
        <f t="shared" ca="1" si="53"/>
        <v/>
      </c>
      <c r="AC108" s="310" t="e">
        <f t="shared" ca="1" si="54"/>
        <v>#N/A</v>
      </c>
      <c r="AD108" s="323" t="e">
        <f t="shared" ca="1" si="55"/>
        <v>#N/A</v>
      </c>
      <c r="AE108" s="324">
        <f t="shared" ca="1" si="34"/>
        <v>463.0391177523004</v>
      </c>
      <c r="AG108" s="306">
        <f t="shared" ca="1" si="56"/>
        <v>65.46446263236966</v>
      </c>
      <c r="AH108" s="304">
        <f t="shared" ca="1" si="57"/>
        <v>74.736448501043043</v>
      </c>
    </row>
    <row r="109" spans="1:34" x14ac:dyDescent="0.2">
      <c r="A109" s="347">
        <f t="shared" ca="1" si="35"/>
        <v>0.01</v>
      </c>
      <c r="B109" s="304">
        <f t="shared" ca="1" si="36"/>
        <v>4.7499999999999778</v>
      </c>
      <c r="D109" s="306">
        <f t="shared" ca="1" si="37"/>
        <v>24.360352293944342</v>
      </c>
      <c r="E109" s="307">
        <f t="shared" ca="1" si="38"/>
        <v>60.633656966247472</v>
      </c>
      <c r="F109" s="304">
        <f t="shared" ca="1" si="39"/>
        <v>65.344220256925936</v>
      </c>
      <c r="G109" s="306">
        <f t="shared" ca="1" si="40"/>
        <v>48.404701842005103</v>
      </c>
      <c r="H109" s="307">
        <f t="shared" ca="1" si="41"/>
        <v>139.87541807425734</v>
      </c>
      <c r="I109" s="304">
        <f t="shared" ca="1" si="42"/>
        <v>148.01401197812891</v>
      </c>
      <c r="J109" s="306">
        <f t="shared" ca="1" si="43"/>
        <v>123.20580786806127</v>
      </c>
      <c r="K109" s="307">
        <f t="shared" ca="1" si="44"/>
        <v>464.43484025019467</v>
      </c>
      <c r="L109" s="304">
        <f t="shared" ca="1" si="29"/>
        <v>480.4991071070221</v>
      </c>
      <c r="M109" s="306">
        <f t="shared" ca="1" si="45"/>
        <v>1.2376395697595211</v>
      </c>
      <c r="N109" s="304">
        <f t="shared" ca="1" si="46"/>
        <v>70.911523905607581</v>
      </c>
      <c r="P109" s="310">
        <f t="shared" ca="1" si="47"/>
        <v>4</v>
      </c>
      <c r="Q109" s="304">
        <f t="shared" ca="1" si="48"/>
        <v>731.80000000000359</v>
      </c>
      <c r="R109" s="306">
        <f t="shared" ca="1" si="49"/>
        <v>0.3672563241788423</v>
      </c>
      <c r="S109" s="307">
        <f t="shared" ca="1" si="50"/>
        <v>9.0715731622594529</v>
      </c>
      <c r="T109" s="304">
        <f t="shared" ca="1" si="30"/>
        <v>88.99213272176523</v>
      </c>
      <c r="U109" s="311">
        <f t="shared" ca="1" si="31"/>
        <v>0</v>
      </c>
      <c r="V109" s="306">
        <f t="shared" ca="1" si="32"/>
        <v>1.1693979094709723</v>
      </c>
      <c r="W109" s="304">
        <f t="shared" ca="1" si="33"/>
        <v>56.119958925483068</v>
      </c>
      <c r="Y109" s="314" t="str">
        <f t="shared" ca="1" si="51"/>
        <v/>
      </c>
      <c r="Z109" s="315" t="str">
        <f t="shared" ca="1" si="52"/>
        <v/>
      </c>
      <c r="AA109" s="316" t="str">
        <f t="shared" ca="1" si="53"/>
        <v/>
      </c>
      <c r="AC109" s="310" t="e">
        <f t="shared" ca="1" si="54"/>
        <v>#N/A</v>
      </c>
      <c r="AD109" s="323" t="e">
        <f t="shared" ca="1" si="55"/>
        <v>#N/A</v>
      </c>
      <c r="AE109" s="324">
        <f t="shared" ca="1" si="34"/>
        <v>464.43484025019467</v>
      </c>
      <c r="AG109" s="306">
        <f t="shared" ca="1" si="56"/>
        <v>65.265517849262523</v>
      </c>
      <c r="AH109" s="304">
        <f t="shared" ca="1" si="57"/>
        <v>74.536806818265461</v>
      </c>
    </row>
    <row r="110" spans="1:34" x14ac:dyDescent="0.2">
      <c r="A110" s="347">
        <f t="shared" ca="1" si="35"/>
        <v>0.01</v>
      </c>
      <c r="B110" s="304">
        <f t="shared" ca="1" si="36"/>
        <v>4.7599999999999776</v>
      </c>
      <c r="D110" s="306">
        <f t="shared" ca="1" si="37"/>
        <v>24.310229102657107</v>
      </c>
      <c r="E110" s="307">
        <f t="shared" ca="1" si="38"/>
        <v>60.439445401279286</v>
      </c>
      <c r="F110" s="304">
        <f t="shared" ca="1" si="39"/>
        <v>65.145328300944925</v>
      </c>
      <c r="G110" s="306">
        <f t="shared" ca="1" si="40"/>
        <v>48.647804133031677</v>
      </c>
      <c r="H110" s="307">
        <f t="shared" ca="1" si="41"/>
        <v>140.47981252827014</v>
      </c>
      <c r="I110" s="304">
        <f t="shared" ca="1" si="42"/>
        <v>148.66467830303114</v>
      </c>
      <c r="J110" s="306">
        <f t="shared" ca="1" si="43"/>
        <v>123.69107039793646</v>
      </c>
      <c r="K110" s="307">
        <f t="shared" ca="1" si="44"/>
        <v>465.8366164032073</v>
      </c>
      <c r="L110" s="304">
        <f t="shared" ca="1" si="29"/>
        <v>481.97845810593668</v>
      </c>
      <c r="M110" s="306">
        <f t="shared" ca="1" si="45"/>
        <v>1.2374237724955108</v>
      </c>
      <c r="N110" s="304">
        <f t="shared" ca="1" si="46"/>
        <v>70.899159633149324</v>
      </c>
      <c r="P110" s="310">
        <f t="shared" ca="1" si="47"/>
        <v>4</v>
      </c>
      <c r="Q110" s="304">
        <f t="shared" ca="1" si="48"/>
        <v>730.20000000000357</v>
      </c>
      <c r="R110" s="306">
        <f t="shared" ca="1" si="49"/>
        <v>0.36645335872559531</v>
      </c>
      <c r="S110" s="307">
        <f t="shared" ca="1" si="50"/>
        <v>9.0679086286721962</v>
      </c>
      <c r="T110" s="304">
        <f t="shared" ca="1" si="30"/>
        <v>88.956183647274244</v>
      </c>
      <c r="U110" s="311">
        <f t="shared" ca="1" si="31"/>
        <v>0</v>
      </c>
      <c r="V110" s="306">
        <f t="shared" ca="1" si="32"/>
        <v>1.1692339088511479</v>
      </c>
      <c r="W110" s="304">
        <f t="shared" ca="1" si="33"/>
        <v>56.606507804109327</v>
      </c>
      <c r="Y110" s="314" t="str">
        <f t="shared" ca="1" si="51"/>
        <v/>
      </c>
      <c r="Z110" s="315" t="str">
        <f t="shared" ca="1" si="52"/>
        <v/>
      </c>
      <c r="AA110" s="316" t="str">
        <f t="shared" ca="1" si="53"/>
        <v/>
      </c>
      <c r="AC110" s="310" t="e">
        <f t="shared" ca="1" si="54"/>
        <v>#N/A</v>
      </c>
      <c r="AD110" s="323" t="e">
        <f t="shared" ca="1" si="55"/>
        <v>#N/A</v>
      </c>
      <c r="AE110" s="324">
        <f t="shared" ca="1" si="34"/>
        <v>465.8366164032073</v>
      </c>
      <c r="AG110" s="306">
        <f t="shared" ca="1" si="56"/>
        <v>65.066286335973473</v>
      </c>
      <c r="AH110" s="304">
        <f t="shared" ca="1" si="57"/>
        <v>74.336880605867478</v>
      </c>
    </row>
    <row r="111" spans="1:34" x14ac:dyDescent="0.2">
      <c r="A111" s="347">
        <f t="shared" ca="1" si="35"/>
        <v>0.01</v>
      </c>
      <c r="B111" s="304">
        <f t="shared" ca="1" si="36"/>
        <v>4.7699999999999774</v>
      </c>
      <c r="D111" s="306">
        <f t="shared" ca="1" si="37"/>
        <v>24.25987375892511</v>
      </c>
      <c r="E111" s="307">
        <f t="shared" ca="1" si="38"/>
        <v>60.245012314507846</v>
      </c>
      <c r="F111" s="304">
        <f t="shared" ca="1" si="39"/>
        <v>64.946154494120634</v>
      </c>
      <c r="G111" s="306">
        <f t="shared" ca="1" si="40"/>
        <v>48.890402870620932</v>
      </c>
      <c r="H111" s="307">
        <f t="shared" ca="1" si="41"/>
        <v>141.08226265141522</v>
      </c>
      <c r="I111" s="304">
        <f t="shared" ca="1" si="42"/>
        <v>149.31334946244601</v>
      </c>
      <c r="J111" s="306">
        <f t="shared" ca="1" si="43"/>
        <v>124.17876143295472</v>
      </c>
      <c r="K111" s="307">
        <f t="shared" ca="1" si="44"/>
        <v>467.24442677910571</v>
      </c>
      <c r="L111" s="304">
        <f t="shared" ca="1" si="29"/>
        <v>483.46428942286701</v>
      </c>
      <c r="M111" s="306">
        <f t="shared" ca="1" si="45"/>
        <v>1.2372087787532347</v>
      </c>
      <c r="N111" s="304">
        <f t="shared" ca="1" si="46"/>
        <v>70.886841399095175</v>
      </c>
      <c r="P111" s="310">
        <f t="shared" ca="1" si="47"/>
        <v>4</v>
      </c>
      <c r="Q111" s="304">
        <f t="shared" ca="1" si="48"/>
        <v>728.60000000000366</v>
      </c>
      <c r="R111" s="306">
        <f t="shared" ca="1" si="49"/>
        <v>0.36565039327234838</v>
      </c>
      <c r="S111" s="307">
        <f t="shared" ca="1" si="50"/>
        <v>9.0642521247394718</v>
      </c>
      <c r="T111" s="304">
        <f t="shared" ca="1" si="30"/>
        <v>88.920313343694218</v>
      </c>
      <c r="U111" s="311">
        <f t="shared" ca="1" si="31"/>
        <v>0</v>
      </c>
      <c r="V111" s="306">
        <f t="shared" ca="1" si="32"/>
        <v>1.169069224867856</v>
      </c>
      <c r="W111" s="304">
        <f t="shared" ca="1" si="33"/>
        <v>57.093527187788219</v>
      </c>
      <c r="Y111" s="314" t="str">
        <f t="shared" ca="1" si="51"/>
        <v/>
      </c>
      <c r="Z111" s="315" t="str">
        <f t="shared" ca="1" si="52"/>
        <v/>
      </c>
      <c r="AA111" s="316" t="str">
        <f t="shared" ca="1" si="53"/>
        <v/>
      </c>
      <c r="AC111" s="310" t="e">
        <f t="shared" ca="1" si="54"/>
        <v>#N/A</v>
      </c>
      <c r="AD111" s="323" t="e">
        <f t="shared" ca="1" si="55"/>
        <v>#N/A</v>
      </c>
      <c r="AE111" s="324">
        <f t="shared" ca="1" si="34"/>
        <v>467.24442677910571</v>
      </c>
      <c r="AG111" s="306">
        <f t="shared" ca="1" si="56"/>
        <v>64.866770861098573</v>
      </c>
      <c r="AH111" s="304">
        <f t="shared" ca="1" si="57"/>
        <v>74.136672606644751</v>
      </c>
    </row>
    <row r="112" spans="1:34" x14ac:dyDescent="0.2">
      <c r="A112" s="347">
        <f t="shared" ca="1" si="35"/>
        <v>0.01</v>
      </c>
      <c r="B112" s="304">
        <f t="shared" ca="1" si="36"/>
        <v>4.7799999999999772</v>
      </c>
      <c r="D112" s="306">
        <f t="shared" ca="1" si="37"/>
        <v>24.209288130632672</v>
      </c>
      <c r="E112" s="307">
        <f t="shared" ca="1" si="38"/>
        <v>60.050360031971408</v>
      </c>
      <c r="F112" s="304">
        <f t="shared" ca="1" si="39"/>
        <v>64.746701628433399</v>
      </c>
      <c r="G112" s="306">
        <f t="shared" ca="1" si="40"/>
        <v>49.132495751927259</v>
      </c>
      <c r="H112" s="307">
        <f t="shared" ca="1" si="41"/>
        <v>141.68276625173493</v>
      </c>
      <c r="I112" s="304">
        <f t="shared" ca="1" si="42"/>
        <v>149.96002264455987</v>
      </c>
      <c r="J112" s="306">
        <f t="shared" ca="1" si="43"/>
        <v>124.66887592606746</v>
      </c>
      <c r="K112" s="307">
        <f t="shared" ca="1" si="44"/>
        <v>468.65825192362144</v>
      </c>
      <c r="L112" s="304">
        <f t="shared" ca="1" si="29"/>
        <v>484.9565812738021</v>
      </c>
      <c r="M112" s="306">
        <f t="shared" ca="1" si="45"/>
        <v>1.236994579234115</v>
      </c>
      <c r="N112" s="304">
        <f t="shared" ca="1" si="46"/>
        <v>70.874568670675899</v>
      </c>
      <c r="P112" s="310">
        <f t="shared" ca="1" si="47"/>
        <v>4</v>
      </c>
      <c r="Q112" s="304">
        <f t="shared" ca="1" si="48"/>
        <v>727.00000000000364</v>
      </c>
      <c r="R112" s="306">
        <f t="shared" ca="1" si="49"/>
        <v>0.36484742781910134</v>
      </c>
      <c r="S112" s="307">
        <f t="shared" ca="1" si="50"/>
        <v>9.0606036504612817</v>
      </c>
      <c r="T112" s="304">
        <f t="shared" ca="1" si="30"/>
        <v>88.884521811025181</v>
      </c>
      <c r="U112" s="311">
        <f t="shared" ca="1" si="31"/>
        <v>0</v>
      </c>
      <c r="V112" s="306">
        <f t="shared" ca="1" si="32"/>
        <v>1.1689038600830144</v>
      </c>
      <c r="W112" s="304">
        <f t="shared" ca="1" si="33"/>
        <v>57.580994020762013</v>
      </c>
      <c r="Y112" s="314" t="str">
        <f t="shared" ca="1" si="51"/>
        <v/>
      </c>
      <c r="Z112" s="315" t="str">
        <f t="shared" ca="1" si="52"/>
        <v/>
      </c>
      <c r="AA112" s="316" t="str">
        <f t="shared" ca="1" si="53"/>
        <v/>
      </c>
      <c r="AC112" s="310" t="e">
        <f t="shared" ca="1" si="54"/>
        <v>#N/A</v>
      </c>
      <c r="AD112" s="323" t="e">
        <f t="shared" ca="1" si="55"/>
        <v>#N/A</v>
      </c>
      <c r="AE112" s="324">
        <f t="shared" ca="1" si="34"/>
        <v>468.65825192362144</v>
      </c>
      <c r="AG112" s="306">
        <f t="shared" ca="1" si="56"/>
        <v>64.666974192342479</v>
      </c>
      <c r="AH112" s="304">
        <f t="shared" ca="1" si="57"/>
        <v>73.93618556288024</v>
      </c>
    </row>
    <row r="113" spans="1:34" x14ac:dyDescent="0.2">
      <c r="A113" s="347">
        <f t="shared" ca="1" si="35"/>
        <v>0.01</v>
      </c>
      <c r="B113" s="304">
        <f t="shared" ca="1" si="36"/>
        <v>4.7899999999999769</v>
      </c>
      <c r="D113" s="306">
        <f t="shared" ca="1" si="37"/>
        <v>24.158474071400168</v>
      </c>
      <c r="E113" s="307">
        <f t="shared" ca="1" si="38"/>
        <v>59.855490882834431</v>
      </c>
      <c r="F113" s="304">
        <f t="shared" ca="1" si="39"/>
        <v>64.546972495103049</v>
      </c>
      <c r="G113" s="306">
        <f t="shared" ca="1" si="40"/>
        <v>49.374080492641262</v>
      </c>
      <c r="H113" s="307">
        <f t="shared" ca="1" si="41"/>
        <v>142.28132116056327</v>
      </c>
      <c r="I113" s="304">
        <f t="shared" ca="1" si="42"/>
        <v>150.60469506522421</v>
      </c>
      <c r="J113" s="306">
        <f t="shared" ca="1" si="43"/>
        <v>125.1614088072903</v>
      </c>
      <c r="K113" s="307">
        <f t="shared" ca="1" si="44"/>
        <v>470.07807236068294</v>
      </c>
      <c r="L113" s="304">
        <f t="shared" ca="1" si="29"/>
        <v>486.45531384594938</v>
      </c>
      <c r="M113" s="306">
        <f t="shared" ca="1" si="45"/>
        <v>1.2367811647811908</v>
      </c>
      <c r="N113" s="304">
        <f t="shared" ca="1" si="46"/>
        <v>70.862340923236246</v>
      </c>
      <c r="P113" s="310">
        <f t="shared" ca="1" si="47"/>
        <v>4</v>
      </c>
      <c r="Q113" s="304">
        <f t="shared" ca="1" si="48"/>
        <v>725.40000000000373</v>
      </c>
      <c r="R113" s="306">
        <f t="shared" ca="1" si="49"/>
        <v>0.36404446236585442</v>
      </c>
      <c r="S113" s="307">
        <f t="shared" ca="1" si="50"/>
        <v>9.0569632058376239</v>
      </c>
      <c r="T113" s="304">
        <f t="shared" ca="1" si="30"/>
        <v>88.848809049267089</v>
      </c>
      <c r="U113" s="311">
        <f t="shared" ca="1" si="31"/>
        <v>0</v>
      </c>
      <c r="V113" s="306">
        <f t="shared" ca="1" si="32"/>
        <v>1.1687378170609557</v>
      </c>
      <c r="W113" s="304">
        <f t="shared" ca="1" si="33"/>
        <v>58.068885307368369</v>
      </c>
      <c r="Y113" s="314" t="str">
        <f t="shared" ca="1" si="51"/>
        <v/>
      </c>
      <c r="Z113" s="315" t="str">
        <f t="shared" ca="1" si="52"/>
        <v/>
      </c>
      <c r="AA113" s="316" t="str">
        <f t="shared" ca="1" si="53"/>
        <v/>
      </c>
      <c r="AC113" s="310" t="e">
        <f t="shared" ca="1" si="54"/>
        <v>#N/A</v>
      </c>
      <c r="AD113" s="323" t="e">
        <f t="shared" ca="1" si="55"/>
        <v>#N/A</v>
      </c>
      <c r="AE113" s="324">
        <f t="shared" ca="1" si="34"/>
        <v>470.07807236068294</v>
      </c>
      <c r="AG113" s="306">
        <f t="shared" ca="1" si="56"/>
        <v>64.466899096405982</v>
      </c>
      <c r="AH113" s="304">
        <f t="shared" ca="1" si="57"/>
        <v>73.735422216223881</v>
      </c>
    </row>
    <row r="114" spans="1:34" x14ac:dyDescent="0.2">
      <c r="A114" s="347">
        <f t="shared" ca="1" si="35"/>
        <v>0.01</v>
      </c>
      <c r="B114" s="304">
        <f t="shared" ca="1" si="36"/>
        <v>4.7999999999999767</v>
      </c>
      <c r="D114" s="306">
        <f t="shared" ca="1" si="37"/>
        <v>24.107433420854502</v>
      </c>
      <c r="E114" s="307">
        <f t="shared" ca="1" si="38"/>
        <v>59.660407199192505</v>
      </c>
      <c r="F114" s="304">
        <f t="shared" ca="1" si="39"/>
        <v>64.346969884481695</v>
      </c>
      <c r="G114" s="306">
        <f t="shared" ca="1" si="40"/>
        <v>49.61515482684981</v>
      </c>
      <c r="H114" s="307">
        <f t="shared" ca="1" si="41"/>
        <v>142.87792523255519</v>
      </c>
      <c r="I114" s="304">
        <f t="shared" ca="1" si="42"/>
        <v>151.24736396794461</v>
      </c>
      <c r="J114" s="306">
        <f t="shared" ca="1" si="43"/>
        <v>125.65635498388775</v>
      </c>
      <c r="K114" s="307">
        <f t="shared" ca="1" si="44"/>
        <v>471.50386859264853</v>
      </c>
      <c r="L114" s="304">
        <f t="shared" ca="1" si="29"/>
        <v>487.96046729798752</v>
      </c>
      <c r="M114" s="306">
        <f t="shared" ca="1" si="45"/>
        <v>1.2365685263761594</v>
      </c>
      <c r="N114" s="304">
        <f t="shared" ca="1" si="46"/>
        <v>70.850157640065561</v>
      </c>
      <c r="P114" s="310">
        <f t="shared" ca="1" si="47"/>
        <v>4</v>
      </c>
      <c r="Q114" s="304">
        <f t="shared" ca="1" si="48"/>
        <v>723.80000000000371</v>
      </c>
      <c r="R114" s="306">
        <f t="shared" ca="1" si="49"/>
        <v>0.36324149691260743</v>
      </c>
      <c r="S114" s="307">
        <f t="shared" ca="1" si="50"/>
        <v>9.0533307908684986</v>
      </c>
      <c r="T114" s="304">
        <f t="shared" ca="1" si="30"/>
        <v>88.813175058419972</v>
      </c>
      <c r="U114" s="311">
        <f t="shared" ca="1" si="31"/>
        <v>0</v>
      </c>
      <c r="V114" s="306">
        <f t="shared" ca="1" si="32"/>
        <v>1.1685710983683877</v>
      </c>
      <c r="W114" s="304">
        <f t="shared" ca="1" si="33"/>
        <v>58.557178112886788</v>
      </c>
      <c r="Y114" s="314" t="str">
        <f t="shared" ca="1" si="51"/>
        <v/>
      </c>
      <c r="Z114" s="315" t="str">
        <f t="shared" ca="1" si="52"/>
        <v/>
      </c>
      <c r="AA114" s="316" t="str">
        <f t="shared" ca="1" si="53"/>
        <v/>
      </c>
      <c r="AC114" s="310" t="e">
        <f t="shared" ca="1" si="54"/>
        <v>#N/A</v>
      </c>
      <c r="AD114" s="323" t="e">
        <f t="shared" ca="1" si="55"/>
        <v>#N/A</v>
      </c>
      <c r="AE114" s="324">
        <f t="shared" ca="1" si="34"/>
        <v>471.50386859264853</v>
      </c>
      <c r="AG114" s="306">
        <f t="shared" ca="1" si="56"/>
        <v>64.266548338873619</v>
      </c>
      <c r="AH114" s="304">
        <f t="shared" ca="1" si="57"/>
        <v>73.53438530757262</v>
      </c>
    </row>
    <row r="115" spans="1:34" x14ac:dyDescent="0.2">
      <c r="A115" s="347">
        <f t="shared" ca="1" si="35"/>
        <v>0.01</v>
      </c>
      <c r="B115" s="304">
        <f t="shared" ca="1" si="36"/>
        <v>4.8099999999999765</v>
      </c>
      <c r="D115" s="306">
        <f t="shared" ca="1" si="37"/>
        <v>24.056168004891333</v>
      </c>
      <c r="E115" s="307">
        <f t="shared" ca="1" si="38"/>
        <v>59.465111315880179</v>
      </c>
      <c r="F115" s="304">
        <f t="shared" ca="1" si="39"/>
        <v>64.146696585947268</v>
      </c>
      <c r="G115" s="306">
        <f t="shared" ca="1" si="40"/>
        <v>49.855716506898723</v>
      </c>
      <c r="H115" s="307">
        <f t="shared" ca="1" si="41"/>
        <v>143.47257634571397</v>
      </c>
      <c r="I115" s="304">
        <f t="shared" ca="1" si="42"/>
        <v>151.88802662386848</v>
      </c>
      <c r="J115" s="306">
        <f t="shared" ca="1" si="43"/>
        <v>126.15370934055649</v>
      </c>
      <c r="K115" s="307">
        <f t="shared" ca="1" si="44"/>
        <v>472.93562110053989</v>
      </c>
      <c r="L115" s="304">
        <f t="shared" ca="1" si="29"/>
        <v>489.47202176031988</v>
      </c>
      <c r="M115" s="306">
        <f t="shared" ca="1" si="45"/>
        <v>1.2363566551364933</v>
      </c>
      <c r="N115" s="304">
        <f t="shared" ca="1" si="46"/>
        <v>70.838018312232478</v>
      </c>
      <c r="P115" s="310">
        <f t="shared" ca="1" si="47"/>
        <v>4</v>
      </c>
      <c r="Q115" s="304">
        <f t="shared" ca="1" si="48"/>
        <v>722.2000000000038</v>
      </c>
      <c r="R115" s="306">
        <f t="shared" ca="1" si="49"/>
        <v>0.3624385314593605</v>
      </c>
      <c r="S115" s="307">
        <f t="shared" ca="1" si="50"/>
        <v>9.0497064055539056</v>
      </c>
      <c r="T115" s="304">
        <f t="shared" ca="1" si="30"/>
        <v>88.777619838483815</v>
      </c>
      <c r="U115" s="311">
        <f t="shared" ca="1" si="31"/>
        <v>0</v>
      </c>
      <c r="V115" s="306">
        <f t="shared" ca="1" si="32"/>
        <v>1.1684037065743464</v>
      </c>
      <c r="W115" s="304">
        <f t="shared" ca="1" si="33"/>
        <v>59.045849564378088</v>
      </c>
      <c r="Y115" s="314" t="str">
        <f t="shared" ca="1" si="51"/>
        <v/>
      </c>
      <c r="Z115" s="315" t="str">
        <f t="shared" ca="1" si="52"/>
        <v/>
      </c>
      <c r="AA115" s="316" t="str">
        <f t="shared" ca="1" si="53"/>
        <v/>
      </c>
      <c r="AC115" s="310" t="e">
        <f t="shared" ca="1" si="54"/>
        <v>#N/A</v>
      </c>
      <c r="AD115" s="323" t="e">
        <f t="shared" ca="1" si="55"/>
        <v>#N/A</v>
      </c>
      <c r="AE115" s="324">
        <f t="shared" ca="1" si="34"/>
        <v>472.93562110053989</v>
      </c>
      <c r="AG115" s="306">
        <f t="shared" ca="1" si="56"/>
        <v>64.065924684101944</v>
      </c>
      <c r="AH115" s="304">
        <f t="shared" ca="1" si="57"/>
        <v>73.333077576951226</v>
      </c>
    </row>
    <row r="116" spans="1:34" x14ac:dyDescent="0.2">
      <c r="A116" s="347">
        <f t="shared" ca="1" si="35"/>
        <v>0.01</v>
      </c>
      <c r="B116" s="304">
        <f t="shared" ca="1" si="36"/>
        <v>4.8199999999999763</v>
      </c>
      <c r="D116" s="306">
        <f t="shared" ca="1" si="37"/>
        <v>24.004679635929534</v>
      </c>
      <c r="E116" s="307">
        <f t="shared" ca="1" si="38"/>
        <v>59.269605570280845</v>
      </c>
      <c r="F116" s="304">
        <f t="shared" ca="1" si="39"/>
        <v>63.946155387796978</v>
      </c>
      <c r="G116" s="306">
        <f t="shared" ca="1" si="40"/>
        <v>50.095763303258018</v>
      </c>
      <c r="H116" s="307">
        <f t="shared" ca="1" si="41"/>
        <v>144.06527240141679</v>
      </c>
      <c r="I116" s="304">
        <f t="shared" ca="1" si="42"/>
        <v>152.52668033177173</v>
      </c>
      <c r="J116" s="306">
        <f t="shared" ca="1" si="43"/>
        <v>126.65346673960727</v>
      </c>
      <c r="K116" s="307">
        <f t="shared" ca="1" si="44"/>
        <v>474.37331034427552</v>
      </c>
      <c r="L116" s="304">
        <f t="shared" ca="1" si="29"/>
        <v>490.98995733532792</v>
      </c>
      <c r="M116" s="306">
        <f t="shared" ca="1" si="45"/>
        <v>1.2361455423126329</v>
      </c>
      <c r="N116" s="304">
        <f t="shared" ca="1" si="46"/>
        <v>70.825922438424186</v>
      </c>
      <c r="P116" s="310">
        <f t="shared" ca="1" si="47"/>
        <v>4</v>
      </c>
      <c r="Q116" s="304">
        <f t="shared" ca="1" si="48"/>
        <v>720.60000000000377</v>
      </c>
      <c r="R116" s="306">
        <f t="shared" ca="1" si="49"/>
        <v>0.36163556600611352</v>
      </c>
      <c r="S116" s="307">
        <f t="shared" ca="1" si="50"/>
        <v>9.046090049893845</v>
      </c>
      <c r="T116" s="304">
        <f t="shared" ca="1" si="30"/>
        <v>88.742143389458619</v>
      </c>
      <c r="U116" s="311">
        <f t="shared" ca="1" si="31"/>
        <v>0</v>
      </c>
      <c r="V116" s="306">
        <f t="shared" ca="1" si="32"/>
        <v>1.1682356442501569</v>
      </c>
      <c r="W116" s="304">
        <f t="shared" ca="1" si="33"/>
        <v>59.534876851516721</v>
      </c>
      <c r="Y116" s="314" t="str">
        <f t="shared" ca="1" si="51"/>
        <v/>
      </c>
      <c r="Z116" s="315" t="str">
        <f t="shared" ca="1" si="52"/>
        <v/>
      </c>
      <c r="AA116" s="316" t="str">
        <f t="shared" ca="1" si="53"/>
        <v/>
      </c>
      <c r="AC116" s="310" t="e">
        <f t="shared" ca="1" si="54"/>
        <v>#N/A</v>
      </c>
      <c r="AD116" s="323" t="e">
        <f t="shared" ca="1" si="55"/>
        <v>#N/A</v>
      </c>
      <c r="AE116" s="324">
        <f t="shared" ca="1" si="34"/>
        <v>474.37331034427552</v>
      </c>
      <c r="AG116" s="306">
        <f t="shared" ca="1" si="56"/>
        <v>63.865030895107701</v>
      </c>
      <c r="AH116" s="304">
        <f t="shared" ca="1" si="57"/>
        <v>73.131501763393231</v>
      </c>
    </row>
    <row r="117" spans="1:34" x14ac:dyDescent="0.2">
      <c r="A117" s="347">
        <f t="shared" ca="1" si="35"/>
        <v>0.01</v>
      </c>
      <c r="B117" s="304">
        <f t="shared" ca="1" si="36"/>
        <v>4.8299999999999761</v>
      </c>
      <c r="D117" s="306">
        <f t="shared" ca="1" si="37"/>
        <v>23.952970113158045</v>
      </c>
      <c r="E117" s="307">
        <f t="shared" ca="1" si="38"/>
        <v>59.073892302139754</v>
      </c>
      <c r="F117" s="304">
        <f t="shared" ca="1" si="39"/>
        <v>63.74534907714169</v>
      </c>
      <c r="G117" s="306">
        <f t="shared" ca="1" si="40"/>
        <v>50.335293004389598</v>
      </c>
      <c r="H117" s="307">
        <f t="shared" ca="1" si="41"/>
        <v>144.6560113244382</v>
      </c>
      <c r="I117" s="304">
        <f t="shared" ca="1" si="42"/>
        <v>153.16332241804415</v>
      </c>
      <c r="J117" s="306">
        <f t="shared" ca="1" si="43"/>
        <v>127.1556220211455</v>
      </c>
      <c r="K117" s="307">
        <f t="shared" ca="1" si="44"/>
        <v>475.81691676290478</v>
      </c>
      <c r="L117" s="304">
        <f t="shared" ca="1" si="29"/>
        <v>492.51425409762658</v>
      </c>
      <c r="M117" s="306">
        <f t="shared" ca="1" si="45"/>
        <v>1.2359351792852491</v>
      </c>
      <c r="N117" s="304">
        <f t="shared" ca="1" si="46"/>
        <v>70.81386952478951</v>
      </c>
      <c r="P117" s="310">
        <f t="shared" ca="1" si="47"/>
        <v>4</v>
      </c>
      <c r="Q117" s="304">
        <f t="shared" ca="1" si="48"/>
        <v>719.00000000000387</v>
      </c>
      <c r="R117" s="306">
        <f t="shared" ca="1" si="49"/>
        <v>0.36083260055286653</v>
      </c>
      <c r="S117" s="307">
        <f t="shared" ca="1" si="50"/>
        <v>9.0424817238883168</v>
      </c>
      <c r="T117" s="304">
        <f t="shared" ca="1" si="30"/>
        <v>88.706745711344396</v>
      </c>
      <c r="U117" s="311">
        <f t="shared" ca="1" si="31"/>
        <v>0</v>
      </c>
      <c r="V117" s="306">
        <f t="shared" ca="1" si="32"/>
        <v>1.1680669139693882</v>
      </c>
      <c r="W117" s="304">
        <f t="shared" ca="1" si="33"/>
        <v>60.024237227415952</v>
      </c>
      <c r="Y117" s="314" t="str">
        <f t="shared" ca="1" si="51"/>
        <v/>
      </c>
      <c r="Z117" s="315" t="str">
        <f t="shared" ca="1" si="52"/>
        <v/>
      </c>
      <c r="AA117" s="316" t="str">
        <f t="shared" ca="1" si="53"/>
        <v/>
      </c>
      <c r="AC117" s="310" t="e">
        <f t="shared" ca="1" si="54"/>
        <v>#N/A</v>
      </c>
      <c r="AD117" s="323" t="e">
        <f t="shared" ca="1" si="55"/>
        <v>#N/A</v>
      </c>
      <c r="AE117" s="324">
        <f t="shared" ca="1" si="34"/>
        <v>475.81691676290478</v>
      </c>
      <c r="AG117" s="306">
        <f t="shared" ca="1" si="56"/>
        <v>63.663869733456657</v>
      </c>
      <c r="AH117" s="304">
        <f t="shared" ca="1" si="57"/>
        <v>72.929660604822715</v>
      </c>
    </row>
    <row r="118" spans="1:34" x14ac:dyDescent="0.2">
      <c r="A118" s="347">
        <f t="shared" ca="1" si="35"/>
        <v>0.01</v>
      </c>
      <c r="B118" s="304">
        <f t="shared" ca="1" si="36"/>
        <v>4.8399999999999759</v>
      </c>
      <c r="D118" s="306">
        <f t="shared" ca="1" si="37"/>
        <v>23.90104122277549</v>
      </c>
      <c r="E118" s="307">
        <f t="shared" ca="1" si="38"/>
        <v>58.877973853378805</v>
      </c>
      <c r="F118" s="304">
        <f t="shared" ca="1" si="39"/>
        <v>63.544280439800175</v>
      </c>
      <c r="G118" s="306">
        <f t="shared" ca="1" si="40"/>
        <v>50.574303416617354</v>
      </c>
      <c r="H118" s="307">
        <f t="shared" ca="1" si="41"/>
        <v>145.24479106297198</v>
      </c>
      <c r="I118" s="304">
        <f t="shared" ca="1" si="42"/>
        <v>153.79795023667404</v>
      </c>
      <c r="J118" s="306">
        <f t="shared" ca="1" si="43"/>
        <v>127.66017000325054</v>
      </c>
      <c r="K118" s="307">
        <f t="shared" ca="1" si="44"/>
        <v>477.26642077484183</v>
      </c>
      <c r="L118" s="304">
        <f t="shared" ca="1" si="29"/>
        <v>494.04489209431887</v>
      </c>
      <c r="M118" s="306">
        <f t="shared" ca="1" si="45"/>
        <v>1.2357255575625801</v>
      </c>
      <c r="N118" s="304">
        <f t="shared" ca="1" si="46"/>
        <v>70.801859084786301</v>
      </c>
      <c r="P118" s="310">
        <f t="shared" ca="1" si="47"/>
        <v>4</v>
      </c>
      <c r="Q118" s="304">
        <f t="shared" ca="1" si="48"/>
        <v>717.40000000000384</v>
      </c>
      <c r="R118" s="306">
        <f t="shared" ca="1" si="49"/>
        <v>0.36002963509961955</v>
      </c>
      <c r="S118" s="307">
        <f t="shared" ca="1" si="50"/>
        <v>9.038881427537321</v>
      </c>
      <c r="T118" s="304">
        <f t="shared" ca="1" si="30"/>
        <v>88.67142680414112</v>
      </c>
      <c r="U118" s="311">
        <f t="shared" ca="1" si="31"/>
        <v>0</v>
      </c>
      <c r="V118" s="306">
        <f t="shared" ca="1" si="32"/>
        <v>1.1678975183078115</v>
      </c>
      <c r="W118" s="304">
        <f t="shared" ca="1" si="33"/>
        <v>60.513908009446254</v>
      </c>
      <c r="Y118" s="314" t="str">
        <f t="shared" ca="1" si="51"/>
        <v/>
      </c>
      <c r="Z118" s="315" t="str">
        <f t="shared" ca="1" si="52"/>
        <v/>
      </c>
      <c r="AA118" s="316" t="str">
        <f t="shared" ca="1" si="53"/>
        <v/>
      </c>
      <c r="AC118" s="310" t="e">
        <f t="shared" ca="1" si="54"/>
        <v>#N/A</v>
      </c>
      <c r="AD118" s="323" t="e">
        <f t="shared" ca="1" si="55"/>
        <v>#N/A</v>
      </c>
      <c r="AE118" s="324">
        <f t="shared" ca="1" si="34"/>
        <v>477.26642077484183</v>
      </c>
      <c r="AG118" s="306">
        <f t="shared" ca="1" si="56"/>
        <v>63.462443959152552</v>
      </c>
      <c r="AH118" s="304">
        <f t="shared" ca="1" si="57"/>
        <v>72.727556837936362</v>
      </c>
    </row>
    <row r="119" spans="1:34" x14ac:dyDescent="0.2">
      <c r="A119" s="347">
        <f t="shared" ca="1" si="35"/>
        <v>0.01</v>
      </c>
      <c r="B119" s="304">
        <f t="shared" ca="1" si="36"/>
        <v>4.8499999999999757</v>
      </c>
      <c r="D119" s="306">
        <f t="shared" ca="1" si="37"/>
        <v>23.848894738222402</v>
      </c>
      <c r="E119" s="307">
        <f t="shared" ca="1" si="38"/>
        <v>58.681852567914405</v>
      </c>
      <c r="F119" s="304">
        <f t="shared" ca="1" si="39"/>
        <v>63.342952260194302</v>
      </c>
      <c r="G119" s="306">
        <f t="shared" ca="1" si="40"/>
        <v>50.812792363999577</v>
      </c>
      <c r="H119" s="307">
        <f t="shared" ca="1" si="41"/>
        <v>145.83160958865113</v>
      </c>
      <c r="I119" s="304">
        <f t="shared" ca="1" si="42"/>
        <v>154.43056116923131</v>
      </c>
      <c r="J119" s="306">
        <f t="shared" ca="1" si="43"/>
        <v>128.16710548215363</v>
      </c>
      <c r="K119" s="307">
        <f t="shared" ca="1" si="44"/>
        <v>478.72180277809997</v>
      </c>
      <c r="L119" s="304">
        <f t="shared" ca="1" si="29"/>
        <v>495.58185134525206</v>
      </c>
      <c r="M119" s="306">
        <f t="shared" ca="1" si="45"/>
        <v>1.2355166687778303</v>
      </c>
      <c r="N119" s="304">
        <f t="shared" ca="1" si="46"/>
        <v>70.789890639032521</v>
      </c>
      <c r="P119" s="310">
        <f t="shared" ca="1" si="47"/>
        <v>4</v>
      </c>
      <c r="Q119" s="304">
        <f t="shared" ca="1" si="48"/>
        <v>715.80000000000393</v>
      </c>
      <c r="R119" s="306">
        <f t="shared" ca="1" si="49"/>
        <v>0.35922666964637262</v>
      </c>
      <c r="S119" s="307">
        <f t="shared" ca="1" si="50"/>
        <v>9.0352891608408576</v>
      </c>
      <c r="T119" s="304">
        <f t="shared" ca="1" si="30"/>
        <v>88.636186667848818</v>
      </c>
      <c r="U119" s="311">
        <f t="shared" ca="1" si="31"/>
        <v>0</v>
      </c>
      <c r="V119" s="306">
        <f t="shared" ca="1" si="32"/>
        <v>1.1677274598433567</v>
      </c>
      <c r="W119" s="304">
        <f t="shared" ca="1" si="33"/>
        <v>61.003866580045873</v>
      </c>
      <c r="Y119" s="314" t="str">
        <f t="shared" ca="1" si="51"/>
        <v/>
      </c>
      <c r="Z119" s="315" t="str">
        <f t="shared" ca="1" si="52"/>
        <v/>
      </c>
      <c r="AA119" s="316" t="str">
        <f t="shared" ca="1" si="53"/>
        <v/>
      </c>
      <c r="AC119" s="310" t="e">
        <f t="shared" ca="1" si="54"/>
        <v>#N/A</v>
      </c>
      <c r="AD119" s="323" t="e">
        <f t="shared" ca="1" si="55"/>
        <v>#N/A</v>
      </c>
      <c r="AE119" s="324">
        <f t="shared" ca="1" si="34"/>
        <v>478.72180277809997</v>
      </c>
      <c r="AG119" s="306">
        <f t="shared" ca="1" si="56"/>
        <v>63.26075633052654</v>
      </c>
      <c r="AH119" s="304">
        <f t="shared" ca="1" si="57"/>
        <v>72.525193198086242</v>
      </c>
    </row>
    <row r="120" spans="1:34" x14ac:dyDescent="0.2">
      <c r="A120" s="347">
        <f t="shared" ca="1" si="35"/>
        <v>0.01</v>
      </c>
      <c r="B120" s="304">
        <f t="shared" ca="1" si="36"/>
        <v>4.8599999999999755</v>
      </c>
      <c r="D120" s="306">
        <f t="shared" ca="1" si="37"/>
        <v>23.796532420406923</v>
      </c>
      <c r="E120" s="307">
        <f t="shared" ca="1" si="38"/>
        <v>58.485530791477018</v>
      </c>
      <c r="F120" s="304">
        <f t="shared" ca="1" si="39"/>
        <v>63.141367321244196</v>
      </c>
      <c r="G120" s="306">
        <f t="shared" ca="1" si="40"/>
        <v>51.050757688203646</v>
      </c>
      <c r="H120" s="307">
        <f t="shared" ca="1" si="41"/>
        <v>146.41646489656591</v>
      </c>
      <c r="I120" s="304">
        <f t="shared" ca="1" si="42"/>
        <v>155.06115262484991</v>
      </c>
      <c r="J120" s="306">
        <f t="shared" ca="1" si="43"/>
        <v>128.67642323241463</v>
      </c>
      <c r="K120" s="307">
        <f t="shared" ca="1" si="44"/>
        <v>480.18304315052603</v>
      </c>
      <c r="L120" s="304">
        <f t="shared" ca="1" si="29"/>
        <v>497.12511184327371</v>
      </c>
      <c r="M120" s="306">
        <f t="shared" ca="1" si="45"/>
        <v>1.2353085046866406</v>
      </c>
      <c r="N120" s="304">
        <f t="shared" ca="1" si="46"/>
        <v>70.777963715161178</v>
      </c>
      <c r="P120" s="310">
        <f t="shared" ca="1" si="47"/>
        <v>4</v>
      </c>
      <c r="Q120" s="304">
        <f t="shared" ca="1" si="48"/>
        <v>714.20000000000391</v>
      </c>
      <c r="R120" s="306">
        <f t="shared" ca="1" si="49"/>
        <v>0.35842370419312564</v>
      </c>
      <c r="S120" s="307">
        <f t="shared" ca="1" si="50"/>
        <v>9.0317049237989266</v>
      </c>
      <c r="T120" s="304">
        <f t="shared" ca="1" si="30"/>
        <v>88.601025302467477</v>
      </c>
      <c r="U120" s="311">
        <f t="shared" ca="1" si="31"/>
        <v>0</v>
      </c>
      <c r="V120" s="306">
        <f t="shared" ca="1" si="32"/>
        <v>1.1675567411560688</v>
      </c>
      <c r="W120" s="304">
        <f t="shared" ca="1" si="33"/>
        <v>61.494090387524942</v>
      </c>
      <c r="Y120" s="314" t="str">
        <f t="shared" ca="1" si="51"/>
        <v/>
      </c>
      <c r="Z120" s="315" t="str">
        <f t="shared" ca="1" si="52"/>
        <v/>
      </c>
      <c r="AA120" s="316" t="str">
        <f t="shared" ca="1" si="53"/>
        <v/>
      </c>
      <c r="AC120" s="310" t="e">
        <f t="shared" ca="1" si="54"/>
        <v>#N/A</v>
      </c>
      <c r="AD120" s="323" t="e">
        <f t="shared" ca="1" si="55"/>
        <v>#N/A</v>
      </c>
      <c r="AE120" s="324">
        <f t="shared" ca="1" si="34"/>
        <v>480.18304315052603</v>
      </c>
      <c r="AG120" s="306">
        <f t="shared" ca="1" si="56"/>
        <v>63.058809604126907</v>
      </c>
      <c r="AH120" s="304">
        <f t="shared" ca="1" si="57"/>
        <v>72.32257241916291</v>
      </c>
    </row>
    <row r="121" spans="1:34" x14ac:dyDescent="0.2">
      <c r="A121" s="347">
        <f t="shared" ca="1" si="35"/>
        <v>0.01</v>
      </c>
      <c r="B121" s="304">
        <f t="shared" ca="1" si="36"/>
        <v>4.8699999999999752</v>
      </c>
      <c r="D121" s="306">
        <f t="shared" ca="1" si="37"/>
        <v>23.743956017923498</v>
      </c>
      <c r="E121" s="307">
        <f t="shared" ca="1" si="38"/>
        <v>58.28901087143359</v>
      </c>
      <c r="F121" s="304">
        <f t="shared" ca="1" si="39"/>
        <v>62.939528404264273</v>
      </c>
      <c r="G121" s="306">
        <f t="shared" ca="1" si="40"/>
        <v>51.288197248382879</v>
      </c>
      <c r="H121" s="307">
        <f t="shared" ca="1" si="41"/>
        <v>146.99935500528025</v>
      </c>
      <c r="I121" s="304">
        <f t="shared" ca="1" si="42"/>
        <v>155.68972204020869</v>
      </c>
      <c r="J121" s="306">
        <f t="shared" ca="1" si="43"/>
        <v>129.18811800709756</v>
      </c>
      <c r="K121" s="307">
        <f t="shared" ca="1" si="44"/>
        <v>481.65012225003528</v>
      </c>
      <c r="L121" s="304">
        <f t="shared" ca="1" si="29"/>
        <v>498.67465355448905</v>
      </c>
      <c r="M121" s="306">
        <f t="shared" ca="1" si="45"/>
        <v>1.235101057164617</v>
      </c>
      <c r="N121" s="304">
        <f t="shared" ca="1" si="46"/>
        <v>70.766077847678787</v>
      </c>
      <c r="P121" s="310">
        <f t="shared" ca="1" si="47"/>
        <v>4</v>
      </c>
      <c r="Q121" s="304">
        <f t="shared" ca="1" si="48"/>
        <v>712.600000000004</v>
      </c>
      <c r="R121" s="306">
        <f t="shared" ca="1" si="49"/>
        <v>0.35762073873987865</v>
      </c>
      <c r="S121" s="307">
        <f t="shared" ca="1" si="50"/>
        <v>9.028128716411528</v>
      </c>
      <c r="T121" s="304">
        <f t="shared" ca="1" si="30"/>
        <v>88.565942707997095</v>
      </c>
      <c r="U121" s="311">
        <f t="shared" ca="1" si="31"/>
        <v>0</v>
      </c>
      <c r="V121" s="306">
        <f t="shared" ca="1" si="32"/>
        <v>1.1673853648280685</v>
      </c>
      <c r="W121" s="304">
        <f t="shared" ca="1" si="33"/>
        <v>61.984556946861844</v>
      </c>
      <c r="Y121" s="314" t="str">
        <f t="shared" ca="1" si="51"/>
        <v/>
      </c>
      <c r="Z121" s="315" t="str">
        <f t="shared" ca="1" si="52"/>
        <v/>
      </c>
      <c r="AA121" s="316" t="str">
        <f t="shared" ca="1" si="53"/>
        <v/>
      </c>
      <c r="AC121" s="310" t="e">
        <f t="shared" ca="1" si="54"/>
        <v>#N/A</v>
      </c>
      <c r="AD121" s="323" t="e">
        <f t="shared" ca="1" si="55"/>
        <v>#N/A</v>
      </c>
      <c r="AE121" s="324">
        <f t="shared" ca="1" si="34"/>
        <v>481.65012225003528</v>
      </c>
      <c r="AG121" s="306">
        <f t="shared" ca="1" si="56"/>
        <v>62.856606534609242</v>
      </c>
      <c r="AH121" s="304">
        <f t="shared" ca="1" si="57"/>
        <v>72.119697233479258</v>
      </c>
    </row>
    <row r="122" spans="1:34" x14ac:dyDescent="0.2">
      <c r="A122" s="347">
        <f t="shared" ca="1" si="35"/>
        <v>0.01</v>
      </c>
      <c r="B122" s="304">
        <f t="shared" ca="1" si="36"/>
        <v>4.879999999999975</v>
      </c>
      <c r="D122" s="306">
        <f t="shared" ca="1" si="37"/>
        <v>23.691167267265371</v>
      </c>
      <c r="E122" s="307">
        <f t="shared" ca="1" si="38"/>
        <v>58.09229515661174</v>
      </c>
      <c r="F122" s="304">
        <f t="shared" ca="1" si="39"/>
        <v>62.737438288859401</v>
      </c>
      <c r="G122" s="306">
        <f t="shared" ca="1" si="40"/>
        <v>51.525108921055534</v>
      </c>
      <c r="H122" s="307">
        <f t="shared" ca="1" si="41"/>
        <v>147.58027795684637</v>
      </c>
      <c r="I122" s="304">
        <f t="shared" ca="1" si="42"/>
        <v>156.31626687951152</v>
      </c>
      <c r="J122" s="306">
        <f t="shared" ca="1" si="43"/>
        <v>129.70218453794476</v>
      </c>
      <c r="K122" s="307">
        <f t="shared" ca="1" si="44"/>
        <v>483.12302041484594</v>
      </c>
      <c r="L122" s="304">
        <f t="shared" ca="1" si="29"/>
        <v>500.23045641851792</v>
      </c>
      <c r="M122" s="306">
        <f t="shared" ca="1" si="45"/>
        <v>1.2348943182049268</v>
      </c>
      <c r="N122" s="304">
        <f t="shared" ca="1" si="46"/>
        <v>70.754232577827608</v>
      </c>
      <c r="P122" s="310">
        <f t="shared" ca="1" si="47"/>
        <v>4</v>
      </c>
      <c r="Q122" s="304">
        <f t="shared" ca="1" si="48"/>
        <v>711.00000000000398</v>
      </c>
      <c r="R122" s="306">
        <f t="shared" ca="1" si="49"/>
        <v>0.35681777328663167</v>
      </c>
      <c r="S122" s="307">
        <f t="shared" ca="1" si="50"/>
        <v>9.0245605386786618</v>
      </c>
      <c r="T122" s="304">
        <f t="shared" ca="1" si="30"/>
        <v>88.530938884437674</v>
      </c>
      <c r="U122" s="311">
        <f t="shared" ca="1" si="31"/>
        <v>0</v>
      </c>
      <c r="V122" s="306">
        <f t="shared" ca="1" si="32"/>
        <v>1.1672133334435055</v>
      </c>
      <c r="W122" s="304">
        <f t="shared" ca="1" si="33"/>
        <v>62.475243840492411</v>
      </c>
      <c r="Y122" s="314" t="str">
        <f t="shared" ca="1" si="51"/>
        <v/>
      </c>
      <c r="Z122" s="315" t="str">
        <f t="shared" ca="1" si="52"/>
        <v/>
      </c>
      <c r="AA122" s="316" t="str">
        <f t="shared" ca="1" si="53"/>
        <v/>
      </c>
      <c r="AC122" s="310" t="e">
        <f t="shared" ca="1" si="54"/>
        <v>#N/A</v>
      </c>
      <c r="AD122" s="323" t="e">
        <f t="shared" ca="1" si="55"/>
        <v>#N/A</v>
      </c>
      <c r="AE122" s="324">
        <f t="shared" ca="1" si="34"/>
        <v>483.12302041484594</v>
      </c>
      <c r="AG122" s="306">
        <f t="shared" ca="1" si="56"/>
        <v>62.654149874626853</v>
      </c>
      <c r="AH122" s="304">
        <f t="shared" ca="1" si="57"/>
        <v>71.916570371654714</v>
      </c>
    </row>
    <row r="123" spans="1:34" x14ac:dyDescent="0.2">
      <c r="A123" s="347">
        <f t="shared" ca="1" si="35"/>
        <v>0.01</v>
      </c>
      <c r="B123" s="304">
        <f t="shared" ca="1" si="36"/>
        <v>4.8899999999999748</v>
      </c>
      <c r="D123" s="306">
        <f t="shared" ca="1" si="37"/>
        <v>23.638167893030602</v>
      </c>
      <c r="E123" s="307">
        <f t="shared" ca="1" si="38"/>
        <v>57.895385997126596</v>
      </c>
      <c r="F123" s="304">
        <f t="shared" ca="1" si="39"/>
        <v>62.535099752821893</v>
      </c>
      <c r="G123" s="306">
        <f t="shared" ca="1" si="40"/>
        <v>51.761490599985841</v>
      </c>
      <c r="H123" s="307">
        <f t="shared" ca="1" si="41"/>
        <v>148.15923181681765</v>
      </c>
      <c r="I123" s="304">
        <f t="shared" ca="1" si="42"/>
        <v>156.9407846344663</v>
      </c>
      <c r="J123" s="306">
        <f t="shared" ca="1" si="43"/>
        <v>130.21861753554995</v>
      </c>
      <c r="K123" s="307">
        <f t="shared" ca="1" si="44"/>
        <v>484.60171796371424</v>
      </c>
      <c r="L123" s="304">
        <f t="shared" ca="1" si="29"/>
        <v>501.79250034875281</v>
      </c>
      <c r="M123" s="306">
        <f t="shared" ca="1" si="45"/>
        <v>1.2346882799159491</v>
      </c>
      <c r="N123" s="304">
        <f t="shared" ca="1" si="46"/>
        <v>70.742427453451086</v>
      </c>
      <c r="P123" s="310">
        <f t="shared" ca="1" si="47"/>
        <v>4</v>
      </c>
      <c r="Q123" s="304">
        <f t="shared" ca="1" si="48"/>
        <v>709.40000000000407</v>
      </c>
      <c r="R123" s="306">
        <f t="shared" ca="1" si="49"/>
        <v>0.35601480783338474</v>
      </c>
      <c r="S123" s="307">
        <f t="shared" ca="1" si="50"/>
        <v>9.021000390600328</v>
      </c>
      <c r="T123" s="304">
        <f t="shared" ca="1" si="30"/>
        <v>88.496013831789227</v>
      </c>
      <c r="U123" s="311">
        <f t="shared" ca="1" si="31"/>
        <v>0</v>
      </c>
      <c r="V123" s="306">
        <f t="shared" ca="1" si="32"/>
        <v>1.1670406495885186</v>
      </c>
      <c r="W123" s="304">
        <f t="shared" ca="1" si="33"/>
        <v>62.966128719092055</v>
      </c>
      <c r="Y123" s="314" t="str">
        <f t="shared" ca="1" si="51"/>
        <v/>
      </c>
      <c r="Z123" s="315" t="str">
        <f t="shared" ca="1" si="52"/>
        <v/>
      </c>
      <c r="AA123" s="316" t="str">
        <f t="shared" ca="1" si="53"/>
        <v/>
      </c>
      <c r="AC123" s="310" t="e">
        <f t="shared" ca="1" si="54"/>
        <v>#N/A</v>
      </c>
      <c r="AD123" s="323" t="e">
        <f t="shared" ca="1" si="55"/>
        <v>#N/A</v>
      </c>
      <c r="AE123" s="324">
        <f t="shared" ca="1" si="34"/>
        <v>484.60171796371424</v>
      </c>
      <c r="AG123" s="306">
        <f t="shared" ca="1" si="56"/>
        <v>62.451442374721836</v>
      </c>
      <c r="AH123" s="304">
        <f t="shared" ca="1" si="57"/>
        <v>71.713194562500206</v>
      </c>
    </row>
    <row r="124" spans="1:34" x14ac:dyDescent="0.2">
      <c r="A124" s="347">
        <f t="shared" ca="1" si="35"/>
        <v>0.01</v>
      </c>
      <c r="B124" s="304">
        <f t="shared" ca="1" si="36"/>
        <v>4.8999999999999746</v>
      </c>
      <c r="D124" s="306">
        <f t="shared" ca="1" si="37"/>
        <v>23.584959608122158</v>
      </c>
      <c r="E124" s="307">
        <f t="shared" ca="1" si="38"/>
        <v>57.698285744209386</v>
      </c>
      <c r="F124" s="304">
        <f t="shared" ca="1" si="39"/>
        <v>62.332515572028619</v>
      </c>
      <c r="G124" s="306">
        <f t="shared" ca="1" si="40"/>
        <v>51.997340196067064</v>
      </c>
      <c r="H124" s="307">
        <f t="shared" ca="1" si="41"/>
        <v>148.73621467425974</v>
      </c>
      <c r="I124" s="304">
        <f t="shared" ca="1" si="42"/>
        <v>157.56327282426261</v>
      </c>
      <c r="J124" s="306">
        <f t="shared" ca="1" si="43"/>
        <v>130.73741168953021</v>
      </c>
      <c r="K124" s="307">
        <f t="shared" ca="1" si="44"/>
        <v>486.08619519616963</v>
      </c>
      <c r="L124" s="304">
        <f t="shared" ca="1" si="29"/>
        <v>503.36076523261767</v>
      </c>
      <c r="M124" s="306">
        <f t="shared" ca="1" si="45"/>
        <v>1.2344829345189869</v>
      </c>
      <c r="N124" s="304">
        <f t="shared" ca="1" si="46"/>
        <v>70.730662028862724</v>
      </c>
      <c r="P124" s="310">
        <f t="shared" ca="1" si="47"/>
        <v>4</v>
      </c>
      <c r="Q124" s="304">
        <f t="shared" ca="1" si="48"/>
        <v>707.80000000000405</v>
      </c>
      <c r="R124" s="306">
        <f t="shared" ca="1" si="49"/>
        <v>0.35521184238013775</v>
      </c>
      <c r="S124" s="307">
        <f t="shared" ca="1" si="50"/>
        <v>9.0174482721765266</v>
      </c>
      <c r="T124" s="304">
        <f t="shared" ca="1" si="30"/>
        <v>88.461167550051726</v>
      </c>
      <c r="U124" s="311">
        <f t="shared" ca="1" si="31"/>
        <v>0</v>
      </c>
      <c r="V124" s="306">
        <f t="shared" ca="1" si="32"/>
        <v>1.1668673158511911</v>
      </c>
      <c r="W124" s="304">
        <f t="shared" ca="1" si="33"/>
        <v>63.457189302350223</v>
      </c>
      <c r="Y124" s="314" t="str">
        <f t="shared" ca="1" si="51"/>
        <v/>
      </c>
      <c r="Z124" s="315" t="str">
        <f t="shared" ca="1" si="52"/>
        <v/>
      </c>
      <c r="AA124" s="316" t="str">
        <f t="shared" ca="1" si="53"/>
        <v/>
      </c>
      <c r="AC124" s="310" t="e">
        <f t="shared" ca="1" si="54"/>
        <v>#N/A</v>
      </c>
      <c r="AD124" s="323" t="e">
        <f t="shared" ca="1" si="55"/>
        <v>#N/A</v>
      </c>
      <c r="AE124" s="324">
        <f t="shared" ca="1" si="34"/>
        <v>486.08619519616963</v>
      </c>
      <c r="AG124" s="306">
        <f t="shared" ca="1" si="56"/>
        <v>62.248486783216251</v>
      </c>
      <c r="AH124" s="304">
        <f t="shared" ca="1" si="57"/>
        <v>71.509572532903434</v>
      </c>
    </row>
    <row r="125" spans="1:34" x14ac:dyDescent="0.2">
      <c r="A125" s="347">
        <f t="shared" ca="1" si="35"/>
        <v>0.01</v>
      </c>
      <c r="B125" s="304">
        <f t="shared" ca="1" si="36"/>
        <v>4.9099999999999744</v>
      </c>
      <c r="D125" s="306">
        <f t="shared" ca="1" si="37"/>
        <v>23.531544113942136</v>
      </c>
      <c r="E125" s="307">
        <f t="shared" ca="1" si="38"/>
        <v>57.500996750038425</v>
      </c>
      <c r="F125" s="304">
        <f t="shared" ca="1" si="39"/>
        <v>62.129688520338924</v>
      </c>
      <c r="G125" s="306">
        <f t="shared" ca="1" si="40"/>
        <v>52.232655637206484</v>
      </c>
      <c r="H125" s="307">
        <f t="shared" ca="1" si="41"/>
        <v>149.31122464176013</v>
      </c>
      <c r="I125" s="304">
        <f t="shared" ca="1" si="42"/>
        <v>158.18372899554859</v>
      </c>
      <c r="J125" s="306">
        <f t="shared" ca="1" si="43"/>
        <v>131.25856166869659</v>
      </c>
      <c r="K125" s="307">
        <f t="shared" ca="1" si="44"/>
        <v>487.57643239274972</v>
      </c>
      <c r="L125" s="304">
        <f t="shared" ca="1" si="29"/>
        <v>504.93523093182625</v>
      </c>
      <c r="M125" s="306">
        <f t="shared" ca="1" si="45"/>
        <v>1.234278274346035</v>
      </c>
      <c r="N125" s="304">
        <f t="shared" ca="1" si="46"/>
        <v>70.718935864718148</v>
      </c>
      <c r="P125" s="310">
        <f t="shared" ca="1" si="47"/>
        <v>4</v>
      </c>
      <c r="Q125" s="304">
        <f t="shared" ca="1" si="48"/>
        <v>706.20000000000414</v>
      </c>
      <c r="R125" s="306">
        <f t="shared" ca="1" si="49"/>
        <v>0.35440887692689077</v>
      </c>
      <c r="S125" s="307">
        <f t="shared" ca="1" si="50"/>
        <v>9.0139041834072575</v>
      </c>
      <c r="T125" s="304">
        <f t="shared" ca="1" si="30"/>
        <v>88.4264000392252</v>
      </c>
      <c r="U125" s="311">
        <f t="shared" ca="1" si="31"/>
        <v>0</v>
      </c>
      <c r="V125" s="306">
        <f t="shared" ca="1" si="32"/>
        <v>1.1666933348215105</v>
      </c>
      <c r="W125" s="304">
        <f t="shared" ca="1" si="33"/>
        <v>63.948403379737847</v>
      </c>
      <c r="Y125" s="314" t="str">
        <f t="shared" ca="1" si="51"/>
        <v/>
      </c>
      <c r="Z125" s="315" t="str">
        <f t="shared" ca="1" si="52"/>
        <v/>
      </c>
      <c r="AA125" s="316" t="str">
        <f t="shared" ca="1" si="53"/>
        <v/>
      </c>
      <c r="AC125" s="310" t="e">
        <f t="shared" ca="1" si="54"/>
        <v>#N/A</v>
      </c>
      <c r="AD125" s="323" t="e">
        <f t="shared" ca="1" si="55"/>
        <v>#N/A</v>
      </c>
      <c r="AE125" s="324">
        <f t="shared" ca="1" si="34"/>
        <v>487.57643239274972</v>
      </c>
      <c r="AG125" s="306">
        <f t="shared" ca="1" si="56"/>
        <v>62.045285846103951</v>
      </c>
      <c r="AH125" s="304">
        <f t="shared" ca="1" si="57"/>
        <v>71.305707007714943</v>
      </c>
    </row>
    <row r="126" spans="1:34" x14ac:dyDescent="0.2">
      <c r="A126" s="347">
        <f t="shared" ca="1" si="35"/>
        <v>0.01</v>
      </c>
      <c r="B126" s="304">
        <f t="shared" ca="1" si="36"/>
        <v>4.9199999999999742</v>
      </c>
      <c r="D126" s="306">
        <f t="shared" ca="1" si="37"/>
        <v>23.477923100580153</v>
      </c>
      <c r="E126" s="307">
        <f t="shared" ca="1" si="38"/>
        <v>57.303521367572102</v>
      </c>
      <c r="F126" s="304">
        <f t="shared" ca="1" si="39"/>
        <v>61.926621369493006</v>
      </c>
      <c r="G126" s="306">
        <f t="shared" ca="1" si="40"/>
        <v>52.467434868212287</v>
      </c>
      <c r="H126" s="307">
        <f t="shared" ca="1" si="41"/>
        <v>149.88425985543586</v>
      </c>
      <c r="I126" s="304">
        <f t="shared" ca="1" si="42"/>
        <v>158.80215072240651</v>
      </c>
      <c r="J126" s="306">
        <f t="shared" ca="1" si="43"/>
        <v>131.78206212122367</v>
      </c>
      <c r="K126" s="307">
        <f t="shared" ca="1" si="44"/>
        <v>489.07240981523569</v>
      </c>
      <c r="L126" s="304">
        <f t="shared" ca="1" si="29"/>
        <v>506.51587728264144</v>
      </c>
      <c r="M126" s="306">
        <f t="shared" ca="1" si="45"/>
        <v>1.2340742918376022</v>
      </c>
      <c r="N126" s="304">
        <f t="shared" ca="1" si="46"/>
        <v>70.707248527890471</v>
      </c>
      <c r="P126" s="310">
        <f t="shared" ca="1" si="47"/>
        <v>4</v>
      </c>
      <c r="Q126" s="304">
        <f t="shared" ca="1" si="48"/>
        <v>704.60000000000412</v>
      </c>
      <c r="R126" s="306">
        <f t="shared" ca="1" si="49"/>
        <v>0.35360591147364379</v>
      </c>
      <c r="S126" s="307">
        <f t="shared" ca="1" si="50"/>
        <v>9.0103681242925209</v>
      </c>
      <c r="T126" s="304">
        <f t="shared" ca="1" si="30"/>
        <v>88.391711299309634</v>
      </c>
      <c r="U126" s="311">
        <f t="shared" ca="1" si="31"/>
        <v>0</v>
      </c>
      <c r="V126" s="306">
        <f t="shared" ca="1" si="32"/>
        <v>1.1665187090913245</v>
      </c>
      <c r="W126" s="304">
        <f t="shared" ca="1" si="33"/>
        <v>64.439748811267194</v>
      </c>
      <c r="Y126" s="314" t="str">
        <f t="shared" ca="1" si="51"/>
        <v/>
      </c>
      <c r="Z126" s="315" t="str">
        <f t="shared" ca="1" si="52"/>
        <v/>
      </c>
      <c r="AA126" s="316" t="str">
        <f t="shared" ca="1" si="53"/>
        <v/>
      </c>
      <c r="AC126" s="310" t="e">
        <f t="shared" ca="1" si="54"/>
        <v>#N/A</v>
      </c>
      <c r="AD126" s="323" t="e">
        <f t="shared" ca="1" si="55"/>
        <v>#N/A</v>
      </c>
      <c r="AE126" s="324">
        <f t="shared" ca="1" si="34"/>
        <v>489.07240981523569</v>
      </c>
      <c r="AG126" s="306">
        <f t="shared" ca="1" si="56"/>
        <v>61.841842306942723</v>
      </c>
      <c r="AH126" s="304">
        <f t="shared" ca="1" si="57"/>
        <v>71.10160070963461</v>
      </c>
    </row>
    <row r="127" spans="1:34" x14ac:dyDescent="0.2">
      <c r="A127" s="347">
        <f t="shared" ca="1" si="35"/>
        <v>0.01</v>
      </c>
      <c r="B127" s="304">
        <f t="shared" ca="1" si="36"/>
        <v>4.929999999999974</v>
      </c>
      <c r="D127" s="306">
        <f t="shared" ca="1" si="37"/>
        <v>23.424098246996326</v>
      </c>
      <c r="E127" s="307">
        <f t="shared" ca="1" si="38"/>
        <v>57.105861950383968</v>
      </c>
      <c r="F127" s="304">
        <f t="shared" ca="1" si="39"/>
        <v>61.723316889010817</v>
      </c>
      <c r="G127" s="306">
        <f t="shared" ca="1" si="40"/>
        <v>52.70167585068225</v>
      </c>
      <c r="H127" s="307">
        <f t="shared" ca="1" si="41"/>
        <v>150.4553184749397</v>
      </c>
      <c r="I127" s="304">
        <f t="shared" ca="1" si="42"/>
        <v>159.41853560632751</v>
      </c>
      <c r="J127" s="306">
        <f t="shared" ca="1" si="43"/>
        <v>132.30790767481815</v>
      </c>
      <c r="K127" s="307">
        <f t="shared" ca="1" si="44"/>
        <v>490.57410770688756</v>
      </c>
      <c r="L127" s="304">
        <f t="shared" ca="1" si="29"/>
        <v>508.10268409613536</v>
      </c>
      <c r="M127" s="306">
        <f t="shared" ca="1" si="45"/>
        <v>1.2338709795405871</v>
      </c>
      <c r="N127" s="304">
        <f t="shared" ca="1" si="46"/>
        <v>70.695599591348383</v>
      </c>
      <c r="P127" s="310">
        <f t="shared" ca="1" si="47"/>
        <v>4</v>
      </c>
      <c r="Q127" s="304">
        <f t="shared" ca="1" si="48"/>
        <v>703.00000000000421</v>
      </c>
      <c r="R127" s="306">
        <f t="shared" ca="1" si="49"/>
        <v>0.35280294602039686</v>
      </c>
      <c r="S127" s="307">
        <f t="shared" ca="1" si="50"/>
        <v>9.0068400948323166</v>
      </c>
      <c r="T127" s="304">
        <f t="shared" ca="1" si="30"/>
        <v>88.357101330305028</v>
      </c>
      <c r="U127" s="311">
        <f t="shared" ca="1" si="31"/>
        <v>0</v>
      </c>
      <c r="V127" s="306">
        <f t="shared" ca="1" si="32"/>
        <v>1.1663434412542977</v>
      </c>
      <c r="W127" s="304">
        <f t="shared" ca="1" si="33"/>
        <v>64.931203528244311</v>
      </c>
      <c r="Y127" s="314" t="str">
        <f t="shared" ca="1" si="51"/>
        <v/>
      </c>
      <c r="Z127" s="315" t="str">
        <f t="shared" ca="1" si="52"/>
        <v/>
      </c>
      <c r="AA127" s="316" t="str">
        <f t="shared" ca="1" si="53"/>
        <v/>
      </c>
      <c r="AC127" s="310" t="e">
        <f t="shared" ca="1" si="54"/>
        <v>#N/A</v>
      </c>
      <c r="AD127" s="323" t="e">
        <f t="shared" ca="1" si="55"/>
        <v>#N/A</v>
      </c>
      <c r="AE127" s="324">
        <f t="shared" ca="1" si="34"/>
        <v>490.57410770688756</v>
      </c>
      <c r="AG127" s="306">
        <f t="shared" ca="1" si="56"/>
        <v>61.638158906747016</v>
      </c>
      <c r="AH127" s="304">
        <f t="shared" ca="1" si="57"/>
        <v>70.897256359098847</v>
      </c>
    </row>
    <row r="128" spans="1:34" x14ac:dyDescent="0.2">
      <c r="A128" s="347">
        <f t="shared" ca="1" si="35"/>
        <v>0.01</v>
      </c>
      <c r="B128" s="304">
        <f t="shared" ca="1" si="36"/>
        <v>4.9399999999999737</v>
      </c>
      <c r="D128" s="306">
        <f t="shared" ca="1" si="37"/>
        <v>23.370071221198842</v>
      </c>
      <c r="E128" s="307">
        <f t="shared" ca="1" si="38"/>
        <v>56.908020852499646</v>
      </c>
      <c r="F128" s="304">
        <f t="shared" ca="1" si="39"/>
        <v>61.519777846091422</v>
      </c>
      <c r="G128" s="306">
        <f t="shared" ca="1" si="40"/>
        <v>52.935376562894241</v>
      </c>
      <c r="H128" s="307">
        <f t="shared" ca="1" si="41"/>
        <v>151.02439868346471</v>
      </c>
      <c r="I128" s="304">
        <f t="shared" ca="1" si="42"/>
        <v>160.03288127618495</v>
      </c>
      <c r="J128" s="306">
        <f t="shared" ca="1" si="43"/>
        <v>132.83609293688605</v>
      </c>
      <c r="K128" s="307">
        <f t="shared" ca="1" si="44"/>
        <v>492.08150629267959</v>
      </c>
      <c r="L128" s="304">
        <f t="shared" ca="1" si="29"/>
        <v>509.6956311584488</v>
      </c>
      <c r="M128" s="306">
        <f t="shared" ca="1" si="45"/>
        <v>1.2336683301062039</v>
      </c>
      <c r="N128" s="304">
        <f t="shared" ca="1" si="46"/>
        <v>70.683988634037519</v>
      </c>
      <c r="P128" s="310">
        <f t="shared" ca="1" si="47"/>
        <v>4</v>
      </c>
      <c r="Q128" s="304">
        <f t="shared" ca="1" si="48"/>
        <v>701.40000000000418</v>
      </c>
      <c r="R128" s="306">
        <f t="shared" ca="1" si="49"/>
        <v>0.35199998056714987</v>
      </c>
      <c r="S128" s="307">
        <f t="shared" ca="1" si="50"/>
        <v>9.0033200950266448</v>
      </c>
      <c r="T128" s="304">
        <f t="shared" ca="1" si="30"/>
        <v>88.322570132211396</v>
      </c>
      <c r="U128" s="311">
        <f t="shared" ca="1" si="31"/>
        <v>0</v>
      </c>
      <c r="V128" s="306">
        <f t="shared" ca="1" si="32"/>
        <v>1.1661675339058721</v>
      </c>
      <c r="W128" s="304">
        <f t="shared" ca="1" si="33"/>
        <v>65.422745534014197</v>
      </c>
      <c r="Y128" s="314" t="str">
        <f t="shared" ca="1" si="51"/>
        <v/>
      </c>
      <c r="Z128" s="315" t="str">
        <f t="shared" ca="1" si="52"/>
        <v/>
      </c>
      <c r="AA128" s="316" t="str">
        <f t="shared" ca="1" si="53"/>
        <v/>
      </c>
      <c r="AC128" s="310" t="e">
        <f t="shared" ca="1" si="54"/>
        <v>#N/A</v>
      </c>
      <c r="AD128" s="323" t="e">
        <f t="shared" ca="1" si="55"/>
        <v>#N/A</v>
      </c>
      <c r="AE128" s="324">
        <f t="shared" ca="1" si="34"/>
        <v>492.08150629267959</v>
      </c>
      <c r="AG128" s="306">
        <f t="shared" ca="1" si="56"/>
        <v>61.434238383880853</v>
      </c>
      <c r="AH128" s="304">
        <f t="shared" ca="1" si="57"/>
        <v>70.692676674168197</v>
      </c>
    </row>
    <row r="129" spans="1:34" x14ac:dyDescent="0.2">
      <c r="A129" s="347">
        <f t="shared" ca="1" si="35"/>
        <v>0.01</v>
      </c>
      <c r="B129" s="304">
        <f t="shared" ca="1" si="36"/>
        <v>4.9499999999999735</v>
      </c>
      <c r="D129" s="306">
        <f t="shared" ca="1" si="37"/>
        <v>23.315843680416446</v>
      </c>
      <c r="E129" s="307">
        <f t="shared" ca="1" si="38"/>
        <v>56.710000428235915</v>
      </c>
      <c r="F129" s="304">
        <f t="shared" ca="1" si="39"/>
        <v>61.316007005513114</v>
      </c>
      <c r="G129" s="306">
        <f t="shared" ca="1" si="40"/>
        <v>53.168534999698409</v>
      </c>
      <c r="H129" s="307">
        <f t="shared" ca="1" si="41"/>
        <v>151.59149868774708</v>
      </c>
      <c r="I129" s="304">
        <f t="shared" ca="1" si="42"/>
        <v>160.64518538820695</v>
      </c>
      <c r="J129" s="306">
        <f t="shared" ca="1" si="43"/>
        <v>133.36661249469901</v>
      </c>
      <c r="K129" s="307">
        <f t="shared" ca="1" si="44"/>
        <v>493.59458577953563</v>
      </c>
      <c r="L129" s="304">
        <f t="shared" ca="1" si="29"/>
        <v>511.294698231052</v>
      </c>
      <c r="M129" s="306">
        <f t="shared" ca="1" si="45"/>
        <v>1.2334663362879617</v>
      </c>
      <c r="N129" s="304">
        <f t="shared" ca="1" si="46"/>
        <v>70.672415240764508</v>
      </c>
      <c r="P129" s="310">
        <f t="shared" ca="1" si="47"/>
        <v>4</v>
      </c>
      <c r="Q129" s="304">
        <f t="shared" ca="1" si="48"/>
        <v>699.80000000000427</v>
      </c>
      <c r="R129" s="306">
        <f t="shared" ca="1" si="49"/>
        <v>0.35119701511390294</v>
      </c>
      <c r="S129" s="307">
        <f t="shared" ca="1" si="50"/>
        <v>8.9998081248755053</v>
      </c>
      <c r="T129" s="304">
        <f t="shared" ca="1" si="30"/>
        <v>88.288117705028711</v>
      </c>
      <c r="U129" s="311">
        <f t="shared" ca="1" si="31"/>
        <v>0</v>
      </c>
      <c r="V129" s="306">
        <f t="shared" ca="1" si="32"/>
        <v>1.1659909896432228</v>
      </c>
      <c r="W129" s="304">
        <f t="shared" ca="1" si="33"/>
        <v>65.914352904698362</v>
      </c>
      <c r="Y129" s="314" t="str">
        <f t="shared" ca="1" si="51"/>
        <v/>
      </c>
      <c r="Z129" s="315" t="str">
        <f t="shared" ca="1" si="52"/>
        <v/>
      </c>
      <c r="AA129" s="316" t="str">
        <f t="shared" ca="1" si="53"/>
        <v/>
      </c>
      <c r="AC129" s="310" t="e">
        <f t="shared" ca="1" si="54"/>
        <v>#N/A</v>
      </c>
      <c r="AD129" s="323" t="e">
        <f t="shared" ca="1" si="55"/>
        <v>#N/A</v>
      </c>
      <c r="AE129" s="324">
        <f t="shared" ca="1" si="34"/>
        <v>493.59458577953563</v>
      </c>
      <c r="AG129" s="306">
        <f t="shared" ca="1" si="56"/>
        <v>61.230083473951517</v>
      </c>
      <c r="AH129" s="304">
        <f t="shared" ca="1" si="57"/>
        <v>70.487864370415721</v>
      </c>
    </row>
    <row r="130" spans="1:34" x14ac:dyDescent="0.2">
      <c r="A130" s="347">
        <f t="shared" ca="1" si="35"/>
        <v>0.01</v>
      </c>
      <c r="B130" s="304">
        <f t="shared" ca="1" si="36"/>
        <v>4.9599999999999733</v>
      </c>
      <c r="D130" s="306">
        <f t="shared" ca="1" si="37"/>
        <v>23.261417271265707</v>
      </c>
      <c r="E130" s="307">
        <f t="shared" ca="1" si="38"/>
        <v>56.511803032041684</v>
      </c>
      <c r="F130" s="304">
        <f t="shared" ca="1" si="39"/>
        <v>61.112007129534</v>
      </c>
      <c r="G130" s="306">
        <f t="shared" ca="1" si="40"/>
        <v>53.401149172411067</v>
      </c>
      <c r="H130" s="307">
        <f t="shared" ca="1" si="41"/>
        <v>152.15661671806748</v>
      </c>
      <c r="I130" s="304">
        <f t="shared" ca="1" si="42"/>
        <v>161.25544562594774</v>
      </c>
      <c r="J130" s="306">
        <f t="shared" ca="1" si="43"/>
        <v>133.89946091555956</v>
      </c>
      <c r="K130" s="307">
        <f t="shared" ca="1" si="44"/>
        <v>495.1133263565647</v>
      </c>
      <c r="L130" s="304">
        <f t="shared" ca="1" si="29"/>
        <v>512.89986505100546</v>
      </c>
      <c r="M130" s="306">
        <f t="shared" ca="1" si="45"/>
        <v>1.2332649909396884</v>
      </c>
      <c r="N130" s="304">
        <f t="shared" ca="1" si="46"/>
        <v>70.66087900208386</v>
      </c>
      <c r="P130" s="310">
        <f t="shared" ca="1" si="47"/>
        <v>4</v>
      </c>
      <c r="Q130" s="304">
        <f t="shared" ca="1" si="48"/>
        <v>698.20000000000425</v>
      </c>
      <c r="R130" s="306">
        <f t="shared" ca="1" si="49"/>
        <v>0.3503940496606559</v>
      </c>
      <c r="S130" s="307">
        <f t="shared" ca="1" si="50"/>
        <v>8.9963041843788982</v>
      </c>
      <c r="T130" s="304">
        <f t="shared" ca="1" si="30"/>
        <v>88.253744048757</v>
      </c>
      <c r="U130" s="311">
        <f t="shared" ca="1" si="31"/>
        <v>0</v>
      </c>
      <c r="V130" s="306">
        <f t="shared" ca="1" si="32"/>
        <v>1.1658138110652143</v>
      </c>
      <c r="W130" s="304">
        <f t="shared" ca="1" si="33"/>
        <v>66.406003789924881</v>
      </c>
      <c r="Y130" s="314" t="str">
        <f t="shared" ca="1" si="51"/>
        <v/>
      </c>
      <c r="Z130" s="315" t="str">
        <f t="shared" ca="1" si="52"/>
        <v/>
      </c>
      <c r="AA130" s="316" t="str">
        <f t="shared" ca="1" si="53"/>
        <v/>
      </c>
      <c r="AC130" s="310" t="e">
        <f t="shared" ca="1" si="54"/>
        <v>#N/A</v>
      </c>
      <c r="AD130" s="323" t="e">
        <f t="shared" ca="1" si="55"/>
        <v>#N/A</v>
      </c>
      <c r="AE130" s="324">
        <f t="shared" ca="1" si="34"/>
        <v>495.1133263565647</v>
      </c>
      <c r="AG130" s="306">
        <f t="shared" ca="1" si="56"/>
        <v>61.025696909703512</v>
      </c>
      <c r="AH130" s="304">
        <f t="shared" ca="1" si="57"/>
        <v>70.282822160815883</v>
      </c>
    </row>
    <row r="131" spans="1:34" x14ac:dyDescent="0.2">
      <c r="A131" s="347">
        <f t="shared" ca="1" si="35"/>
        <v>0.01</v>
      </c>
      <c r="B131" s="304">
        <f t="shared" ca="1" si="36"/>
        <v>4.9699999999999731</v>
      </c>
      <c r="D131" s="306">
        <f t="shared" ca="1" si="37"/>
        <v>23.206793629913591</v>
      </c>
      <c r="E131" s="307">
        <f t="shared" ca="1" si="38"/>
        <v>56.31343101834085</v>
      </c>
      <c r="F131" s="304">
        <f t="shared" ca="1" si="39"/>
        <v>60.907780977793237</v>
      </c>
      <c r="G131" s="306">
        <f t="shared" ca="1" si="40"/>
        <v>53.633217108710205</v>
      </c>
      <c r="H131" s="307">
        <f t="shared" ca="1" si="41"/>
        <v>152.7197510282509</v>
      </c>
      <c r="I131" s="304">
        <f t="shared" ca="1" si="42"/>
        <v>161.86365970025818</v>
      </c>
      <c r="J131" s="306">
        <f t="shared" ca="1" si="43"/>
        <v>134.43463274696518</v>
      </c>
      <c r="K131" s="307">
        <f t="shared" ca="1" si="44"/>
        <v>496.63770819529628</v>
      </c>
      <c r="L131" s="304">
        <f t="shared" ca="1" si="29"/>
        <v>514.5111113312206</v>
      </c>
      <c r="M131" s="306">
        <f t="shared" ca="1" si="45"/>
        <v>1.233064287013605</v>
      </c>
      <c r="N131" s="304">
        <f t="shared" ca="1" si="46"/>
        <v>70.649379514187572</v>
      </c>
      <c r="P131" s="310">
        <f t="shared" ca="1" si="47"/>
        <v>4</v>
      </c>
      <c r="Q131" s="304">
        <f t="shared" ca="1" si="48"/>
        <v>696.60000000000434</v>
      </c>
      <c r="R131" s="306">
        <f t="shared" ca="1" si="49"/>
        <v>0.34959108420740898</v>
      </c>
      <c r="S131" s="307">
        <f t="shared" ca="1" si="50"/>
        <v>8.9928082735368235</v>
      </c>
      <c r="T131" s="304">
        <f t="shared" ca="1" si="30"/>
        <v>88.219449163396249</v>
      </c>
      <c r="U131" s="311">
        <f t="shared" ca="1" si="31"/>
        <v>0</v>
      </c>
      <c r="V131" s="306">
        <f t="shared" ca="1" si="32"/>
        <v>1.1656360007723623</v>
      </c>
      <c r="W131" s="304">
        <f t="shared" ca="1" si="33"/>
        <v>66.897676413551295</v>
      </c>
      <c r="Y131" s="314" t="str">
        <f t="shared" ca="1" si="51"/>
        <v/>
      </c>
      <c r="Z131" s="315" t="str">
        <f t="shared" ca="1" si="52"/>
        <v/>
      </c>
      <c r="AA131" s="316" t="str">
        <f t="shared" ca="1" si="53"/>
        <v/>
      </c>
      <c r="AC131" s="310" t="e">
        <f t="shared" ca="1" si="54"/>
        <v>#N/A</v>
      </c>
      <c r="AD131" s="323" t="e">
        <f t="shared" ca="1" si="55"/>
        <v>#N/A</v>
      </c>
      <c r="AE131" s="324">
        <f t="shared" ca="1" si="34"/>
        <v>496.63770819529628</v>
      </c>
      <c r="AG131" s="306">
        <f t="shared" ca="1" si="56"/>
        <v>60.82108142091311</v>
      </c>
      <c r="AH131" s="304">
        <f t="shared" ca="1" si="57"/>
        <v>70.077552755634088</v>
      </c>
    </row>
    <row r="132" spans="1:34" x14ac:dyDescent="0.2">
      <c r="A132" s="347">
        <f t="shared" ca="1" si="35"/>
        <v>0.01</v>
      </c>
      <c r="B132" s="304">
        <f t="shared" ca="1" si="36"/>
        <v>4.9799999999999729</v>
      </c>
      <c r="D132" s="306">
        <f t="shared" ca="1" si="37"/>
        <v>23.151974382235188</v>
      </c>
      <c r="E132" s="307">
        <f t="shared" ca="1" si="38"/>
        <v>56.114886741376949</v>
      </c>
      <c r="F132" s="304">
        <f t="shared" ca="1" si="39"/>
        <v>60.703331307212764</v>
      </c>
      <c r="G132" s="306">
        <f t="shared" ca="1" si="40"/>
        <v>53.864736852532559</v>
      </c>
      <c r="H132" s="307">
        <f t="shared" ca="1" si="41"/>
        <v>153.28089989566467</v>
      </c>
      <c r="I132" s="304">
        <f t="shared" ca="1" si="42"/>
        <v>162.46982534925479</v>
      </c>
      <c r="J132" s="306">
        <f t="shared" ca="1" si="43"/>
        <v>134.97212251677138</v>
      </c>
      <c r="K132" s="307">
        <f t="shared" ca="1" si="44"/>
        <v>498.16771144991588</v>
      </c>
      <c r="L132" s="304">
        <f t="shared" ref="L132:L195" ca="1" si="58">SQRT(pos_x^2+pos_z^2)</f>
        <v>516.12841676072151</v>
      </c>
      <c r="M132" s="306">
        <f t="shared" ca="1" si="45"/>
        <v>1.2328642175584439</v>
      </c>
      <c r="N132" s="304">
        <f t="shared" ca="1" si="46"/>
        <v>70.637916378797357</v>
      </c>
      <c r="P132" s="310">
        <f t="shared" ca="1" si="47"/>
        <v>4</v>
      </c>
      <c r="Q132" s="304">
        <f t="shared" ca="1" si="48"/>
        <v>695.00000000000432</v>
      </c>
      <c r="R132" s="306">
        <f t="shared" ca="1" si="49"/>
        <v>0.34878811875416199</v>
      </c>
      <c r="S132" s="307">
        <f t="shared" ca="1" si="50"/>
        <v>8.9893203923492813</v>
      </c>
      <c r="T132" s="304">
        <f t="shared" ref="T132:T195" ca="1" si="59">m*g</f>
        <v>88.185233048946458</v>
      </c>
      <c r="U132" s="311">
        <f t="shared" ref="U132:U195" ca="1" si="60">IF(pos_xz&lt;L_rampe,Poids*COS(Beta),0)</f>
        <v>0</v>
      </c>
      <c r="V132" s="306">
        <f t="shared" ref="V132:V195" ca="1" si="61">Rho_moyen*(20000-Alt_rampe-pos_z)/(20000+Alt_rampe+pos_z)</f>
        <v>1.1654575613667884</v>
      </c>
      <c r="W132" s="304">
        <f t="shared" ref="W132:W195" ca="1" si="62">1/2*Rho*Sref*Cx*vit_xz^2</f>
        <v>67.389349074379453</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498.16771144991588</v>
      </c>
      <c r="AG132" s="306">
        <f t="shared" ca="1" si="56"/>
        <v>60.616239734283305</v>
      </c>
      <c r="AH132" s="304">
        <f t="shared" ca="1" si="57"/>
        <v>69.87205886231672</v>
      </c>
    </row>
    <row r="133" spans="1:34" x14ac:dyDescent="0.2">
      <c r="A133" s="347">
        <f t="shared" ref="A133:A196" ca="1" si="64">IF(B132+0.01&lt;=T_ini+ROUNDUP(Temps_fin_propu,0), 0.01, IF(K132&gt;0, 0.1, 0.0001))</f>
        <v>0.01</v>
      </c>
      <c r="B133" s="304">
        <f t="shared" ref="B133:B196" ca="1" si="65">B132+pas</f>
        <v>4.9899999999999727</v>
      </c>
      <c r="D133" s="306">
        <f t="shared" ref="D133:D196" ca="1" si="66">IF(AND(L132&lt;L_rampe,Poussee&lt;Poids*SIN(M132)),0,(-W132+Poussee)/m*COS(M132)-U132/m*SIN(M132))</f>
        <v>23.096961143966901</v>
      </c>
      <c r="E133" s="307">
        <f t="shared" ref="E133:E196" ca="1" si="67">IF(AND(L132&lt;L_rampe,Poussee&lt;Poids*SIN(M132)),0,(-W132+Poussee)/m*SIN(M132)+U132/m*COS(M132)-Poids/m)</f>
        <v>55.916172555059859</v>
      </c>
      <c r="F133" s="304">
        <f t="shared" ref="F133:F196" ca="1" si="68">SQRT(acc_x^2+acc_z^2)</f>
        <v>60.498660871899851</v>
      </c>
      <c r="G133" s="306">
        <f t="shared" ref="G133:G196" ca="1" si="69">G132+acc_x*pas</f>
        <v>54.095706463972228</v>
      </c>
      <c r="H133" s="307">
        <f t="shared" ref="H133:H196" ca="1" si="70">H132+acc_z*pas</f>
        <v>153.84006162121528</v>
      </c>
      <c r="I133" s="304">
        <f t="shared" ref="I133:I196" ca="1" si="71">SQRT(vit_x^2+vit_z^2)</f>
        <v>163.07394033828814</v>
      </c>
      <c r="J133" s="306">
        <f t="shared" ref="J133:J196" ca="1" si="72">J132+0.5*(vit_x+G132)*pas*(K132&gt;=0)</f>
        <v>135.51192473335391</v>
      </c>
      <c r="K133" s="307">
        <f t="shared" ref="K133:K196" ca="1" si="73">K132+0.5*(vit_z+H132)*pas</f>
        <v>499.70331625750026</v>
      </c>
      <c r="L133" s="304">
        <f t="shared" ca="1" si="58"/>
        <v>517.75176100490614</v>
      </c>
      <c r="M133" s="306">
        <f t="shared" ref="M133:M196" ca="1" si="74">IF(AND(L132&gt;L_rampe,G133&gt;0),ATAN2(G133,H133),$M$4)</f>
        <v>1.2326647757176123</v>
      </c>
      <c r="N133" s="304">
        <f t="shared" ref="N133:N196" ca="1" si="75">DEGREES(Beta)</f>
        <v>70.626489203059393</v>
      </c>
      <c r="P133" s="310">
        <f t="shared" ref="P133:P196" ca="1" si="76">MATCH(t-pas/2-T_ini,CdP_t)</f>
        <v>4</v>
      </c>
      <c r="Q133" s="304">
        <f t="shared" ref="Q133:Q196" ca="1" si="77">(INDEX(CdP,2,i_P+1)-INDEX(CdP,2,i_P+0))/(INDEX(CdP,1,i_P+1)-INDEX(CdP,1,i_P+0))*(t-pas/2-T_ini-INDEX(CdP,1,i_P+0))+INDEX(CdP,2,i_P+0)</f>
        <v>693.40000000000441</v>
      </c>
      <c r="R133" s="306">
        <f t="shared" ref="R133:R196" ca="1" si="78">Poussee/(g*ISP)</f>
        <v>0.34798515330091506</v>
      </c>
      <c r="S133" s="307">
        <f t="shared" ref="S133:S196" ca="1" si="79">S132-Débit*pas</f>
        <v>8.9858405408162714</v>
      </c>
      <c r="T133" s="304">
        <f t="shared" ca="1" si="59"/>
        <v>88.151095705407627</v>
      </c>
      <c r="U133" s="311">
        <f t="shared" ca="1" si="60"/>
        <v>0</v>
      </c>
      <c r="V133" s="306">
        <f t="shared" ca="1" si="61"/>
        <v>1.1652784954521782</v>
      </c>
      <c r="W133" s="304">
        <f t="shared" ca="1" si="62"/>
        <v>67.881000146863073</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499.70331625750026</v>
      </c>
      <c r="AG133" s="306">
        <f t="shared" ref="AG133:AG196" ca="1" si="85">IF(AND(L132&lt;L_rampe,Poussee&lt;Poids*SIN(M132)),0,(-W132+Poussee)/m-Poids*SIN(M132)/m)</f>
        <v>60.41117457333938</v>
      </c>
      <c r="AH133" s="304">
        <f t="shared" ref="AH133:AH196" ca="1" si="86">IF(AND(L132&lt;L_rampe,Poussee&lt;Poids*SIN(M132)), g*SIN(M132), (-W132+Poussee)/m)</f>
        <v>69.666343185382004</v>
      </c>
    </row>
    <row r="134" spans="1:34" x14ac:dyDescent="0.2">
      <c r="A134" s="347">
        <f t="shared" ca="1" si="64"/>
        <v>0.01</v>
      </c>
      <c r="B134" s="304">
        <f t="shared" ca="1" si="65"/>
        <v>4.9999999999999725</v>
      </c>
      <c r="D134" s="306">
        <f t="shared" ca="1" si="66"/>
        <v>23.041755520855158</v>
      </c>
      <c r="E134" s="307">
        <f t="shared" ca="1" si="67"/>
        <v>55.717290812814099</v>
      </c>
      <c r="F134" s="304">
        <f t="shared" ca="1" si="68"/>
        <v>60.293772423050108</v>
      </c>
      <c r="G134" s="306">
        <f t="shared" ca="1" si="69"/>
        <v>54.326124019180781</v>
      </c>
      <c r="H134" s="307">
        <f t="shared" ca="1" si="70"/>
        <v>154.39723452934342</v>
      </c>
      <c r="I134" s="304">
        <f t="shared" ca="1" si="71"/>
        <v>163.67600245991005</v>
      </c>
      <c r="J134" s="306">
        <f t="shared" ca="1" si="72"/>
        <v>136.05403388576968</v>
      </c>
      <c r="K134" s="307">
        <f t="shared" ca="1" si="73"/>
        <v>501.24450273825306</v>
      </c>
      <c r="L134" s="304">
        <f t="shared" ca="1" si="58"/>
        <v>519.38112370580893</v>
      </c>
      <c r="M134" s="306">
        <f t="shared" ca="1" si="74"/>
        <v>1.2324659547273991</v>
      </c>
      <c r="N134" s="304">
        <f t="shared" ca="1" si="75"/>
        <v>70.615097599441555</v>
      </c>
      <c r="P134" s="310">
        <f t="shared" ca="1" si="76"/>
        <v>4</v>
      </c>
      <c r="Q134" s="304">
        <f t="shared" ca="1" si="77"/>
        <v>691.80000000000439</v>
      </c>
      <c r="R134" s="306">
        <f t="shared" ca="1" si="78"/>
        <v>0.34718218784766802</v>
      </c>
      <c r="S134" s="307">
        <f t="shared" ca="1" si="79"/>
        <v>8.9823687189377939</v>
      </c>
      <c r="T134" s="304">
        <f t="shared" ca="1" si="59"/>
        <v>88.117037132779757</v>
      </c>
      <c r="U134" s="311">
        <f t="shared" ca="1" si="60"/>
        <v>0</v>
      </c>
      <c r="V134" s="306">
        <f t="shared" ca="1" si="61"/>
        <v>1.1650988056337412</v>
      </c>
      <c r="W134" s="304">
        <f t="shared" ca="1" si="62"/>
        <v>68.372608081808025</v>
      </c>
      <c r="Y134" s="314" t="str">
        <f t="shared" ca="1" si="80"/>
        <v/>
      </c>
      <c r="Z134" s="315" t="str">
        <f t="shared" ca="1" si="81"/>
        <v/>
      </c>
      <c r="AA134" s="316" t="str">
        <f t="shared" ca="1" si="82"/>
        <v/>
      </c>
      <c r="AC134" s="310">
        <f t="shared" ca="1" si="83"/>
        <v>4.9999999999999725</v>
      </c>
      <c r="AD134" s="323">
        <f t="shared" ca="1" si="84"/>
        <v>136.05403388576968</v>
      </c>
      <c r="AE134" s="324">
        <f t="shared" ca="1" si="63"/>
        <v>501.24450273825306</v>
      </c>
      <c r="AG134" s="306">
        <f t="shared" ca="1" si="85"/>
        <v>60.205888658324852</v>
      </c>
      <c r="AH134" s="304">
        <f t="shared" ca="1" si="86"/>
        <v>69.460408426311247</v>
      </c>
    </row>
    <row r="135" spans="1:34" x14ac:dyDescent="0.2">
      <c r="A135" s="347">
        <f t="shared" ca="1" si="64"/>
        <v>0.01</v>
      </c>
      <c r="B135" s="304">
        <f t="shared" ca="1" si="65"/>
        <v>5.0099999999999723</v>
      </c>
      <c r="D135" s="306">
        <f t="shared" ca="1" si="66"/>
        <v>22.986359108800869</v>
      </c>
      <c r="E135" s="307">
        <f t="shared" ca="1" si="67"/>
        <v>55.518243867429035</v>
      </c>
      <c r="F135" s="304">
        <f t="shared" ca="1" si="68"/>
        <v>60.088668708851209</v>
      </c>
      <c r="G135" s="306">
        <f t="shared" ca="1" si="69"/>
        <v>54.555987610268787</v>
      </c>
      <c r="H135" s="307">
        <f t="shared" ca="1" si="70"/>
        <v>154.9524169680177</v>
      </c>
      <c r="I135" s="304">
        <f t="shared" ca="1" si="71"/>
        <v>164.27600953383981</v>
      </c>
      <c r="J135" s="306">
        <f t="shared" ca="1" si="72"/>
        <v>136.59844444391692</v>
      </c>
      <c r="K135" s="307">
        <f t="shared" ca="1" si="73"/>
        <v>502.79125099573986</v>
      </c>
      <c r="L135" s="304">
        <f t="shared" ca="1" si="58"/>
        <v>521.01648448236165</v>
      </c>
      <c r="M135" s="306">
        <f t="shared" ca="1" si="74"/>
        <v>1.2322677479152242</v>
      </c>
      <c r="N135" s="304">
        <f t="shared" ca="1" si="75"/>
        <v>70.603741185633197</v>
      </c>
      <c r="P135" s="310">
        <f t="shared" ca="1" si="76"/>
        <v>4</v>
      </c>
      <c r="Q135" s="304">
        <f t="shared" ca="1" si="77"/>
        <v>690.20000000000448</v>
      </c>
      <c r="R135" s="306">
        <f t="shared" ca="1" si="78"/>
        <v>0.34637922239442109</v>
      </c>
      <c r="S135" s="307">
        <f t="shared" ca="1" si="79"/>
        <v>8.9789049267138505</v>
      </c>
      <c r="T135" s="304">
        <f t="shared" ca="1" si="59"/>
        <v>88.083057331062875</v>
      </c>
      <c r="U135" s="311">
        <f t="shared" ca="1" si="60"/>
        <v>0</v>
      </c>
      <c r="V135" s="306">
        <f t="shared" ca="1" si="61"/>
        <v>1.1649184945181679</v>
      </c>
      <c r="W135" s="304">
        <f t="shared" ca="1" si="62"/>
        <v>68.864151407064483</v>
      </c>
      <c r="Y135" s="314" t="str">
        <f t="shared" ca="1" si="80"/>
        <v/>
      </c>
      <c r="Z135" s="315" t="str">
        <f t="shared" ca="1" si="81"/>
        <v/>
      </c>
      <c r="AA135" s="316" t="str">
        <f t="shared" ca="1" si="82"/>
        <v/>
      </c>
      <c r="AC135" s="310" t="e">
        <f t="shared" ca="1" si="83"/>
        <v>#N/A</v>
      </c>
      <c r="AD135" s="323" t="e">
        <f t="shared" ca="1" si="84"/>
        <v>#N/A</v>
      </c>
      <c r="AE135" s="324">
        <f t="shared" ca="1" si="63"/>
        <v>502.79125099573986</v>
      </c>
      <c r="AG135" s="306">
        <f t="shared" ca="1" si="85"/>
        <v>60.00038470609811</v>
      </c>
      <c r="AH135" s="304">
        <f t="shared" ca="1" si="86"/>
        <v>69.254257283440936</v>
      </c>
    </row>
    <row r="136" spans="1:34" x14ac:dyDescent="0.2">
      <c r="A136" s="347">
        <f t="shared" ca="1" si="64"/>
        <v>0.01</v>
      </c>
      <c r="B136" s="304">
        <f t="shared" ca="1" si="65"/>
        <v>5.019999999999972</v>
      </c>
      <c r="D136" s="306">
        <f t="shared" ca="1" si="66"/>
        <v>22.930773493999546</v>
      </c>
      <c r="E136" s="307">
        <f t="shared" ca="1" si="67"/>
        <v>55.319034070910845</v>
      </c>
      <c r="F136" s="304">
        <f t="shared" ca="1" si="68"/>
        <v>59.883352474387294</v>
      </c>
      <c r="G136" s="306">
        <f t="shared" ca="1" si="69"/>
        <v>54.78529534520878</v>
      </c>
      <c r="H136" s="307">
        <f t="shared" ca="1" si="70"/>
        <v>155.50560730872681</v>
      </c>
      <c r="I136" s="304">
        <f t="shared" ca="1" si="71"/>
        <v>164.87395940692909</v>
      </c>
      <c r="J136" s="306">
        <f t="shared" ca="1" si="72"/>
        <v>137.14515085869431</v>
      </c>
      <c r="K136" s="307">
        <f t="shared" ca="1" si="73"/>
        <v>504.34354111712361</v>
      </c>
      <c r="L136" s="304">
        <f t="shared" ca="1" si="58"/>
        <v>522.65782293065672</v>
      </c>
      <c r="M136" s="306">
        <f t="shared" ca="1" si="74"/>
        <v>1.2320701486979271</v>
      </c>
      <c r="N136" s="304">
        <f t="shared" ca="1" si="75"/>
        <v>70.592419584446986</v>
      </c>
      <c r="P136" s="310">
        <f t="shared" ca="1" si="76"/>
        <v>4</v>
      </c>
      <c r="Q136" s="304">
        <f t="shared" ca="1" si="77"/>
        <v>688.60000000000446</v>
      </c>
      <c r="R136" s="306">
        <f t="shared" ca="1" si="78"/>
        <v>0.34557625694117411</v>
      </c>
      <c r="S136" s="307">
        <f t="shared" ca="1" si="79"/>
        <v>8.9754491641444396</v>
      </c>
      <c r="T136" s="304">
        <f t="shared" ca="1" si="59"/>
        <v>88.049156300256954</v>
      </c>
      <c r="U136" s="311">
        <f t="shared" ca="1" si="60"/>
        <v>0</v>
      </c>
      <c r="V136" s="306">
        <f t="shared" ca="1" si="61"/>
        <v>1.1647375647135869</v>
      </c>
      <c r="W136" s="304">
        <f t="shared" ca="1" si="62"/>
        <v>69.355608728211763</v>
      </c>
      <c r="Y136" s="314" t="str">
        <f t="shared" ca="1" si="80"/>
        <v/>
      </c>
      <c r="Z136" s="315" t="str">
        <f t="shared" ca="1" si="81"/>
        <v/>
      </c>
      <c r="AA136" s="316" t="str">
        <f t="shared" ca="1" si="82"/>
        <v/>
      </c>
      <c r="AC136" s="310" t="e">
        <f t="shared" ca="1" si="83"/>
        <v>#N/A</v>
      </c>
      <c r="AD136" s="323" t="e">
        <f t="shared" ca="1" si="84"/>
        <v>#N/A</v>
      </c>
      <c r="AE136" s="324">
        <f t="shared" ca="1" si="63"/>
        <v>504.34354111712361</v>
      </c>
      <c r="AG136" s="306">
        <f t="shared" ca="1" si="85"/>
        <v>59.794665430029433</v>
      </c>
      <c r="AH136" s="304">
        <f t="shared" ca="1" si="86"/>
        <v>69.047892451855319</v>
      </c>
    </row>
    <row r="137" spans="1:34" x14ac:dyDescent="0.2">
      <c r="A137" s="347">
        <f t="shared" ca="1" si="64"/>
        <v>0.01</v>
      </c>
      <c r="B137" s="304">
        <f t="shared" ca="1" si="65"/>
        <v>5.0299999999999718</v>
      </c>
      <c r="D137" s="306">
        <f t="shared" ca="1" si="66"/>
        <v>22.875000253077605</v>
      </c>
      <c r="E137" s="307">
        <f t="shared" ca="1" si="67"/>
        <v>55.119663774336189</v>
      </c>
      <c r="F137" s="304">
        <f t="shared" ca="1" si="68"/>
        <v>59.677826461544072</v>
      </c>
      <c r="G137" s="306">
        <f t="shared" ca="1" si="69"/>
        <v>55.014045347739554</v>
      </c>
      <c r="H137" s="307">
        <f t="shared" ca="1" si="70"/>
        <v>156.05680394647018</v>
      </c>
      <c r="I137" s="304">
        <f t="shared" ca="1" si="71"/>
        <v>165.46984995312644</v>
      </c>
      <c r="J137" s="306">
        <f t="shared" ca="1" si="72"/>
        <v>137.69414756215906</v>
      </c>
      <c r="K137" s="307">
        <f t="shared" ca="1" si="73"/>
        <v>505.90135317339957</v>
      </c>
      <c r="L137" s="304">
        <f t="shared" ca="1" si="58"/>
        <v>524.30511862420951</v>
      </c>
      <c r="M137" s="306">
        <f t="shared" ca="1" si="74"/>
        <v>1.2318731505800975</v>
      </c>
      <c r="N137" s="304">
        <f t="shared" ca="1" si="75"/>
        <v>70.581132423723332</v>
      </c>
      <c r="P137" s="310">
        <f t="shared" ca="1" si="76"/>
        <v>4</v>
      </c>
      <c r="Q137" s="304">
        <f t="shared" ca="1" si="77"/>
        <v>687.00000000000455</v>
      </c>
      <c r="R137" s="306">
        <f t="shared" ca="1" si="78"/>
        <v>0.34477329148792718</v>
      </c>
      <c r="S137" s="307">
        <f t="shared" ca="1" si="79"/>
        <v>8.9720014312295611</v>
      </c>
      <c r="T137" s="304">
        <f t="shared" ca="1" si="59"/>
        <v>88.015334040361992</v>
      </c>
      <c r="U137" s="311">
        <f t="shared" ca="1" si="60"/>
        <v>0</v>
      </c>
      <c r="V137" s="306">
        <f t="shared" ca="1" si="61"/>
        <v>1.1645560188295252</v>
      </c>
      <c r="W137" s="304">
        <f t="shared" ca="1" si="62"/>
        <v>69.846958729235737</v>
      </c>
      <c r="Y137" s="314" t="str">
        <f t="shared" ca="1" si="80"/>
        <v/>
      </c>
      <c r="Z137" s="315" t="str">
        <f t="shared" ca="1" si="81"/>
        <v/>
      </c>
      <c r="AA137" s="316" t="str">
        <f t="shared" ca="1" si="82"/>
        <v/>
      </c>
      <c r="AC137" s="310" t="e">
        <f t="shared" ca="1" si="83"/>
        <v>#N/A</v>
      </c>
      <c r="AD137" s="323" t="e">
        <f t="shared" ca="1" si="84"/>
        <v>#N/A</v>
      </c>
      <c r="AE137" s="324">
        <f t="shared" ca="1" si="63"/>
        <v>505.90135317339957</v>
      </c>
      <c r="AG137" s="306">
        <f t="shared" ca="1" si="85"/>
        <v>59.58873353989862</v>
      </c>
      <c r="AH137" s="304">
        <f t="shared" ca="1" si="86"/>
        <v>68.841316623279695</v>
      </c>
    </row>
    <row r="138" spans="1:34" x14ac:dyDescent="0.2">
      <c r="A138" s="347">
        <f t="shared" ca="1" si="64"/>
        <v>0.01</v>
      </c>
      <c r="B138" s="304">
        <f t="shared" ca="1" si="65"/>
        <v>5.0399999999999716</v>
      </c>
      <c r="D138" s="306">
        <f t="shared" ca="1" si="66"/>
        <v>22.819040953224427</v>
      </c>
      <c r="E138" s="307">
        <f t="shared" ca="1" si="67"/>
        <v>54.920135327707499</v>
      </c>
      <c r="F138" s="304">
        <f t="shared" ca="1" si="68"/>
        <v>59.47209340891439</v>
      </c>
      <c r="G138" s="306">
        <f t="shared" ca="1" si="69"/>
        <v>55.2422357572718</v>
      </c>
      <c r="H138" s="307">
        <f t="shared" ca="1" si="70"/>
        <v>156.60600529974727</v>
      </c>
      <c r="I138" s="304">
        <f t="shared" ca="1" si="71"/>
        <v>166.06367907343997</v>
      </c>
      <c r="J138" s="306">
        <f t="shared" ca="1" si="72"/>
        <v>138.24542896768412</v>
      </c>
      <c r="K138" s="307">
        <f t="shared" ca="1" si="73"/>
        <v>507.46466721963066</v>
      </c>
      <c r="L138" s="304">
        <f t="shared" ca="1" si="58"/>
        <v>525.95835111422036</v>
      </c>
      <c r="M138" s="306">
        <f t="shared" ca="1" si="74"/>
        <v>1.2316767471524424</v>
      </c>
      <c r="N138" s="304">
        <f t="shared" ca="1" si="75"/>
        <v>70.569879336236781</v>
      </c>
      <c r="P138" s="310">
        <f t="shared" ca="1" si="76"/>
        <v>4</v>
      </c>
      <c r="Q138" s="304">
        <f t="shared" ca="1" si="77"/>
        <v>685.40000000000452</v>
      </c>
      <c r="R138" s="306">
        <f t="shared" ca="1" si="78"/>
        <v>0.34397032603468014</v>
      </c>
      <c r="S138" s="307">
        <f t="shared" ca="1" si="79"/>
        <v>8.9685617279692149</v>
      </c>
      <c r="T138" s="304">
        <f t="shared" ca="1" si="59"/>
        <v>87.981590551378005</v>
      </c>
      <c r="U138" s="311">
        <f t="shared" ca="1" si="60"/>
        <v>0</v>
      </c>
      <c r="V138" s="306">
        <f t="shared" ca="1" si="61"/>
        <v>1.1643738594768642</v>
      </c>
      <c r="W138" s="304">
        <f t="shared" ca="1" si="62"/>
        <v>70.338180173197955</v>
      </c>
      <c r="Y138" s="314" t="str">
        <f t="shared" ca="1" si="80"/>
        <v/>
      </c>
      <c r="Z138" s="315" t="str">
        <f t="shared" ca="1" si="81"/>
        <v/>
      </c>
      <c r="AA138" s="316" t="str">
        <f t="shared" ca="1" si="82"/>
        <v/>
      </c>
      <c r="AC138" s="310" t="e">
        <f t="shared" ca="1" si="83"/>
        <v>#N/A</v>
      </c>
      <c r="AD138" s="323" t="e">
        <f t="shared" ca="1" si="84"/>
        <v>#N/A</v>
      </c>
      <c r="AE138" s="324">
        <f t="shared" ca="1" si="63"/>
        <v>507.46466721963066</v>
      </c>
      <c r="AG138" s="306">
        <f t="shared" ca="1" si="85"/>
        <v>59.382591741793135</v>
      </c>
      <c r="AH138" s="304">
        <f t="shared" ca="1" si="86"/>
        <v>68.63453248597429</v>
      </c>
    </row>
    <row r="139" spans="1:34" x14ac:dyDescent="0.2">
      <c r="A139" s="347">
        <f t="shared" ca="1" si="64"/>
        <v>0.01</v>
      </c>
      <c r="B139" s="304">
        <f t="shared" ca="1" si="65"/>
        <v>5.0499999999999714</v>
      </c>
      <c r="D139" s="306">
        <f t="shared" ca="1" si="66"/>
        <v>22.762897152320907</v>
      </c>
      <c r="E139" s="307">
        <f t="shared" ca="1" si="67"/>
        <v>54.720451079810218</v>
      </c>
      <c r="F139" s="304">
        <f t="shared" ca="1" si="68"/>
        <v>59.266156051704947</v>
      </c>
      <c r="G139" s="306">
        <f t="shared" ca="1" si="69"/>
        <v>55.46986472879501</v>
      </c>
      <c r="H139" s="307">
        <f t="shared" ca="1" si="70"/>
        <v>157.15320981054538</v>
      </c>
      <c r="I139" s="304">
        <f t="shared" ca="1" si="71"/>
        <v>166.6554446958998</v>
      </c>
      <c r="J139" s="306">
        <f t="shared" ca="1" si="72"/>
        <v>138.79898947011446</v>
      </c>
      <c r="K139" s="307">
        <f t="shared" ca="1" si="73"/>
        <v>509.03346329518212</v>
      </c>
      <c r="L139" s="304">
        <f t="shared" ca="1" si="58"/>
        <v>527.61749992983789</v>
      </c>
      <c r="M139" s="306">
        <f t="shared" ca="1" si="74"/>
        <v>1.231480932090192</v>
      </c>
      <c r="N139" s="304">
        <f t="shared" ca="1" si="75"/>
        <v>70.558659959604753</v>
      </c>
      <c r="P139" s="310">
        <f t="shared" ca="1" si="76"/>
        <v>4</v>
      </c>
      <c r="Q139" s="304">
        <f t="shared" ca="1" si="77"/>
        <v>683.80000000000462</v>
      </c>
      <c r="R139" s="306">
        <f t="shared" ca="1" si="78"/>
        <v>0.34316736058143321</v>
      </c>
      <c r="S139" s="307">
        <f t="shared" ca="1" si="79"/>
        <v>8.9651300543634012</v>
      </c>
      <c r="T139" s="304">
        <f t="shared" ca="1" si="59"/>
        <v>87.947925833304964</v>
      </c>
      <c r="U139" s="311">
        <f t="shared" ca="1" si="60"/>
        <v>0</v>
      </c>
      <c r="V139" s="306">
        <f t="shared" ca="1" si="61"/>
        <v>1.1641910892678013</v>
      </c>
      <c r="W139" s="304">
        <f t="shared" ca="1" si="62"/>
        <v>70.82925190289815</v>
      </c>
      <c r="Y139" s="314" t="str">
        <f t="shared" ca="1" si="80"/>
        <v/>
      </c>
      <c r="Z139" s="315" t="str">
        <f t="shared" ca="1" si="81"/>
        <v/>
      </c>
      <c r="AA139" s="316" t="str">
        <f t="shared" ca="1" si="82"/>
        <v/>
      </c>
      <c r="AC139" s="310" t="e">
        <f t="shared" ca="1" si="83"/>
        <v>#N/A</v>
      </c>
      <c r="AD139" s="323" t="e">
        <f t="shared" ca="1" si="84"/>
        <v>#N/A</v>
      </c>
      <c r="AE139" s="324">
        <f t="shared" ca="1" si="63"/>
        <v>509.03346329518212</v>
      </c>
      <c r="AG139" s="306">
        <f t="shared" ca="1" si="85"/>
        <v>59.176242738006906</v>
      </c>
      <c r="AH139" s="304">
        <f t="shared" ca="1" si="86"/>
        <v>68.427542724628935</v>
      </c>
    </row>
    <row r="140" spans="1:34" x14ac:dyDescent="0.2">
      <c r="A140" s="347">
        <f t="shared" ca="1" si="64"/>
        <v>0.01</v>
      </c>
      <c r="B140" s="304">
        <f t="shared" ca="1" si="65"/>
        <v>5.0599999999999712</v>
      </c>
      <c r="D140" s="306">
        <f t="shared" ca="1" si="66"/>
        <v>22.70657039906402</v>
      </c>
      <c r="E140" s="307">
        <f t="shared" ca="1" si="67"/>
        <v>54.520613378071346</v>
      </c>
      <c r="F140" s="304">
        <f t="shared" ca="1" si="68"/>
        <v>59.060017121643156</v>
      </c>
      <c r="G140" s="306">
        <f t="shared" ca="1" si="69"/>
        <v>55.696930432785649</v>
      </c>
      <c r="H140" s="307">
        <f t="shared" ca="1" si="70"/>
        <v>157.69841594432609</v>
      </c>
      <c r="I140" s="304">
        <f t="shared" ca="1" si="71"/>
        <v>167.24514477551881</v>
      </c>
      <c r="J140" s="306">
        <f t="shared" ca="1" si="72"/>
        <v>139.35482344592236</v>
      </c>
      <c r="K140" s="307">
        <f t="shared" ca="1" si="73"/>
        <v>510.60772142395649</v>
      </c>
      <c r="L140" s="304">
        <f t="shared" ca="1" si="58"/>
        <v>529.28254457842172</v>
      </c>
      <c r="M140" s="306">
        <f t="shared" ca="1" si="74"/>
        <v>1.2312856991515422</v>
      </c>
      <c r="N140" s="304">
        <f t="shared" ca="1" si="75"/>
        <v>70.547473936198173</v>
      </c>
      <c r="P140" s="310">
        <f t="shared" ca="1" si="76"/>
        <v>4</v>
      </c>
      <c r="Q140" s="304">
        <f t="shared" ca="1" si="77"/>
        <v>682.20000000000459</v>
      </c>
      <c r="R140" s="306">
        <f t="shared" ca="1" si="78"/>
        <v>0.34236439512818623</v>
      </c>
      <c r="S140" s="307">
        <f t="shared" ca="1" si="79"/>
        <v>8.9617064104121198</v>
      </c>
      <c r="T140" s="304">
        <f t="shared" ca="1" si="59"/>
        <v>87.914339886142898</v>
      </c>
      <c r="U140" s="311">
        <f t="shared" ca="1" si="60"/>
        <v>0</v>
      </c>
      <c r="V140" s="306">
        <f t="shared" ca="1" si="61"/>
        <v>1.1640077108158042</v>
      </c>
      <c r="W140" s="304">
        <f t="shared" ca="1" si="62"/>
        <v>71.320152841527786</v>
      </c>
      <c r="Y140" s="314" t="str">
        <f t="shared" ca="1" si="80"/>
        <v/>
      </c>
      <c r="Z140" s="315" t="str">
        <f t="shared" ca="1" si="81"/>
        <v/>
      </c>
      <c r="AA140" s="316" t="str">
        <f t="shared" ca="1" si="82"/>
        <v/>
      </c>
      <c r="AC140" s="310" t="e">
        <f t="shared" ca="1" si="83"/>
        <v>#N/A</v>
      </c>
      <c r="AD140" s="323" t="e">
        <f t="shared" ca="1" si="84"/>
        <v>#N/A</v>
      </c>
      <c r="AE140" s="324">
        <f t="shared" ca="1" si="63"/>
        <v>510.60772142395649</v>
      </c>
      <c r="AG140" s="306">
        <f t="shared" ca="1" si="85"/>
        <v>58.969689226939515</v>
      </c>
      <c r="AH140" s="304">
        <f t="shared" ca="1" si="86"/>
        <v>68.220350020258195</v>
      </c>
    </row>
    <row r="141" spans="1:34" x14ac:dyDescent="0.2">
      <c r="A141" s="347">
        <f t="shared" ca="1" si="64"/>
        <v>0.01</v>
      </c>
      <c r="B141" s="304">
        <f t="shared" ca="1" si="65"/>
        <v>5.069999999999971</v>
      </c>
      <c r="D141" s="306">
        <f t="shared" ca="1" si="66"/>
        <v>22.650062233087979</v>
      </c>
      <c r="E141" s="307">
        <f t="shared" ca="1" si="67"/>
        <v>54.32062456841993</v>
      </c>
      <c r="F141" s="304">
        <f t="shared" ca="1" si="68"/>
        <v>58.85367934688523</v>
      </c>
      <c r="G141" s="306">
        <f t="shared" ca="1" si="69"/>
        <v>55.923431055116531</v>
      </c>
      <c r="H141" s="307">
        <f t="shared" ca="1" si="70"/>
        <v>158.24162219001028</v>
      </c>
      <c r="I141" s="304">
        <f t="shared" ca="1" si="71"/>
        <v>167.83277729425299</v>
      </c>
      <c r="J141" s="306">
        <f t="shared" ca="1" si="72"/>
        <v>139.91292525336186</v>
      </c>
      <c r="K141" s="307">
        <f t="shared" ca="1" si="73"/>
        <v>512.18742161462819</v>
      </c>
      <c r="L141" s="304">
        <f t="shared" ca="1" si="58"/>
        <v>530.95346454580533</v>
      </c>
      <c r="M141" s="306">
        <f t="shared" ca="1" si="74"/>
        <v>1.2310910421761316</v>
      </c>
      <c r="N141" s="304">
        <f t="shared" ca="1" si="75"/>
        <v>70.536320913054368</v>
      </c>
      <c r="P141" s="310">
        <f t="shared" ca="1" si="76"/>
        <v>4</v>
      </c>
      <c r="Q141" s="304">
        <f t="shared" ca="1" si="77"/>
        <v>680.60000000000468</v>
      </c>
      <c r="R141" s="306">
        <f t="shared" ca="1" si="78"/>
        <v>0.3415614296749393</v>
      </c>
      <c r="S141" s="307">
        <f t="shared" ca="1" si="79"/>
        <v>8.9582907961153708</v>
      </c>
      <c r="T141" s="304">
        <f t="shared" ca="1" si="59"/>
        <v>87.880832709891791</v>
      </c>
      <c r="U141" s="311">
        <f t="shared" ca="1" si="60"/>
        <v>0</v>
      </c>
      <c r="V141" s="306">
        <f t="shared" ca="1" si="61"/>
        <v>1.1638237267355731</v>
      </c>
      <c r="W141" s="304">
        <f t="shared" ca="1" si="62"/>
        <v>71.810861993317246</v>
      </c>
      <c r="Y141" s="314" t="str">
        <f t="shared" ca="1" si="80"/>
        <v/>
      </c>
      <c r="Z141" s="315" t="str">
        <f t="shared" ca="1" si="81"/>
        <v/>
      </c>
      <c r="AA141" s="316" t="str">
        <f t="shared" ca="1" si="82"/>
        <v/>
      </c>
      <c r="AC141" s="310" t="e">
        <f t="shared" ca="1" si="83"/>
        <v>#N/A</v>
      </c>
      <c r="AD141" s="323" t="e">
        <f t="shared" ca="1" si="84"/>
        <v>#N/A</v>
      </c>
      <c r="AE141" s="324">
        <f t="shared" ca="1" si="63"/>
        <v>512.18742161462819</v>
      </c>
      <c r="AG141" s="306">
        <f t="shared" ca="1" si="85"/>
        <v>58.762933902996139</v>
      </c>
      <c r="AH141" s="304">
        <f t="shared" ca="1" si="86"/>
        <v>68.012957050097327</v>
      </c>
    </row>
    <row r="142" spans="1:34" x14ac:dyDescent="0.2">
      <c r="A142" s="347">
        <f t="shared" ca="1" si="64"/>
        <v>0.01</v>
      </c>
      <c r="B142" s="304">
        <f t="shared" ca="1" si="65"/>
        <v>5.0799999999999708</v>
      </c>
      <c r="D142" s="306">
        <f t="shared" ca="1" si="66"/>
        <v>22.593374185081739</v>
      </c>
      <c r="E142" s="307">
        <f t="shared" ca="1" si="67"/>
        <v>54.120486995148937</v>
      </c>
      <c r="F142" s="304">
        <f t="shared" ca="1" si="68"/>
        <v>58.647145451924622</v>
      </c>
      <c r="G142" s="306">
        <f t="shared" ca="1" si="69"/>
        <v>56.149364796967348</v>
      </c>
      <c r="H142" s="307">
        <f t="shared" ca="1" si="70"/>
        <v>158.78282705996176</v>
      </c>
      <c r="I142" s="304">
        <f t="shared" ca="1" si="71"/>
        <v>168.41834026096043</v>
      </c>
      <c r="J142" s="306">
        <f t="shared" ca="1" si="72"/>
        <v>140.47328923262228</v>
      </c>
      <c r="K142" s="307">
        <f t="shared" ca="1" si="73"/>
        <v>513.77254386087805</v>
      </c>
      <c r="L142" s="304">
        <f t="shared" ca="1" si="58"/>
        <v>532.63023929655913</v>
      </c>
      <c r="M142" s="306">
        <f t="shared" ca="1" si="74"/>
        <v>1.2308969550835542</v>
      </c>
      <c r="N142" s="304">
        <f t="shared" ca="1" si="75"/>
        <v>70.525200541791719</v>
      </c>
      <c r="P142" s="310">
        <f t="shared" ca="1" si="76"/>
        <v>4</v>
      </c>
      <c r="Q142" s="304">
        <f t="shared" ca="1" si="77"/>
        <v>679.00000000000466</v>
      </c>
      <c r="R142" s="306">
        <f t="shared" ca="1" si="78"/>
        <v>0.34075846422169226</v>
      </c>
      <c r="S142" s="307">
        <f t="shared" ca="1" si="79"/>
        <v>8.9548832114731542</v>
      </c>
      <c r="T142" s="304">
        <f t="shared" ca="1" si="59"/>
        <v>87.847404304551645</v>
      </c>
      <c r="U142" s="311">
        <f t="shared" ca="1" si="60"/>
        <v>0</v>
      </c>
      <c r="V142" s="306">
        <f t="shared" ca="1" si="61"/>
        <v>1.1636391396429979</v>
      </c>
      <c r="W142" s="304">
        <f t="shared" ca="1" si="62"/>
        <v>72.301358444174355</v>
      </c>
      <c r="Y142" s="314" t="str">
        <f t="shared" ca="1" si="80"/>
        <v/>
      </c>
      <c r="Z142" s="315" t="str">
        <f t="shared" ca="1" si="81"/>
        <v/>
      </c>
      <c r="AA142" s="316" t="str">
        <f t="shared" ca="1" si="82"/>
        <v/>
      </c>
      <c r="AC142" s="310" t="e">
        <f t="shared" ca="1" si="83"/>
        <v>#N/A</v>
      </c>
      <c r="AD142" s="323" t="e">
        <f t="shared" ca="1" si="84"/>
        <v>#N/A</v>
      </c>
      <c r="AE142" s="324">
        <f t="shared" ca="1" si="63"/>
        <v>513.77254386087805</v>
      </c>
      <c r="AG142" s="306">
        <f t="shared" ca="1" si="85"/>
        <v>58.555979456487918</v>
      </c>
      <c r="AH142" s="304">
        <f t="shared" ca="1" si="86"/>
        <v>67.805366487498802</v>
      </c>
    </row>
    <row r="143" spans="1:34" x14ac:dyDescent="0.2">
      <c r="A143" s="347">
        <f t="shared" ca="1" si="64"/>
        <v>0.01</v>
      </c>
      <c r="B143" s="304">
        <f t="shared" ca="1" si="65"/>
        <v>5.0899999999999705</v>
      </c>
      <c r="D143" s="306">
        <f t="shared" ca="1" si="66"/>
        <v>22.536507776903299</v>
      </c>
      <c r="E143" s="307">
        <f t="shared" ca="1" si="67"/>
        <v>53.920203000778933</v>
      </c>
      <c r="F143" s="304">
        <f t="shared" ca="1" si="68"/>
        <v>58.440418157501512</v>
      </c>
      <c r="G143" s="306">
        <f t="shared" ca="1" si="69"/>
        <v>56.374729874736381</v>
      </c>
      <c r="H143" s="307">
        <f t="shared" ca="1" si="70"/>
        <v>159.32202908996956</v>
      </c>
      <c r="I143" s="304">
        <f t="shared" ca="1" si="71"/>
        <v>169.00183171135927</v>
      </c>
      <c r="J143" s="306">
        <f t="shared" ca="1" si="72"/>
        <v>141.0359097059808</v>
      </c>
      <c r="K143" s="307">
        <f t="shared" ca="1" si="73"/>
        <v>515.36306814162765</v>
      </c>
      <c r="L143" s="304">
        <f t="shared" ca="1" si="58"/>
        <v>534.31284827425361</v>
      </c>
      <c r="M143" s="306">
        <f t="shared" ca="1" si="74"/>
        <v>1.2307034318719046</v>
      </c>
      <c r="N143" s="304">
        <f t="shared" ca="1" si="75"/>
        <v>70.514112478526371</v>
      </c>
      <c r="P143" s="310">
        <f t="shared" ca="1" si="76"/>
        <v>4</v>
      </c>
      <c r="Q143" s="304">
        <f t="shared" ca="1" si="77"/>
        <v>677.40000000000475</v>
      </c>
      <c r="R143" s="306">
        <f t="shared" ca="1" si="78"/>
        <v>0.33995549876844533</v>
      </c>
      <c r="S143" s="307">
        <f t="shared" ca="1" si="79"/>
        <v>8.9514836564854701</v>
      </c>
      <c r="T143" s="304">
        <f t="shared" ca="1" si="59"/>
        <v>87.814054670122459</v>
      </c>
      <c r="U143" s="311">
        <f t="shared" ca="1" si="60"/>
        <v>0</v>
      </c>
      <c r="V143" s="306">
        <f t="shared" ca="1" si="61"/>
        <v>1.163453952155117</v>
      </c>
      <c r="W143" s="304">
        <f t="shared" ca="1" si="62"/>
        <v>72.79162136231551</v>
      </c>
      <c r="Y143" s="314" t="str">
        <f t="shared" ca="1" si="80"/>
        <v/>
      </c>
      <c r="Z143" s="315" t="str">
        <f t="shared" ca="1" si="81"/>
        <v/>
      </c>
      <c r="AA143" s="316" t="str">
        <f t="shared" ca="1" si="82"/>
        <v/>
      </c>
      <c r="AC143" s="310" t="e">
        <f t="shared" ca="1" si="83"/>
        <v>#N/A</v>
      </c>
      <c r="AD143" s="323" t="e">
        <f t="shared" ca="1" si="84"/>
        <v>#N/A</v>
      </c>
      <c r="AE143" s="324">
        <f t="shared" ca="1" si="63"/>
        <v>515.36306814162765</v>
      </c>
      <c r="AG143" s="306">
        <f t="shared" ca="1" si="85"/>
        <v>58.348828573533105</v>
      </c>
      <c r="AH143" s="304">
        <f t="shared" ca="1" si="86"/>
        <v>67.59758100182961</v>
      </c>
    </row>
    <row r="144" spans="1:34" x14ac:dyDescent="0.2">
      <c r="A144" s="347">
        <f t="shared" ca="1" si="64"/>
        <v>0.01</v>
      </c>
      <c r="B144" s="304">
        <f t="shared" ca="1" si="65"/>
        <v>5.0999999999999703</v>
      </c>
      <c r="D144" s="306">
        <f t="shared" ca="1" si="66"/>
        <v>22.479464521690517</v>
      </c>
      <c r="E144" s="307">
        <f t="shared" ca="1" si="67"/>
        <v>53.719774925923112</v>
      </c>
      <c r="F144" s="304">
        <f t="shared" ca="1" si="68"/>
        <v>58.233500180512763</v>
      </c>
      <c r="G144" s="306">
        <f t="shared" ca="1" si="69"/>
        <v>56.599524519953285</v>
      </c>
      <c r="H144" s="307">
        <f t="shared" ca="1" si="70"/>
        <v>159.8592268392288</v>
      </c>
      <c r="I144" s="304">
        <f t="shared" ca="1" si="71"/>
        <v>169.58324970798503</v>
      </c>
      <c r="J144" s="306">
        <f t="shared" ca="1" si="72"/>
        <v>141.60078097795426</v>
      </c>
      <c r="K144" s="307">
        <f t="shared" ca="1" si="73"/>
        <v>516.95897442127364</v>
      </c>
      <c r="L144" s="304">
        <f t="shared" ca="1" si="58"/>
        <v>536.00127090172248</v>
      </c>
      <c r="M144" s="306">
        <f t="shared" ca="1" si="74"/>
        <v>1.2305104666163562</v>
      </c>
      <c r="N144" s="304">
        <f t="shared" ca="1" si="75"/>
        <v>70.503056383790792</v>
      </c>
      <c r="P144" s="310">
        <f t="shared" ca="1" si="76"/>
        <v>4</v>
      </c>
      <c r="Q144" s="304">
        <f t="shared" ca="1" si="77"/>
        <v>675.80000000000473</v>
      </c>
      <c r="R144" s="306">
        <f t="shared" ca="1" si="78"/>
        <v>0.33915253331519835</v>
      </c>
      <c r="S144" s="307">
        <f t="shared" ca="1" si="79"/>
        <v>8.9480921311523183</v>
      </c>
      <c r="T144" s="304">
        <f t="shared" ca="1" si="59"/>
        <v>87.780783806604248</v>
      </c>
      <c r="U144" s="311">
        <f t="shared" ca="1" si="60"/>
        <v>0</v>
      </c>
      <c r="V144" s="306">
        <f t="shared" ca="1" si="61"/>
        <v>1.1632681668900764</v>
      </c>
      <c r="W144" s="304">
        <f t="shared" ca="1" si="62"/>
        <v>73.281629998889386</v>
      </c>
      <c r="Y144" s="314" t="str">
        <f t="shared" ca="1" si="80"/>
        <v/>
      </c>
      <c r="Z144" s="315" t="str">
        <f t="shared" ca="1" si="81"/>
        <v/>
      </c>
      <c r="AA144" s="316" t="str">
        <f t="shared" ca="1" si="82"/>
        <v/>
      </c>
      <c r="AC144" s="310" t="e">
        <f t="shared" ca="1" si="83"/>
        <v>#N/A</v>
      </c>
      <c r="AD144" s="323" t="e">
        <f t="shared" ca="1" si="84"/>
        <v>#N/A</v>
      </c>
      <c r="AE144" s="324">
        <f t="shared" ca="1" si="63"/>
        <v>516.95897442127364</v>
      </c>
      <c r="AG144" s="306">
        <f t="shared" ca="1" si="85"/>
        <v>58.141483935958533</v>
      </c>
      <c r="AH144" s="304">
        <f t="shared" ca="1" si="86"/>
        <v>67.389603258369107</v>
      </c>
    </row>
    <row r="145" spans="1:34" x14ac:dyDescent="0.2">
      <c r="A145" s="347">
        <f t="shared" ca="1" si="64"/>
        <v>0.01</v>
      </c>
      <c r="B145" s="304">
        <f t="shared" ca="1" si="65"/>
        <v>5.1099999999999701</v>
      </c>
      <c r="D145" s="306">
        <f t="shared" ca="1" si="66"/>
        <v>22.422245923968909</v>
      </c>
      <c r="E145" s="307">
        <f t="shared" ca="1" si="67"/>
        <v>53.519205109154093</v>
      </c>
      <c r="F145" s="304">
        <f t="shared" ca="1" si="68"/>
        <v>58.026394233922943</v>
      </c>
      <c r="G145" s="306">
        <f t="shared" ca="1" si="69"/>
        <v>56.823746979192975</v>
      </c>
      <c r="H145" s="307">
        <f t="shared" ca="1" si="70"/>
        <v>160.39441889032034</v>
      </c>
      <c r="I145" s="304">
        <f t="shared" ca="1" si="71"/>
        <v>170.16259234014652</v>
      </c>
      <c r="J145" s="306">
        <f t="shared" ca="1" si="72"/>
        <v>142.16789733544999</v>
      </c>
      <c r="K145" s="307">
        <f t="shared" ca="1" si="73"/>
        <v>518.56024264992141</v>
      </c>
      <c r="L145" s="304">
        <f t="shared" ca="1" si="58"/>
        <v>537.69548658132555</v>
      </c>
      <c r="M145" s="306">
        <f t="shared" ca="1" si="74"/>
        <v>1.2303180534677729</v>
      </c>
      <c r="N145" s="304">
        <f t="shared" ca="1" si="75"/>
        <v>70.492031922454146</v>
      </c>
      <c r="P145" s="310">
        <f t="shared" ca="1" si="76"/>
        <v>4</v>
      </c>
      <c r="Q145" s="304">
        <f t="shared" ca="1" si="77"/>
        <v>674.20000000000482</v>
      </c>
      <c r="R145" s="306">
        <f t="shared" ca="1" si="78"/>
        <v>0.33834956786195142</v>
      </c>
      <c r="S145" s="307">
        <f t="shared" ca="1" si="79"/>
        <v>8.9447086354736989</v>
      </c>
      <c r="T145" s="304">
        <f t="shared" ca="1" si="59"/>
        <v>87.747591713996997</v>
      </c>
      <c r="U145" s="311">
        <f t="shared" ca="1" si="60"/>
        <v>0</v>
      </c>
      <c r="V145" s="306">
        <f t="shared" ca="1" si="61"/>
        <v>1.1630817864670886</v>
      </c>
      <c r="W145" s="304">
        <f t="shared" ca="1" si="62"/>
        <v>73.771363688592302</v>
      </c>
      <c r="Y145" s="314" t="str">
        <f t="shared" ca="1" si="80"/>
        <v/>
      </c>
      <c r="Z145" s="315" t="str">
        <f t="shared" ca="1" si="81"/>
        <v/>
      </c>
      <c r="AA145" s="316" t="str">
        <f t="shared" ca="1" si="82"/>
        <v/>
      </c>
      <c r="AC145" s="310" t="e">
        <f t="shared" ca="1" si="83"/>
        <v>#N/A</v>
      </c>
      <c r="AD145" s="323" t="e">
        <f t="shared" ca="1" si="84"/>
        <v>#N/A</v>
      </c>
      <c r="AE145" s="324">
        <f t="shared" ca="1" si="63"/>
        <v>518.56024264992141</v>
      </c>
      <c r="AG145" s="306">
        <f t="shared" ca="1" si="85"/>
        <v>57.933948221202023</v>
      </c>
      <c r="AH145" s="304">
        <f t="shared" ca="1" si="86"/>
        <v>67.181435918207711</v>
      </c>
    </row>
    <row r="146" spans="1:34" x14ac:dyDescent="0.2">
      <c r="A146" s="347">
        <f t="shared" ca="1" si="64"/>
        <v>0.01</v>
      </c>
      <c r="B146" s="304">
        <f t="shared" ca="1" si="65"/>
        <v>5.1199999999999699</v>
      </c>
      <c r="D146" s="306">
        <f t="shared" ca="1" si="66"/>
        <v>22.364853479756132</v>
      </c>
      <c r="E146" s="307">
        <f t="shared" ca="1" si="67"/>
        <v>53.318495886872071</v>
      </c>
      <c r="F146" s="304">
        <f t="shared" ca="1" si="68"/>
        <v>57.819103026675826</v>
      </c>
      <c r="G146" s="306">
        <f t="shared" ca="1" si="69"/>
        <v>57.047395513990537</v>
      </c>
      <c r="H146" s="307">
        <f t="shared" ca="1" si="70"/>
        <v>160.92760384918907</v>
      </c>
      <c r="I146" s="304">
        <f t="shared" ca="1" si="71"/>
        <v>170.73985772388122</v>
      </c>
      <c r="J146" s="306">
        <f t="shared" ca="1" si="72"/>
        <v>142.73725304791591</v>
      </c>
      <c r="K146" s="307">
        <f t="shared" ca="1" si="73"/>
        <v>520.16685276361898</v>
      </c>
      <c r="L146" s="304">
        <f t="shared" ca="1" si="58"/>
        <v>539.3954746952121</v>
      </c>
      <c r="M146" s="306">
        <f t="shared" ca="1" si="74"/>
        <v>1.2301261866513482</v>
      </c>
      <c r="N146" s="304">
        <f t="shared" ca="1" si="75"/>
        <v>70.481038763644392</v>
      </c>
      <c r="P146" s="310">
        <f t="shared" ca="1" si="76"/>
        <v>4</v>
      </c>
      <c r="Q146" s="304">
        <f t="shared" ca="1" si="77"/>
        <v>672.6000000000048</v>
      </c>
      <c r="R146" s="306">
        <f t="shared" ca="1" si="78"/>
        <v>0.33754660240870443</v>
      </c>
      <c r="S146" s="307">
        <f t="shared" ca="1" si="79"/>
        <v>8.9413331694496119</v>
      </c>
      <c r="T146" s="304">
        <f t="shared" ca="1" si="59"/>
        <v>87.714478392300691</v>
      </c>
      <c r="U146" s="311">
        <f t="shared" ca="1" si="60"/>
        <v>0</v>
      </c>
      <c r="V146" s="306">
        <f t="shared" ca="1" si="61"/>
        <v>1.162894813506391</v>
      </c>
      <c r="W146" s="304">
        <f t="shared" ca="1" si="62"/>
        <v>74.26080185027655</v>
      </c>
      <c r="Y146" s="314" t="str">
        <f t="shared" ca="1" si="80"/>
        <v/>
      </c>
      <c r="Z146" s="315" t="str">
        <f t="shared" ca="1" si="81"/>
        <v/>
      </c>
      <c r="AA146" s="316" t="str">
        <f t="shared" ca="1" si="82"/>
        <v/>
      </c>
      <c r="AC146" s="310" t="e">
        <f t="shared" ca="1" si="83"/>
        <v>#N/A</v>
      </c>
      <c r="AD146" s="323" t="e">
        <f t="shared" ca="1" si="84"/>
        <v>#N/A</v>
      </c>
      <c r="AE146" s="324">
        <f t="shared" ca="1" si="63"/>
        <v>520.16685276361898</v>
      </c>
      <c r="AG146" s="306">
        <f t="shared" ca="1" si="85"/>
        <v>57.726224102215092</v>
      </c>
      <c r="AH146" s="304">
        <f t="shared" ca="1" si="86"/>
        <v>66.973081638146112</v>
      </c>
    </row>
    <row r="147" spans="1:34" x14ac:dyDescent="0.2">
      <c r="A147" s="347">
        <f t="shared" ca="1" si="64"/>
        <v>0.01</v>
      </c>
      <c r="B147" s="304">
        <f t="shared" ca="1" si="65"/>
        <v>5.1299999999999697</v>
      </c>
      <c r="D147" s="306">
        <f t="shared" ca="1" si="66"/>
        <v>22.307288676663699</v>
      </c>
      <c r="E147" s="307">
        <f t="shared" ca="1" si="67"/>
        <v>53.117649593174583</v>
      </c>
      <c r="F147" s="304">
        <f t="shared" ca="1" si="68"/>
        <v>57.611629263606915</v>
      </c>
      <c r="G147" s="306">
        <f t="shared" ca="1" si="69"/>
        <v>57.270468400757174</v>
      </c>
      <c r="H147" s="307">
        <f t="shared" ca="1" si="70"/>
        <v>161.45878034512083</v>
      </c>
      <c r="I147" s="304">
        <f t="shared" ca="1" si="71"/>
        <v>171.31504400190926</v>
      </c>
      <c r="J147" s="306">
        <f t="shared" ca="1" si="72"/>
        <v>143.30884236748966</v>
      </c>
      <c r="K147" s="307">
        <f t="shared" ca="1" si="73"/>
        <v>521.77878468459051</v>
      </c>
      <c r="L147" s="304">
        <f t="shared" ca="1" si="58"/>
        <v>541.101214605584</v>
      </c>
      <c r="M147" s="306">
        <f t="shared" ca="1" si="74"/>
        <v>1.229934860465278</v>
      </c>
      <c r="N147" s="304">
        <f t="shared" ca="1" si="75"/>
        <v>70.470076580672242</v>
      </c>
      <c r="P147" s="310">
        <f t="shared" ca="1" si="76"/>
        <v>4</v>
      </c>
      <c r="Q147" s="304">
        <f t="shared" ca="1" si="77"/>
        <v>671.00000000000489</v>
      </c>
      <c r="R147" s="306">
        <f t="shared" ca="1" si="78"/>
        <v>0.33674363695545745</v>
      </c>
      <c r="S147" s="307">
        <f t="shared" ca="1" si="79"/>
        <v>8.9379657330800573</v>
      </c>
      <c r="T147" s="304">
        <f t="shared" ca="1" si="59"/>
        <v>87.68144384151536</v>
      </c>
      <c r="U147" s="311">
        <f t="shared" ca="1" si="60"/>
        <v>0</v>
      </c>
      <c r="V147" s="306">
        <f t="shared" ca="1" si="61"/>
        <v>1.1627072506292058</v>
      </c>
      <c r="W147" s="304">
        <f t="shared" ca="1" si="62"/>
        <v>74.749923987550304</v>
      </c>
      <c r="Y147" s="314" t="str">
        <f t="shared" ca="1" si="80"/>
        <v/>
      </c>
      <c r="Z147" s="315" t="str">
        <f t="shared" ca="1" si="81"/>
        <v/>
      </c>
      <c r="AA147" s="316" t="str">
        <f t="shared" ca="1" si="82"/>
        <v/>
      </c>
      <c r="AC147" s="310" t="e">
        <f t="shared" ca="1" si="83"/>
        <v>#N/A</v>
      </c>
      <c r="AD147" s="323" t="e">
        <f t="shared" ca="1" si="84"/>
        <v>#N/A</v>
      </c>
      <c r="AE147" s="324">
        <f t="shared" ca="1" si="63"/>
        <v>521.77878468459051</v>
      </c>
      <c r="AG147" s="306">
        <f t="shared" ca="1" si="85"/>
        <v>57.51831424736644</v>
      </c>
      <c r="AH147" s="304">
        <f t="shared" ca="1" si="86"/>
        <v>66.764543070595295</v>
      </c>
    </row>
    <row r="148" spans="1:34" x14ac:dyDescent="0.2">
      <c r="A148" s="347">
        <f t="shared" ca="1" si="64"/>
        <v>0.01</v>
      </c>
      <c r="B148" s="304">
        <f t="shared" ca="1" si="65"/>
        <v>5.1399999999999695</v>
      </c>
      <c r="D148" s="306">
        <f t="shared" ca="1" si="66"/>
        <v>22.249552993995589</v>
      </c>
      <c r="E148" s="307">
        <f t="shared" ca="1" si="67"/>
        <v>52.916668559727796</v>
      </c>
      <c r="F148" s="304">
        <f t="shared" ca="1" si="68"/>
        <v>57.403975645356674</v>
      </c>
      <c r="G148" s="306">
        <f t="shared" ca="1" si="69"/>
        <v>57.49296393069713</v>
      </c>
      <c r="H148" s="307">
        <f t="shared" ca="1" si="70"/>
        <v>161.98794703071812</v>
      </c>
      <c r="I148" s="304">
        <f t="shared" ca="1" si="71"/>
        <v>171.88814934358675</v>
      </c>
      <c r="J148" s="306">
        <f t="shared" ca="1" si="72"/>
        <v>143.88265952914693</v>
      </c>
      <c r="K148" s="307">
        <f t="shared" ca="1" si="73"/>
        <v>523.39601832146968</v>
      </c>
      <c r="L148" s="304">
        <f t="shared" ca="1" si="58"/>
        <v>542.81268565495839</v>
      </c>
      <c r="M148" s="306">
        <f t="shared" ca="1" si="74"/>
        <v>1.2297440692794603</v>
      </c>
      <c r="N148" s="304">
        <f t="shared" ca="1" si="75"/>
        <v>70.459145050956593</v>
      </c>
      <c r="P148" s="310">
        <f t="shared" ca="1" si="76"/>
        <v>4</v>
      </c>
      <c r="Q148" s="304">
        <f t="shared" ca="1" si="77"/>
        <v>669.40000000000487</v>
      </c>
      <c r="R148" s="306">
        <f t="shared" ca="1" si="78"/>
        <v>0.33594067150221046</v>
      </c>
      <c r="S148" s="307">
        <f t="shared" ca="1" si="79"/>
        <v>8.934606326365035</v>
      </c>
      <c r="T148" s="304">
        <f t="shared" ca="1" si="59"/>
        <v>87.648488061641004</v>
      </c>
      <c r="U148" s="311">
        <f t="shared" ca="1" si="60"/>
        <v>0</v>
      </c>
      <c r="V148" s="306">
        <f t="shared" ca="1" si="61"/>
        <v>1.1625191004576994</v>
      </c>
      <c r="W148" s="304">
        <f t="shared" ca="1" si="62"/>
        <v>75.238709689370324</v>
      </c>
      <c r="Y148" s="314" t="str">
        <f t="shared" ca="1" si="80"/>
        <v/>
      </c>
      <c r="Z148" s="315" t="str">
        <f t="shared" ca="1" si="81"/>
        <v/>
      </c>
      <c r="AA148" s="316" t="str">
        <f t="shared" ca="1" si="82"/>
        <v/>
      </c>
      <c r="AC148" s="310" t="e">
        <f t="shared" ca="1" si="83"/>
        <v>#N/A</v>
      </c>
      <c r="AD148" s="323" t="e">
        <f t="shared" ca="1" si="84"/>
        <v>#N/A</v>
      </c>
      <c r="AE148" s="324">
        <f t="shared" ca="1" si="63"/>
        <v>523.39601832146968</v>
      </c>
      <c r="AG148" s="306">
        <f t="shared" ca="1" si="85"/>
        <v>57.310221320346095</v>
      </c>
      <c r="AH148" s="304">
        <f t="shared" ca="1" si="86"/>
        <v>66.55582286347726</v>
      </c>
    </row>
    <row r="149" spans="1:34" x14ac:dyDescent="0.2">
      <c r="A149" s="347">
        <f t="shared" ca="1" si="64"/>
        <v>0.01</v>
      </c>
      <c r="B149" s="304">
        <f t="shared" ca="1" si="65"/>
        <v>5.1499999999999693</v>
      </c>
      <c r="D149" s="306">
        <f t="shared" ca="1" si="66"/>
        <v>22.191647902844107</v>
      </c>
      <c r="E149" s="307">
        <f t="shared" ca="1" si="67"/>
        <v>52.715555115639177</v>
      </c>
      <c r="F149" s="304">
        <f t="shared" ca="1" si="68"/>
        <v>57.196144868284584</v>
      </c>
      <c r="G149" s="306">
        <f t="shared" ca="1" si="69"/>
        <v>57.714880409725573</v>
      </c>
      <c r="H149" s="307">
        <f t="shared" ca="1" si="70"/>
        <v>162.51510258187452</v>
      </c>
      <c r="I149" s="304">
        <f t="shared" ca="1" si="71"/>
        <v>172.45917194485807</v>
      </c>
      <c r="J149" s="306">
        <f t="shared" ca="1" si="72"/>
        <v>144.45869875084904</v>
      </c>
      <c r="K149" s="307">
        <f t="shared" ca="1" si="73"/>
        <v>525.01853356953268</v>
      </c>
      <c r="L149" s="304">
        <f t="shared" ca="1" si="58"/>
        <v>544.52986716643102</v>
      </c>
      <c r="M149" s="306">
        <f t="shared" ca="1" si="74"/>
        <v>1.2295538075342247</v>
      </c>
      <c r="N149" s="304">
        <f t="shared" ca="1" si="75"/>
        <v>70.448243855951802</v>
      </c>
      <c r="P149" s="310">
        <f t="shared" ca="1" si="76"/>
        <v>4</v>
      </c>
      <c r="Q149" s="304">
        <f t="shared" ca="1" si="77"/>
        <v>667.80000000000496</v>
      </c>
      <c r="R149" s="306">
        <f t="shared" ca="1" si="78"/>
        <v>0.33513770604896354</v>
      </c>
      <c r="S149" s="307">
        <f t="shared" ca="1" si="79"/>
        <v>8.9312549493045452</v>
      </c>
      <c r="T149" s="304">
        <f t="shared" ca="1" si="59"/>
        <v>87.615611052677593</v>
      </c>
      <c r="U149" s="311">
        <f t="shared" ca="1" si="60"/>
        <v>0</v>
      </c>
      <c r="V149" s="306">
        <f t="shared" ca="1" si="61"/>
        <v>1.1623303656149415</v>
      </c>
      <c r="W149" s="304">
        <f t="shared" ca="1" si="62"/>
        <v>75.727138630626655</v>
      </c>
      <c r="Y149" s="314" t="str">
        <f t="shared" ca="1" si="80"/>
        <v/>
      </c>
      <c r="Z149" s="315" t="str">
        <f t="shared" ca="1" si="81"/>
        <v/>
      </c>
      <c r="AA149" s="316" t="str">
        <f t="shared" ca="1" si="82"/>
        <v/>
      </c>
      <c r="AC149" s="310" t="e">
        <f t="shared" ca="1" si="83"/>
        <v>#N/A</v>
      </c>
      <c r="AD149" s="323" t="e">
        <f t="shared" ca="1" si="84"/>
        <v>#N/A</v>
      </c>
      <c r="AE149" s="324">
        <f t="shared" ca="1" si="63"/>
        <v>525.01853356953268</v>
      </c>
      <c r="AG149" s="306">
        <f t="shared" ca="1" si="85"/>
        <v>57.101947980070079</v>
      </c>
      <c r="AH149" s="304">
        <f t="shared" ca="1" si="86"/>
        <v>66.346923660126379</v>
      </c>
    </row>
    <row r="150" spans="1:34" x14ac:dyDescent="0.2">
      <c r="A150" s="347">
        <f t="shared" ca="1" si="64"/>
        <v>0.01</v>
      </c>
      <c r="B150" s="304">
        <f t="shared" ca="1" si="65"/>
        <v>5.1599999999999691</v>
      </c>
      <c r="D150" s="306">
        <f t="shared" ca="1" si="66"/>
        <v>22.133574866182947</v>
      </c>
      <c r="E150" s="307">
        <f t="shared" ca="1" si="67"/>
        <v>52.514311587331655</v>
      </c>
      <c r="F150" s="304">
        <f t="shared" ca="1" si="68"/>
        <v>56.988139624383962</v>
      </c>
      <c r="G150" s="306">
        <f t="shared" ca="1" si="69"/>
        <v>57.936216158387403</v>
      </c>
      <c r="H150" s="307">
        <f t="shared" ca="1" si="70"/>
        <v>163.04024569774782</v>
      </c>
      <c r="I150" s="304">
        <f t="shared" ca="1" si="71"/>
        <v>173.02811002820718</v>
      </c>
      <c r="J150" s="306">
        <f t="shared" ca="1" si="72"/>
        <v>145.03695423368961</v>
      </c>
      <c r="K150" s="307">
        <f t="shared" ca="1" si="73"/>
        <v>526.64631031093074</v>
      </c>
      <c r="L150" s="304">
        <f t="shared" ca="1" si="58"/>
        <v>546.25273844393905</v>
      </c>
      <c r="M150" s="306">
        <f t="shared" ca="1" si="74"/>
        <v>1.2293640697390893</v>
      </c>
      <c r="N150" s="304">
        <f t="shared" ca="1" si="75"/>
        <v>70.437372681076425</v>
      </c>
      <c r="P150" s="310">
        <f t="shared" ca="1" si="76"/>
        <v>4</v>
      </c>
      <c r="Q150" s="304">
        <f t="shared" ca="1" si="77"/>
        <v>666.20000000000493</v>
      </c>
      <c r="R150" s="306">
        <f t="shared" ca="1" si="78"/>
        <v>0.33433474059571655</v>
      </c>
      <c r="S150" s="307">
        <f t="shared" ca="1" si="79"/>
        <v>8.9279116018985878</v>
      </c>
      <c r="T150" s="304">
        <f t="shared" ca="1" si="59"/>
        <v>87.582812814625157</v>
      </c>
      <c r="U150" s="311">
        <f t="shared" ca="1" si="60"/>
        <v>0</v>
      </c>
      <c r="V150" s="306">
        <f t="shared" ca="1" si="61"/>
        <v>1.1621410487248642</v>
      </c>
      <c r="W150" s="304">
        <f t="shared" ca="1" si="62"/>
        <v>76.215190572719521</v>
      </c>
      <c r="Y150" s="314" t="str">
        <f t="shared" ca="1" si="80"/>
        <v/>
      </c>
      <c r="Z150" s="315" t="str">
        <f t="shared" ca="1" si="81"/>
        <v/>
      </c>
      <c r="AA150" s="316" t="str">
        <f t="shared" ca="1" si="82"/>
        <v/>
      </c>
      <c r="AC150" s="310" t="e">
        <f t="shared" ca="1" si="83"/>
        <v>#N/A</v>
      </c>
      <c r="AD150" s="323" t="e">
        <f t="shared" ca="1" si="84"/>
        <v>#N/A</v>
      </c>
      <c r="AE150" s="324">
        <f t="shared" ca="1" si="63"/>
        <v>526.64631031093074</v>
      </c>
      <c r="AG150" s="306">
        <f t="shared" ca="1" si="85"/>
        <v>56.893496880585744</v>
      </c>
      <c r="AH150" s="304">
        <f t="shared" ca="1" si="86"/>
        <v>66.137848099191501</v>
      </c>
    </row>
    <row r="151" spans="1:34" x14ac:dyDescent="0.2">
      <c r="A151" s="347">
        <f t="shared" ca="1" si="64"/>
        <v>0.01</v>
      </c>
      <c r="B151" s="304">
        <f t="shared" ca="1" si="65"/>
        <v>5.1699999999999688</v>
      </c>
      <c r="D151" s="306">
        <f t="shared" ca="1" si="66"/>
        <v>22.075335338957583</v>
      </c>
      <c r="E151" s="307">
        <f t="shared" ca="1" si="67"/>
        <v>52.312940298419342</v>
      </c>
      <c r="F151" s="304">
        <f t="shared" ca="1" si="68"/>
        <v>56.779962601197759</v>
      </c>
      <c r="G151" s="306">
        <f t="shared" ca="1" si="69"/>
        <v>58.156969511776978</v>
      </c>
      <c r="H151" s="307">
        <f t="shared" ca="1" si="70"/>
        <v>163.563375100732</v>
      </c>
      <c r="I151" s="304">
        <f t="shared" ca="1" si="71"/>
        <v>173.59496184260797</v>
      </c>
      <c r="J151" s="306">
        <f t="shared" ca="1" si="72"/>
        <v>145.61742016204045</v>
      </c>
      <c r="K151" s="307">
        <f t="shared" ca="1" si="73"/>
        <v>528.27932841492316</v>
      </c>
      <c r="L151" s="304">
        <f t="shared" ca="1" si="58"/>
        <v>547.98127877252375</v>
      </c>
      <c r="M151" s="306">
        <f t="shared" ca="1" si="74"/>
        <v>1.2291748504715443</v>
      </c>
      <c r="N151" s="304">
        <f t="shared" ca="1" si="75"/>
        <v>70.426531215643536</v>
      </c>
      <c r="P151" s="310">
        <f t="shared" ca="1" si="76"/>
        <v>4</v>
      </c>
      <c r="Q151" s="304">
        <f t="shared" ca="1" si="77"/>
        <v>664.60000000000502</v>
      </c>
      <c r="R151" s="306">
        <f t="shared" ca="1" si="78"/>
        <v>0.33353177514246957</v>
      </c>
      <c r="S151" s="307">
        <f t="shared" ca="1" si="79"/>
        <v>8.9245762841471628</v>
      </c>
      <c r="T151" s="304">
        <f t="shared" ca="1" si="59"/>
        <v>87.550093347483667</v>
      </c>
      <c r="U151" s="311">
        <f t="shared" ca="1" si="60"/>
        <v>0</v>
      </c>
      <c r="V151" s="306">
        <f t="shared" ca="1" si="61"/>
        <v>1.1619511524122224</v>
      </c>
      <c r="W151" s="304">
        <f t="shared" ca="1" si="62"/>
        <v>76.702845364128464</v>
      </c>
      <c r="Y151" s="314" t="str">
        <f t="shared" ca="1" si="80"/>
        <v/>
      </c>
      <c r="Z151" s="315" t="str">
        <f t="shared" ca="1" si="81"/>
        <v/>
      </c>
      <c r="AA151" s="316" t="str">
        <f t="shared" ca="1" si="82"/>
        <v/>
      </c>
      <c r="AC151" s="310" t="e">
        <f t="shared" ca="1" si="83"/>
        <v>#N/A</v>
      </c>
      <c r="AD151" s="323" t="e">
        <f t="shared" ca="1" si="84"/>
        <v>#N/A</v>
      </c>
      <c r="AE151" s="324">
        <f t="shared" ca="1" si="63"/>
        <v>528.27932841492316</v>
      </c>
      <c r="AG151" s="306">
        <f t="shared" ca="1" si="85"/>
        <v>56.684870670977787</v>
      </c>
      <c r="AH151" s="304">
        <f t="shared" ca="1" si="86"/>
        <v>65.928598814538773</v>
      </c>
    </row>
    <row r="152" spans="1:34" x14ac:dyDescent="0.2">
      <c r="A152" s="347">
        <f t="shared" ca="1" si="64"/>
        <v>0.01</v>
      </c>
      <c r="B152" s="304">
        <f t="shared" ca="1" si="65"/>
        <v>5.1799999999999686</v>
      </c>
      <c r="D152" s="306">
        <f t="shared" ca="1" si="66"/>
        <v>22.016930768173101</v>
      </c>
      <c r="E152" s="307">
        <f t="shared" ca="1" si="67"/>
        <v>52.11144356958448</v>
      </c>
      <c r="F152" s="304">
        <f t="shared" ca="1" si="68"/>
        <v>56.571616481735035</v>
      </c>
      <c r="G152" s="306">
        <f t="shared" ca="1" si="69"/>
        <v>58.377138819458708</v>
      </c>
      <c r="H152" s="307">
        <f t="shared" ca="1" si="70"/>
        <v>164.08448953642784</v>
      </c>
      <c r="I152" s="304">
        <f t="shared" ca="1" si="71"/>
        <v>174.15972566347378</v>
      </c>
      <c r="J152" s="306">
        <f t="shared" ca="1" si="72"/>
        <v>146.20009070369662</v>
      </c>
      <c r="K152" s="307">
        <f t="shared" ca="1" si="73"/>
        <v>529.91756773810891</v>
      </c>
      <c r="L152" s="304">
        <f t="shared" ca="1" si="58"/>
        <v>549.71546741859322</v>
      </c>
      <c r="M152" s="306">
        <f t="shared" ca="1" si="74"/>
        <v>1.2289861443758627</v>
      </c>
      <c r="N152" s="304">
        <f t="shared" ca="1" si="75"/>
        <v>70.41571915279259</v>
      </c>
      <c r="P152" s="310">
        <f t="shared" ca="1" si="76"/>
        <v>4</v>
      </c>
      <c r="Q152" s="304">
        <f t="shared" ca="1" si="77"/>
        <v>663.000000000005</v>
      </c>
      <c r="R152" s="306">
        <f t="shared" ca="1" si="78"/>
        <v>0.33272880968922258</v>
      </c>
      <c r="S152" s="307">
        <f t="shared" ca="1" si="79"/>
        <v>8.9212489960502701</v>
      </c>
      <c r="T152" s="304">
        <f t="shared" ca="1" si="59"/>
        <v>87.517452651253151</v>
      </c>
      <c r="U152" s="311">
        <f t="shared" ca="1" si="60"/>
        <v>0</v>
      </c>
      <c r="V152" s="306">
        <f t="shared" ca="1" si="61"/>
        <v>1.1617606793025517</v>
      </c>
      <c r="W152" s="304">
        <f t="shared" ca="1" si="62"/>
        <v>77.190082940973923</v>
      </c>
      <c r="Y152" s="314" t="str">
        <f t="shared" ca="1" si="80"/>
        <v/>
      </c>
      <c r="Z152" s="315" t="str">
        <f t="shared" ca="1" si="81"/>
        <v/>
      </c>
      <c r="AA152" s="316" t="str">
        <f t="shared" ca="1" si="82"/>
        <v/>
      </c>
      <c r="AC152" s="310" t="e">
        <f t="shared" ca="1" si="83"/>
        <v>#N/A</v>
      </c>
      <c r="AD152" s="323" t="e">
        <f t="shared" ca="1" si="84"/>
        <v>#N/A</v>
      </c>
      <c r="AE152" s="324">
        <f t="shared" ca="1" si="63"/>
        <v>529.91756773810891</v>
      </c>
      <c r="AG152" s="306">
        <f t="shared" ca="1" si="85"/>
        <v>56.476071995274879</v>
      </c>
      <c r="AH152" s="304">
        <f t="shared" ca="1" si="86"/>
        <v>65.719178435155158</v>
      </c>
    </row>
    <row r="153" spans="1:34" x14ac:dyDescent="0.2">
      <c r="A153" s="347">
        <f t="shared" ca="1" si="64"/>
        <v>0.01</v>
      </c>
      <c r="B153" s="304">
        <f t="shared" ca="1" si="65"/>
        <v>5.1899999999999684</v>
      </c>
      <c r="D153" s="306">
        <f t="shared" ca="1" si="66"/>
        <v>21.958362592979469</v>
      </c>
      <c r="E153" s="307">
        <f t="shared" ca="1" si="67"/>
        <v>51.909823718456032</v>
      </c>
      <c r="F153" s="304">
        <f t="shared" ca="1" si="68"/>
        <v>56.363103944388484</v>
      </c>
      <c r="G153" s="306">
        <f t="shared" ca="1" si="69"/>
        <v>58.596722445388501</v>
      </c>
      <c r="H153" s="307">
        <f t="shared" ca="1" si="70"/>
        <v>164.60358777361239</v>
      </c>
      <c r="I153" s="304">
        <f t="shared" ca="1" si="71"/>
        <v>174.72239979260593</v>
      </c>
      <c r="J153" s="306">
        <f t="shared" ca="1" si="72"/>
        <v>146.78496001002085</v>
      </c>
      <c r="K153" s="307">
        <f t="shared" ca="1" si="73"/>
        <v>531.56100812465911</v>
      </c>
      <c r="L153" s="304">
        <f t="shared" ca="1" si="58"/>
        <v>551.45528363018457</v>
      </c>
      <c r="M153" s="306">
        <f t="shared" ca="1" si="74"/>
        <v>1.2287979461619356</v>
      </c>
      <c r="N153" s="304">
        <f t="shared" ca="1" si="75"/>
        <v>70.404936189422671</v>
      </c>
      <c r="P153" s="310">
        <f t="shared" ca="1" si="76"/>
        <v>4</v>
      </c>
      <c r="Q153" s="304">
        <f t="shared" ca="1" si="77"/>
        <v>661.40000000000509</v>
      </c>
      <c r="R153" s="306">
        <f t="shared" ca="1" si="78"/>
        <v>0.33192584423597565</v>
      </c>
      <c r="S153" s="307">
        <f t="shared" ca="1" si="79"/>
        <v>8.9179297376079099</v>
      </c>
      <c r="T153" s="304">
        <f t="shared" ca="1" si="59"/>
        <v>87.484890725933596</v>
      </c>
      <c r="U153" s="311">
        <f t="shared" ca="1" si="60"/>
        <v>0</v>
      </c>
      <c r="V153" s="306">
        <f t="shared" ca="1" si="61"/>
        <v>1.1615696320221309</v>
      </c>
      <c r="W153" s="304">
        <f t="shared" ca="1" si="62"/>
        <v>77.676883327570764</v>
      </c>
      <c r="Y153" s="314" t="str">
        <f t="shared" ca="1" si="80"/>
        <v/>
      </c>
      <c r="Z153" s="315" t="str">
        <f t="shared" ca="1" si="81"/>
        <v/>
      </c>
      <c r="AA153" s="316" t="str">
        <f t="shared" ca="1" si="82"/>
        <v/>
      </c>
      <c r="AC153" s="310" t="e">
        <f t="shared" ca="1" si="83"/>
        <v>#N/A</v>
      </c>
      <c r="AD153" s="323" t="e">
        <f t="shared" ca="1" si="84"/>
        <v>#N/A</v>
      </c>
      <c r="AE153" s="324">
        <f t="shared" ca="1" si="63"/>
        <v>531.56100812465911</v>
      </c>
      <c r="AG153" s="306">
        <f t="shared" ca="1" si="85"/>
        <v>56.267103492357009</v>
      </c>
      <c r="AH153" s="304">
        <f t="shared" ca="1" si="86"/>
        <v>65.509589585052723</v>
      </c>
    </row>
    <row r="154" spans="1:34" x14ac:dyDescent="0.2">
      <c r="A154" s="347">
        <f t="shared" ca="1" si="64"/>
        <v>0.01</v>
      </c>
      <c r="B154" s="304">
        <f t="shared" ca="1" si="65"/>
        <v>5.1999999999999682</v>
      </c>
      <c r="D154" s="306">
        <f t="shared" ca="1" si="66"/>
        <v>21.899632244754393</v>
      </c>
      <c r="E154" s="307">
        <f t="shared" ca="1" si="67"/>
        <v>51.708083059489475</v>
      </c>
      <c r="F154" s="304">
        <f t="shared" ca="1" si="68"/>
        <v>56.154427662852626</v>
      </c>
      <c r="G154" s="306">
        <f t="shared" ca="1" si="69"/>
        <v>58.815718767836046</v>
      </c>
      <c r="H154" s="307">
        <f t="shared" ca="1" si="70"/>
        <v>165.12066860420728</v>
      </c>
      <c r="I154" s="304">
        <f t="shared" ca="1" si="71"/>
        <v>175.28298255814119</v>
      </c>
      <c r="J154" s="306">
        <f t="shared" ca="1" si="72"/>
        <v>147.37202221608698</v>
      </c>
      <c r="K154" s="307">
        <f t="shared" ca="1" si="73"/>
        <v>533.20962940654817</v>
      </c>
      <c r="L154" s="304">
        <f t="shared" ca="1" si="58"/>
        <v>553.20070663722697</v>
      </c>
      <c r="M154" s="306">
        <f t="shared" ca="1" si="74"/>
        <v>1.2286102506041339</v>
      </c>
      <c r="N154" s="304">
        <f t="shared" ca="1" si="75"/>
        <v>70.394182026127268</v>
      </c>
      <c r="P154" s="310">
        <f t="shared" ca="1" si="76"/>
        <v>4</v>
      </c>
      <c r="Q154" s="304">
        <f t="shared" ca="1" si="77"/>
        <v>659.80000000000507</v>
      </c>
      <c r="R154" s="306">
        <f t="shared" ca="1" si="78"/>
        <v>0.33112287878272867</v>
      </c>
      <c r="S154" s="307">
        <f t="shared" ca="1" si="79"/>
        <v>8.914618508820082</v>
      </c>
      <c r="T154" s="304">
        <f t="shared" ca="1" si="59"/>
        <v>87.452407571525015</v>
      </c>
      <c r="U154" s="311">
        <f t="shared" ca="1" si="60"/>
        <v>0</v>
      </c>
      <c r="V154" s="306">
        <f t="shared" ca="1" si="61"/>
        <v>1.1613780131979397</v>
      </c>
      <c r="W154" s="304">
        <f t="shared" ca="1" si="62"/>
        <v>78.163226636974045</v>
      </c>
      <c r="Y154" s="314" t="str">
        <f t="shared" ca="1" si="80"/>
        <v/>
      </c>
      <c r="Z154" s="315" t="str">
        <f t="shared" ca="1" si="81"/>
        <v/>
      </c>
      <c r="AA154" s="316" t="str">
        <f t="shared" ca="1" si="82"/>
        <v/>
      </c>
      <c r="AC154" s="310" t="e">
        <f t="shared" ca="1" si="83"/>
        <v>#N/A</v>
      </c>
      <c r="AD154" s="323" t="e">
        <f t="shared" ca="1" si="84"/>
        <v>#N/A</v>
      </c>
      <c r="AE154" s="324">
        <f t="shared" ca="1" si="63"/>
        <v>533.20962940654817</v>
      </c>
      <c r="AG154" s="306">
        <f t="shared" ca="1" si="85"/>
        <v>56.057967795863384</v>
      </c>
      <c r="AH154" s="304">
        <f t="shared" ca="1" si="86"/>
        <v>65.299834883173574</v>
      </c>
    </row>
    <row r="155" spans="1:34" x14ac:dyDescent="0.2">
      <c r="A155" s="347">
        <f t="shared" ca="1" si="64"/>
        <v>0.01</v>
      </c>
      <c r="B155" s="304">
        <f t="shared" ca="1" si="65"/>
        <v>5.209999999999968</v>
      </c>
      <c r="D155" s="306">
        <f t="shared" ca="1" si="66"/>
        <v>21.843377792685175</v>
      </c>
      <c r="E155" s="307">
        <f t="shared" ca="1" si="67"/>
        <v>51.513626086074105</v>
      </c>
      <c r="F155" s="304">
        <f t="shared" ca="1" si="68"/>
        <v>55.953434442666939</v>
      </c>
      <c r="G155" s="306">
        <f t="shared" ca="1" si="69"/>
        <v>59.0341525457629</v>
      </c>
      <c r="H155" s="307">
        <f t="shared" ca="1" si="70"/>
        <v>165.63580486506802</v>
      </c>
      <c r="I155" s="304">
        <f t="shared" ca="1" si="71"/>
        <v>175.84155089197574</v>
      </c>
      <c r="J155" s="306">
        <f t="shared" ca="1" si="72"/>
        <v>147.96127157265497</v>
      </c>
      <c r="K155" s="307">
        <f t="shared" ca="1" si="73"/>
        <v>534.86341177389454</v>
      </c>
      <c r="L155" s="304">
        <f t="shared" ca="1" si="58"/>
        <v>554.95171604366419</v>
      </c>
      <c r="M155" s="306">
        <f t="shared" ca="1" si="74"/>
        <v>1.2284230526238451</v>
      </c>
      <c r="N155" s="304">
        <f t="shared" ca="1" si="75"/>
        <v>70.383456371923359</v>
      </c>
      <c r="P155" s="310">
        <f t="shared" ca="1" si="76"/>
        <v>5</v>
      </c>
      <c r="Q155" s="304">
        <f t="shared" ca="1" si="77"/>
        <v>658.27000000000464</v>
      </c>
      <c r="R155" s="306">
        <f t="shared" ca="1" si="78"/>
        <v>0.33035504306806102</v>
      </c>
      <c r="S155" s="307">
        <f t="shared" ca="1" si="79"/>
        <v>8.9113149583894007</v>
      </c>
      <c r="T155" s="304">
        <f t="shared" ca="1" si="59"/>
        <v>87.419999741800027</v>
      </c>
      <c r="U155" s="311">
        <f t="shared" ca="1" si="60"/>
        <v>0</v>
      </c>
      <c r="V155" s="306">
        <f t="shared" ca="1" si="61"/>
        <v>1.1611858254146117</v>
      </c>
      <c r="W155" s="304">
        <f t="shared" ca="1" si="62"/>
        <v>78.649163359743341</v>
      </c>
      <c r="Y155" s="314" t="str">
        <f t="shared" ca="1" si="80"/>
        <v/>
      </c>
      <c r="Z155" s="315" t="str">
        <f t="shared" ca="1" si="81"/>
        <v/>
      </c>
      <c r="AA155" s="316" t="str">
        <f t="shared" ca="1" si="82"/>
        <v/>
      </c>
      <c r="AC155" s="310" t="e">
        <f t="shared" ca="1" si="83"/>
        <v>#N/A</v>
      </c>
      <c r="AD155" s="323" t="e">
        <f t="shared" ca="1" si="84"/>
        <v>#N/A</v>
      </c>
      <c r="AE155" s="324">
        <f t="shared" ca="1" si="63"/>
        <v>534.86341177389454</v>
      </c>
      <c r="AG155" s="306">
        <f t="shared" ca="1" si="85"/>
        <v>55.856525281946816</v>
      </c>
      <c r="AH155" s="304">
        <f t="shared" ca="1" si="86"/>
        <v>65.097774691141325</v>
      </c>
    </row>
    <row r="156" spans="1:34" x14ac:dyDescent="0.2">
      <c r="A156" s="347">
        <f t="shared" ca="1" si="64"/>
        <v>0.01</v>
      </c>
      <c r="B156" s="304">
        <f t="shared" ca="1" si="65"/>
        <v>5.2199999999999678</v>
      </c>
      <c r="D156" s="306">
        <f t="shared" ca="1" si="66"/>
        <v>21.789605934688542</v>
      </c>
      <c r="E156" s="307">
        <f t="shared" ca="1" si="67"/>
        <v>51.326456797393973</v>
      </c>
      <c r="F156" s="304">
        <f t="shared" ca="1" si="68"/>
        <v>55.760129969035795</v>
      </c>
      <c r="G156" s="306">
        <f t="shared" ca="1" si="69"/>
        <v>59.252048605109785</v>
      </c>
      <c r="H156" s="307">
        <f t="shared" ca="1" si="70"/>
        <v>166.14906943304197</v>
      </c>
      <c r="I156" s="304">
        <f t="shared" ca="1" si="71"/>
        <v>176.39818178589059</v>
      </c>
      <c r="J156" s="306">
        <f t="shared" ca="1" si="72"/>
        <v>148.55270257840934</v>
      </c>
      <c r="K156" s="307">
        <f t="shared" ca="1" si="73"/>
        <v>536.52233614538511</v>
      </c>
      <c r="L156" s="304">
        <f t="shared" ca="1" si="58"/>
        <v>556.70829221976828</v>
      </c>
      <c r="M156" s="306">
        <f t="shared" ca="1" si="74"/>
        <v>1.2282363472865288</v>
      </c>
      <c r="N156" s="304">
        <f t="shared" ca="1" si="75"/>
        <v>70.372758944082562</v>
      </c>
      <c r="P156" s="310">
        <f t="shared" ca="1" si="76"/>
        <v>5</v>
      </c>
      <c r="Q156" s="304">
        <f t="shared" ca="1" si="77"/>
        <v>656.81000000000472</v>
      </c>
      <c r="R156" s="306">
        <f t="shared" ca="1" si="78"/>
        <v>0.32962233709197319</v>
      </c>
      <c r="S156" s="307">
        <f t="shared" ca="1" si="79"/>
        <v>8.9080187350184801</v>
      </c>
      <c r="T156" s="304">
        <f t="shared" ca="1" si="59"/>
        <v>87.387663790531292</v>
      </c>
      <c r="U156" s="311">
        <f t="shared" ca="1" si="60"/>
        <v>0</v>
      </c>
      <c r="V156" s="306">
        <f t="shared" ca="1" si="61"/>
        <v>1.1609930711714203</v>
      </c>
      <c r="W156" s="304">
        <f t="shared" ca="1" si="62"/>
        <v>79.13474494353494</v>
      </c>
      <c r="Y156" s="314" t="str">
        <f t="shared" ca="1" si="80"/>
        <v/>
      </c>
      <c r="Z156" s="315" t="str">
        <f t="shared" ca="1" si="81"/>
        <v/>
      </c>
      <c r="AA156" s="316" t="str">
        <f t="shared" ca="1" si="82"/>
        <v/>
      </c>
      <c r="AC156" s="310" t="e">
        <f t="shared" ca="1" si="83"/>
        <v>#N/A</v>
      </c>
      <c r="AD156" s="323" t="e">
        <f t="shared" ca="1" si="84"/>
        <v>#N/A</v>
      </c>
      <c r="AE156" s="324">
        <f t="shared" ca="1" si="63"/>
        <v>536.52233614538511</v>
      </c>
      <c r="AG156" s="306">
        <f t="shared" ca="1" si="85"/>
        <v>55.662781939303336</v>
      </c>
      <c r="AH156" s="304">
        <f t="shared" ca="1" si="86"/>
        <v>64.903414983563337</v>
      </c>
    </row>
    <row r="157" spans="1:34" x14ac:dyDescent="0.2">
      <c r="A157" s="347">
        <f t="shared" ca="1" si="64"/>
        <v>0.01</v>
      </c>
      <c r="B157" s="304">
        <f t="shared" ca="1" si="65"/>
        <v>5.2299999999999676</v>
      </c>
      <c r="D157" s="306">
        <f t="shared" ca="1" si="66"/>
        <v>21.735681921617761</v>
      </c>
      <c r="E157" s="307">
        <f t="shared" ca="1" si="67"/>
        <v>51.139172387905354</v>
      </c>
      <c r="F157" s="304">
        <f t="shared" ca="1" si="68"/>
        <v>55.566670056047471</v>
      </c>
      <c r="G157" s="306">
        <f t="shared" ca="1" si="69"/>
        <v>59.469405424325963</v>
      </c>
      <c r="H157" s="307">
        <f t="shared" ca="1" si="70"/>
        <v>166.66046115692103</v>
      </c>
      <c r="I157" s="304">
        <f t="shared" ca="1" si="71"/>
        <v>176.95287365442934</v>
      </c>
      <c r="J157" s="306">
        <f t="shared" ca="1" si="72"/>
        <v>149.14630984855651</v>
      </c>
      <c r="K157" s="307">
        <f t="shared" ca="1" si="73"/>
        <v>538.18638379833487</v>
      </c>
      <c r="L157" s="304">
        <f t="shared" ca="1" si="58"/>
        <v>558.47041591061043</v>
      </c>
      <c r="M157" s="306">
        <f t="shared" ca="1" si="74"/>
        <v>1.2280501297160997</v>
      </c>
      <c r="N157" s="304">
        <f t="shared" ca="1" si="75"/>
        <v>70.3620894632258</v>
      </c>
      <c r="P157" s="310">
        <f t="shared" ca="1" si="76"/>
        <v>5</v>
      </c>
      <c r="Q157" s="304">
        <f t="shared" ca="1" si="77"/>
        <v>655.3500000000048</v>
      </c>
      <c r="R157" s="306">
        <f t="shared" ca="1" si="78"/>
        <v>0.32888963111588532</v>
      </c>
      <c r="S157" s="307">
        <f t="shared" ca="1" si="79"/>
        <v>8.9047298387073219</v>
      </c>
      <c r="T157" s="304">
        <f t="shared" ca="1" si="59"/>
        <v>87.355399717718839</v>
      </c>
      <c r="U157" s="311">
        <f t="shared" ca="1" si="60"/>
        <v>0</v>
      </c>
      <c r="V157" s="306">
        <f t="shared" ca="1" si="61"/>
        <v>1.1607997529253082</v>
      </c>
      <c r="W157" s="304">
        <f t="shared" ca="1" si="62"/>
        <v>79.619953022337128</v>
      </c>
      <c r="Y157" s="314" t="str">
        <f t="shared" ca="1" si="80"/>
        <v/>
      </c>
      <c r="Z157" s="315" t="str">
        <f t="shared" ca="1" si="81"/>
        <v/>
      </c>
      <c r="AA157" s="316" t="str">
        <f t="shared" ca="1" si="82"/>
        <v/>
      </c>
      <c r="AC157" s="310" t="e">
        <f t="shared" ca="1" si="83"/>
        <v>#N/A</v>
      </c>
      <c r="AD157" s="323" t="e">
        <f t="shared" ca="1" si="84"/>
        <v>#N/A</v>
      </c>
      <c r="AE157" s="324">
        <f t="shared" ca="1" si="63"/>
        <v>538.18638379833487</v>
      </c>
      <c r="AG157" s="306">
        <f t="shared" ca="1" si="85"/>
        <v>55.468880044283573</v>
      </c>
      <c r="AH157" s="304">
        <f t="shared" ca="1" si="86"/>
        <v>64.708898023133926</v>
      </c>
    </row>
    <row r="158" spans="1:34" x14ac:dyDescent="0.2">
      <c r="A158" s="347">
        <f t="shared" ca="1" si="64"/>
        <v>0.01</v>
      </c>
      <c r="B158" s="304">
        <f t="shared" ca="1" si="65"/>
        <v>5.2399999999999674</v>
      </c>
      <c r="D158" s="306">
        <f t="shared" ca="1" si="66"/>
        <v>21.68160704627471</v>
      </c>
      <c r="E158" s="307">
        <f t="shared" ca="1" si="67"/>
        <v>50.951774952557422</v>
      </c>
      <c r="F158" s="304">
        <f t="shared" ca="1" si="68"/>
        <v>55.373057120996371</v>
      </c>
      <c r="G158" s="306">
        <f t="shared" ca="1" si="69"/>
        <v>59.686221494788711</v>
      </c>
      <c r="H158" s="307">
        <f t="shared" ca="1" si="70"/>
        <v>167.1699789064466</v>
      </c>
      <c r="I158" s="304">
        <f t="shared" ca="1" si="71"/>
        <v>177.50562493596303</v>
      </c>
      <c r="J158" s="306">
        <f t="shared" ca="1" si="72"/>
        <v>149.74208798315209</v>
      </c>
      <c r="K158" s="307">
        <f t="shared" ca="1" si="73"/>
        <v>539.8555359986517</v>
      </c>
      <c r="L158" s="304">
        <f t="shared" ca="1" si="58"/>
        <v>560.2380678443277</v>
      </c>
      <c r="M158" s="306">
        <f t="shared" ca="1" si="74"/>
        <v>1.2278643950939494</v>
      </c>
      <c r="N158" s="304">
        <f t="shared" ca="1" si="75"/>
        <v>70.35144765326713</v>
      </c>
      <c r="P158" s="310">
        <f t="shared" ca="1" si="76"/>
        <v>5</v>
      </c>
      <c r="Q158" s="304">
        <f t="shared" ca="1" si="77"/>
        <v>653.89000000000476</v>
      </c>
      <c r="R158" s="306">
        <f t="shared" ca="1" si="78"/>
        <v>0.32815692513979744</v>
      </c>
      <c r="S158" s="307">
        <f t="shared" ca="1" si="79"/>
        <v>8.9014482694559245</v>
      </c>
      <c r="T158" s="304">
        <f t="shared" ca="1" si="59"/>
        <v>87.323207523362626</v>
      </c>
      <c r="U158" s="311">
        <f t="shared" ca="1" si="60"/>
        <v>0</v>
      </c>
      <c r="V158" s="306">
        <f t="shared" ca="1" si="61"/>
        <v>1.1606058731338886</v>
      </c>
      <c r="W158" s="304">
        <f t="shared" ca="1" si="62"/>
        <v>80.104769307731743</v>
      </c>
      <c r="Y158" s="314" t="str">
        <f t="shared" ca="1" si="80"/>
        <v/>
      </c>
      <c r="Z158" s="315" t="str">
        <f t="shared" ca="1" si="81"/>
        <v/>
      </c>
      <c r="AA158" s="316" t="str">
        <f t="shared" ca="1" si="82"/>
        <v/>
      </c>
      <c r="AC158" s="310" t="e">
        <f t="shared" ca="1" si="83"/>
        <v>#N/A</v>
      </c>
      <c r="AD158" s="323" t="e">
        <f t="shared" ca="1" si="84"/>
        <v>#N/A</v>
      </c>
      <c r="AE158" s="324">
        <f t="shared" ca="1" si="63"/>
        <v>539.8555359986517</v>
      </c>
      <c r="AG158" s="306">
        <f t="shared" ca="1" si="85"/>
        <v>55.274821979687474</v>
      </c>
      <c r="AH158" s="304">
        <f t="shared" ca="1" si="86"/>
        <v>64.514226179148295</v>
      </c>
    </row>
    <row r="159" spans="1:34" x14ac:dyDescent="0.2">
      <c r="A159" s="347">
        <f t="shared" ca="1" si="64"/>
        <v>0.01</v>
      </c>
      <c r="B159" s="304">
        <f t="shared" ca="1" si="65"/>
        <v>5.2499999999999671</v>
      </c>
      <c r="D159" s="306">
        <f t="shared" ca="1" si="66"/>
        <v>21.627382594853817</v>
      </c>
      <c r="E159" s="307">
        <f t="shared" ca="1" si="67"/>
        <v>50.764266583436402</v>
      </c>
      <c r="F159" s="304">
        <f t="shared" ca="1" si="68"/>
        <v>55.179293577014768</v>
      </c>
      <c r="G159" s="306">
        <f t="shared" ca="1" si="69"/>
        <v>59.902495320737252</v>
      </c>
      <c r="H159" s="307">
        <f t="shared" ca="1" si="70"/>
        <v>167.67762157228097</v>
      </c>
      <c r="I159" s="304">
        <f t="shared" ca="1" si="71"/>
        <v>178.05643409264383</v>
      </c>
      <c r="J159" s="306">
        <f t="shared" ca="1" si="72"/>
        <v>150.34003156722972</v>
      </c>
      <c r="K159" s="307">
        <f t="shared" ca="1" si="73"/>
        <v>541.52977400104533</v>
      </c>
      <c r="L159" s="304">
        <f t="shared" ca="1" si="58"/>
        <v>562.01122873236159</v>
      </c>
      <c r="M159" s="306">
        <f t="shared" ca="1" si="74"/>
        <v>1.2276791386579886</v>
      </c>
      <c r="N159" s="304">
        <f t="shared" ca="1" si="75"/>
        <v>70.340833241358936</v>
      </c>
      <c r="P159" s="310">
        <f t="shared" ca="1" si="76"/>
        <v>5</v>
      </c>
      <c r="Q159" s="304">
        <f t="shared" ca="1" si="77"/>
        <v>652.43000000000484</v>
      </c>
      <c r="R159" s="306">
        <f t="shared" ca="1" si="78"/>
        <v>0.32742421916370962</v>
      </c>
      <c r="S159" s="307">
        <f t="shared" ca="1" si="79"/>
        <v>8.8981740272642877</v>
      </c>
      <c r="T159" s="304">
        <f t="shared" ca="1" si="59"/>
        <v>87.291087207462667</v>
      </c>
      <c r="U159" s="311">
        <f t="shared" ca="1" si="60"/>
        <v>0</v>
      </c>
      <c r="V159" s="306">
        <f t="shared" ca="1" si="61"/>
        <v>1.1604114342554079</v>
      </c>
      <c r="W159" s="304">
        <f t="shared" ca="1" si="62"/>
        <v>80.589175589372928</v>
      </c>
      <c r="Y159" s="314" t="str">
        <f t="shared" ca="1" si="80"/>
        <v/>
      </c>
      <c r="Z159" s="315" t="str">
        <f t="shared" ca="1" si="81"/>
        <v/>
      </c>
      <c r="AA159" s="316" t="str">
        <f t="shared" ca="1" si="82"/>
        <v/>
      </c>
      <c r="AC159" s="310" t="e">
        <f t="shared" ca="1" si="83"/>
        <v>#N/A</v>
      </c>
      <c r="AD159" s="323" t="e">
        <f t="shared" ca="1" si="84"/>
        <v>#N/A</v>
      </c>
      <c r="AE159" s="324">
        <f t="shared" ca="1" si="63"/>
        <v>541.52977400104533</v>
      </c>
      <c r="AG159" s="306">
        <f t="shared" ca="1" si="85"/>
        <v>55.080610123710024</v>
      </c>
      <c r="AH159" s="304">
        <f t="shared" ca="1" si="86"/>
        <v>64.319401816445762</v>
      </c>
    </row>
    <row r="160" spans="1:34" x14ac:dyDescent="0.2">
      <c r="A160" s="347">
        <f t="shared" ca="1" si="64"/>
        <v>0.01</v>
      </c>
      <c r="B160" s="304">
        <f t="shared" ca="1" si="65"/>
        <v>5.2599999999999669</v>
      </c>
      <c r="D160" s="306">
        <f t="shared" ca="1" si="66"/>
        <v>21.573009847005832</v>
      </c>
      <c r="E160" s="307">
        <f t="shared" ca="1" si="67"/>
        <v>50.576649369664587</v>
      </c>
      <c r="F160" s="304">
        <f t="shared" ca="1" si="68"/>
        <v>54.985381833001796</v>
      </c>
      <c r="G160" s="306">
        <f t="shared" ca="1" si="69"/>
        <v>60.118225419207313</v>
      </c>
      <c r="H160" s="307">
        <f t="shared" ca="1" si="70"/>
        <v>168.18338806597762</v>
      </c>
      <c r="I160" s="304">
        <f t="shared" ca="1" si="71"/>
        <v>178.60529961035829</v>
      </c>
      <c r="J160" s="306">
        <f t="shared" ca="1" si="72"/>
        <v>150.94013517092944</v>
      </c>
      <c r="K160" s="307">
        <f t="shared" ca="1" si="73"/>
        <v>543.20907904923661</v>
      </c>
      <c r="L160" s="304">
        <f t="shared" ca="1" si="58"/>
        <v>563.7898792696958</v>
      </c>
      <c r="M160" s="306">
        <f t="shared" ca="1" si="74"/>
        <v>1.2274943557017097</v>
      </c>
      <c r="N160" s="304">
        <f t="shared" ca="1" si="75"/>
        <v>70.330245957838201</v>
      </c>
      <c r="P160" s="310">
        <f t="shared" ca="1" si="76"/>
        <v>5</v>
      </c>
      <c r="Q160" s="304">
        <f t="shared" ca="1" si="77"/>
        <v>650.9700000000048</v>
      </c>
      <c r="R160" s="306">
        <f t="shared" ca="1" si="78"/>
        <v>0.32669151318762168</v>
      </c>
      <c r="S160" s="307">
        <f t="shared" ca="1" si="79"/>
        <v>8.8949071121324117</v>
      </c>
      <c r="T160" s="304">
        <f t="shared" ca="1" si="59"/>
        <v>87.259038770018961</v>
      </c>
      <c r="U160" s="311">
        <f t="shared" ca="1" si="60"/>
        <v>0</v>
      </c>
      <c r="V160" s="306">
        <f t="shared" ca="1" si="61"/>
        <v>1.1602164387487106</v>
      </c>
      <c r="W160" s="304">
        <f t="shared" ca="1" si="62"/>
        <v>81.073153735459869</v>
      </c>
      <c r="Y160" s="314" t="str">
        <f t="shared" ca="1" si="80"/>
        <v/>
      </c>
      <c r="Z160" s="315" t="str">
        <f t="shared" ca="1" si="81"/>
        <v/>
      </c>
      <c r="AA160" s="316" t="str">
        <f t="shared" ca="1" si="82"/>
        <v/>
      </c>
      <c r="AC160" s="310" t="e">
        <f t="shared" ca="1" si="83"/>
        <v>#N/A</v>
      </c>
      <c r="AD160" s="323" t="e">
        <f t="shared" ca="1" si="84"/>
        <v>#N/A</v>
      </c>
      <c r="AE160" s="324">
        <f t="shared" ca="1" si="63"/>
        <v>543.20907904923661</v>
      </c>
      <c r="AG160" s="306">
        <f t="shared" ca="1" si="85"/>
        <v>54.886246849862083</v>
      </c>
      <c r="AH160" s="304">
        <f t="shared" ca="1" si="86"/>
        <v>64.124427295328132</v>
      </c>
    </row>
    <row r="161" spans="1:34" x14ac:dyDescent="0.2">
      <c r="A161" s="347">
        <f t="shared" ca="1" si="64"/>
        <v>0.01</v>
      </c>
      <c r="B161" s="304">
        <f t="shared" ca="1" si="65"/>
        <v>5.2699999999999667</v>
      </c>
      <c r="D161" s="306">
        <f t="shared" ca="1" si="66"/>
        <v>21.518490075899841</v>
      </c>
      <c r="E161" s="307">
        <f t="shared" ca="1" si="67"/>
        <v>50.388925397300433</v>
      </c>
      <c r="F161" s="304">
        <f t="shared" ca="1" si="68"/>
        <v>54.79132429355316</v>
      </c>
      <c r="G161" s="306">
        <f t="shared" ca="1" si="69"/>
        <v>60.333410319966312</v>
      </c>
      <c r="H161" s="307">
        <f t="shared" ca="1" si="70"/>
        <v>168.68727731995062</v>
      </c>
      <c r="I161" s="304">
        <f t="shared" ca="1" si="71"/>
        <v>179.15221999867975</v>
      </c>
      <c r="J161" s="306">
        <f t="shared" ca="1" si="72"/>
        <v>151.54239334962531</v>
      </c>
      <c r="K161" s="307">
        <f t="shared" ca="1" si="73"/>
        <v>544.89343237616629</v>
      </c>
      <c r="L161" s="304">
        <f t="shared" ca="1" si="58"/>
        <v>565.57400013509482</v>
      </c>
      <c r="M161" s="306">
        <f t="shared" ca="1" si="74"/>
        <v>1.227310041573267</v>
      </c>
      <c r="N161" s="304">
        <f t="shared" ca="1" si="75"/>
        <v>70.319685536173807</v>
      </c>
      <c r="P161" s="310">
        <f t="shared" ca="1" si="76"/>
        <v>5</v>
      </c>
      <c r="Q161" s="304">
        <f t="shared" ca="1" si="77"/>
        <v>649.51000000000488</v>
      </c>
      <c r="R161" s="306">
        <f t="shared" ca="1" si="78"/>
        <v>0.32595880721153386</v>
      </c>
      <c r="S161" s="307">
        <f t="shared" ca="1" si="79"/>
        <v>8.8916475240602963</v>
      </c>
      <c r="T161" s="304">
        <f t="shared" ca="1" si="59"/>
        <v>87.227062211031509</v>
      </c>
      <c r="U161" s="311">
        <f t="shared" ca="1" si="60"/>
        <v>0</v>
      </c>
      <c r="V161" s="306">
        <f t="shared" ca="1" si="61"/>
        <v>1.1600208890732024</v>
      </c>
      <c r="W161" s="304">
        <f t="shared" ca="1" si="62"/>
        <v>81.55668569320251</v>
      </c>
      <c r="Y161" s="314" t="str">
        <f t="shared" ca="1" si="80"/>
        <v/>
      </c>
      <c r="Z161" s="315" t="str">
        <f t="shared" ca="1" si="81"/>
        <v/>
      </c>
      <c r="AA161" s="316" t="str">
        <f t="shared" ca="1" si="82"/>
        <v/>
      </c>
      <c r="AC161" s="310" t="e">
        <f t="shared" ca="1" si="83"/>
        <v>#N/A</v>
      </c>
      <c r="AD161" s="323" t="e">
        <f t="shared" ca="1" si="84"/>
        <v>#N/A</v>
      </c>
      <c r="AE161" s="324">
        <f t="shared" ca="1" si="63"/>
        <v>544.89343237616629</v>
      </c>
      <c r="AG161" s="306">
        <f t="shared" ca="1" si="85"/>
        <v>54.691734526891857</v>
      </c>
      <c r="AH161" s="304">
        <f t="shared" ca="1" si="86"/>
        <v>63.929304971478793</v>
      </c>
    </row>
    <row r="162" spans="1:34" x14ac:dyDescent="0.2">
      <c r="A162" s="347">
        <f t="shared" ca="1" si="64"/>
        <v>0.01</v>
      </c>
      <c r="B162" s="304">
        <f t="shared" ca="1" si="65"/>
        <v>5.2799999999999665</v>
      </c>
      <c r="D162" s="306">
        <f t="shared" ca="1" si="66"/>
        <v>21.463824548283611</v>
      </c>
      <c r="E162" s="307">
        <f t="shared" ca="1" si="67"/>
        <v>50.201096749239788</v>
      </c>
      <c r="F162" s="304">
        <f t="shared" ca="1" si="68"/>
        <v>54.597123358891686</v>
      </c>
      <c r="G162" s="306">
        <f t="shared" ca="1" si="69"/>
        <v>60.54804856544915</v>
      </c>
      <c r="H162" s="307">
        <f t="shared" ca="1" si="70"/>
        <v>169.18928828744302</v>
      </c>
      <c r="I162" s="304">
        <f t="shared" ca="1" si="71"/>
        <v>179.69719379081994</v>
      </c>
      <c r="J162" s="306">
        <f t="shared" ca="1" si="72"/>
        <v>152.14680064405241</v>
      </c>
      <c r="K162" s="307">
        <f t="shared" ca="1" si="73"/>
        <v>546.58281520420326</v>
      </c>
      <c r="L162" s="304">
        <f t="shared" ca="1" si="58"/>
        <v>567.36357199134068</v>
      </c>
      <c r="M162" s="306">
        <f t="shared" ca="1" si="74"/>
        <v>1.2271261916745773</v>
      </c>
      <c r="N162" s="304">
        <f t="shared" ca="1" si="75"/>
        <v>70.309151712914982</v>
      </c>
      <c r="P162" s="310">
        <f t="shared" ca="1" si="76"/>
        <v>5</v>
      </c>
      <c r="Q162" s="304">
        <f t="shared" ca="1" si="77"/>
        <v>648.05000000000496</v>
      </c>
      <c r="R162" s="306">
        <f t="shared" ca="1" si="78"/>
        <v>0.32522610123544604</v>
      </c>
      <c r="S162" s="307">
        <f t="shared" ca="1" si="79"/>
        <v>8.8883952630479417</v>
      </c>
      <c r="T162" s="304">
        <f t="shared" ca="1" si="59"/>
        <v>87.19515753050031</v>
      </c>
      <c r="U162" s="311">
        <f t="shared" ca="1" si="60"/>
        <v>0</v>
      </c>
      <c r="V162" s="306">
        <f t="shared" ca="1" si="61"/>
        <v>1.1598247876888139</v>
      </c>
      <c r="W162" s="304">
        <f t="shared" ca="1" si="62"/>
        <v>82.039753489280585</v>
      </c>
      <c r="Y162" s="314" t="str">
        <f t="shared" ca="1" si="80"/>
        <v/>
      </c>
      <c r="Z162" s="315" t="str">
        <f t="shared" ca="1" si="81"/>
        <v/>
      </c>
      <c r="AA162" s="316" t="str">
        <f t="shared" ca="1" si="82"/>
        <v/>
      </c>
      <c r="AC162" s="310" t="e">
        <f t="shared" ca="1" si="83"/>
        <v>#N/A</v>
      </c>
      <c r="AD162" s="323" t="e">
        <f t="shared" ca="1" si="84"/>
        <v>#N/A</v>
      </c>
      <c r="AE162" s="324">
        <f t="shared" ca="1" si="63"/>
        <v>546.58281520420326</v>
      </c>
      <c r="AG162" s="306">
        <f t="shared" ca="1" si="85"/>
        <v>54.497075518706914</v>
      </c>
      <c r="AH162" s="304">
        <f t="shared" ca="1" si="86"/>
        <v>63.734037195882394</v>
      </c>
    </row>
    <row r="163" spans="1:34" x14ac:dyDescent="0.2">
      <c r="A163" s="347">
        <f t="shared" ca="1" si="64"/>
        <v>0.01</v>
      </c>
      <c r="B163" s="304">
        <f t="shared" ca="1" si="65"/>
        <v>5.2899999999999663</v>
      </c>
      <c r="D163" s="306">
        <f t="shared" ca="1" si="66"/>
        <v>21.40901452454208</v>
      </c>
      <c r="E163" s="307">
        <f t="shared" ca="1" si="67"/>
        <v>50.01316550511828</v>
      </c>
      <c r="F163" s="304">
        <f t="shared" ca="1" si="68"/>
        <v>54.402781424798555</v>
      </c>
      <c r="G163" s="306">
        <f t="shared" ca="1" si="69"/>
        <v>60.762138710694572</v>
      </c>
      <c r="H163" s="307">
        <f t="shared" ca="1" si="70"/>
        <v>169.6894199424942</v>
      </c>
      <c r="I163" s="304">
        <f t="shared" ca="1" si="71"/>
        <v>180.24021954357977</v>
      </c>
      <c r="J163" s="306">
        <f t="shared" ca="1" si="72"/>
        <v>152.75335158043313</v>
      </c>
      <c r="K163" s="307">
        <f t="shared" ca="1" si="73"/>
        <v>548.27720874535294</v>
      </c>
      <c r="L163" s="304">
        <f t="shared" ca="1" si="58"/>
        <v>569.15857548547115</v>
      </c>
      <c r="M163" s="306">
        <f t="shared" ca="1" si="74"/>
        <v>1.2269428014604375</v>
      </c>
      <c r="N163" s="304">
        <f t="shared" ca="1" si="75"/>
        <v>70.298644227640764</v>
      </c>
      <c r="P163" s="310">
        <f t="shared" ca="1" si="76"/>
        <v>5</v>
      </c>
      <c r="Q163" s="304">
        <f t="shared" ca="1" si="77"/>
        <v>646.59000000000492</v>
      </c>
      <c r="R163" s="306">
        <f t="shared" ca="1" si="78"/>
        <v>0.32449339525935816</v>
      </c>
      <c r="S163" s="307">
        <f t="shared" ca="1" si="79"/>
        <v>8.8851503290953477</v>
      </c>
      <c r="T163" s="304">
        <f t="shared" ca="1" si="59"/>
        <v>87.163324728425366</v>
      </c>
      <c r="U163" s="311">
        <f t="shared" ca="1" si="60"/>
        <v>0</v>
      </c>
      <c r="V163" s="306">
        <f t="shared" ca="1" si="61"/>
        <v>1.1596281370559665</v>
      </c>
      <c r="W163" s="304">
        <f t="shared" ca="1" si="62"/>
        <v>82.52233923029651</v>
      </c>
      <c r="Y163" s="314" t="str">
        <f t="shared" ca="1" si="80"/>
        <v/>
      </c>
      <c r="Z163" s="315" t="str">
        <f t="shared" ca="1" si="81"/>
        <v/>
      </c>
      <c r="AA163" s="316" t="str">
        <f t="shared" ca="1" si="82"/>
        <v/>
      </c>
      <c r="AC163" s="310" t="e">
        <f t="shared" ca="1" si="83"/>
        <v>#N/A</v>
      </c>
      <c r="AD163" s="323" t="e">
        <f t="shared" ca="1" si="84"/>
        <v>#N/A</v>
      </c>
      <c r="AE163" s="324">
        <f t="shared" ca="1" si="63"/>
        <v>548.27720874535294</v>
      </c>
      <c r="AG163" s="306">
        <f t="shared" ca="1" si="85"/>
        <v>54.302272184296825</v>
      </c>
      <c r="AH163" s="304">
        <f t="shared" ca="1" si="86"/>
        <v>63.538626314745173</v>
      </c>
    </row>
    <row r="164" spans="1:34" x14ac:dyDescent="0.2">
      <c r="A164" s="347">
        <f t="shared" ca="1" si="64"/>
        <v>0.01</v>
      </c>
      <c r="B164" s="304">
        <f t="shared" ca="1" si="65"/>
        <v>5.2999999999999661</v>
      </c>
      <c r="D164" s="306">
        <f t="shared" ca="1" si="66"/>
        <v>21.354061258754324</v>
      </c>
      <c r="E164" s="307">
        <f t="shared" ca="1" si="67"/>
        <v>49.825133741214657</v>
      </c>
      <c r="F164" s="304">
        <f t="shared" ca="1" si="68"/>
        <v>54.208300882545281</v>
      </c>
      <c r="G164" s="306">
        <f t="shared" ca="1" si="69"/>
        <v>60.975679323282115</v>
      </c>
      <c r="H164" s="307">
        <f t="shared" ca="1" si="70"/>
        <v>170.18767127990634</v>
      </c>
      <c r="I164" s="304">
        <f t="shared" ca="1" si="71"/>
        <v>180.78129583729947</v>
      </c>
      <c r="J164" s="306">
        <f t="shared" ca="1" si="72"/>
        <v>153.36204067060302</v>
      </c>
      <c r="K164" s="307">
        <f t="shared" ca="1" si="73"/>
        <v>549.97659420146499</v>
      </c>
      <c r="L164" s="304">
        <f t="shared" ca="1" si="58"/>
        <v>570.95899124901666</v>
      </c>
      <c r="M164" s="306">
        <f t="shared" ca="1" si="74"/>
        <v>1.2267598664376613</v>
      </c>
      <c r="N164" s="304">
        <f t="shared" ca="1" si="75"/>
        <v>70.288162822910564</v>
      </c>
      <c r="P164" s="310">
        <f t="shared" ca="1" si="76"/>
        <v>5</v>
      </c>
      <c r="Q164" s="304">
        <f t="shared" ca="1" si="77"/>
        <v>645.130000000005</v>
      </c>
      <c r="R164" s="306">
        <f t="shared" ca="1" si="78"/>
        <v>0.32376068928327029</v>
      </c>
      <c r="S164" s="307">
        <f t="shared" ca="1" si="79"/>
        <v>8.8819127222025145</v>
      </c>
      <c r="T164" s="304">
        <f t="shared" ca="1" si="59"/>
        <v>87.131563804806675</v>
      </c>
      <c r="U164" s="311">
        <f t="shared" ca="1" si="60"/>
        <v>0</v>
      </c>
      <c r="V164" s="306">
        <f t="shared" ca="1" si="61"/>
        <v>1.1594309396355329</v>
      </c>
      <c r="W164" s="304">
        <f t="shared" ca="1" si="62"/>
        <v>83.004425103220868</v>
      </c>
      <c r="Y164" s="314" t="str">
        <f t="shared" ca="1" si="80"/>
        <v/>
      </c>
      <c r="Z164" s="315" t="str">
        <f t="shared" ca="1" si="81"/>
        <v/>
      </c>
      <c r="AA164" s="316" t="str">
        <f t="shared" ca="1" si="82"/>
        <v/>
      </c>
      <c r="AC164" s="310" t="e">
        <f t="shared" ca="1" si="83"/>
        <v>#N/A</v>
      </c>
      <c r="AD164" s="323" t="e">
        <f t="shared" ca="1" si="84"/>
        <v>#N/A</v>
      </c>
      <c r="AE164" s="324">
        <f t="shared" ca="1" si="63"/>
        <v>549.97659420146499</v>
      </c>
      <c r="AG164" s="306">
        <f t="shared" ca="1" si="85"/>
        <v>54.107326877656327</v>
      </c>
      <c r="AH164" s="304">
        <f t="shared" ca="1" si="86"/>
        <v>63.343074669415849</v>
      </c>
    </row>
    <row r="165" spans="1:34" x14ac:dyDescent="0.2">
      <c r="A165" s="347">
        <f t="shared" ca="1" si="64"/>
        <v>0.01</v>
      </c>
      <c r="B165" s="304">
        <f t="shared" ca="1" si="65"/>
        <v>5.3099999999999659</v>
      </c>
      <c r="D165" s="306">
        <f t="shared" ca="1" si="66"/>
        <v>21.298965998748844</v>
      </c>
      <c r="E165" s="307">
        <f t="shared" ca="1" si="67"/>
        <v>49.6370035303554</v>
      </c>
      <c r="F165" s="304">
        <f t="shared" ca="1" si="68"/>
        <v>54.013684118826532</v>
      </c>
      <c r="G165" s="306">
        <f t="shared" ca="1" si="69"/>
        <v>61.188668983269601</v>
      </c>
      <c r="H165" s="307">
        <f t="shared" ca="1" si="70"/>
        <v>170.6840413152099</v>
      </c>
      <c r="I165" s="304">
        <f t="shared" ca="1" si="71"/>
        <v>181.32042127580783</v>
      </c>
      <c r="J165" s="306">
        <f t="shared" ca="1" si="72"/>
        <v>153.97286241213578</v>
      </c>
      <c r="K165" s="307">
        <f t="shared" ca="1" si="73"/>
        <v>551.68095276444058</v>
      </c>
      <c r="L165" s="304">
        <f t="shared" ca="1" si="58"/>
        <v>572.76479989823702</v>
      </c>
      <c r="M165" s="306">
        <f t="shared" ca="1" si="74"/>
        <v>1.226577382164231</v>
      </c>
      <c r="N165" s="304">
        <f t="shared" ca="1" si="75"/>
        <v>70.277707244215492</v>
      </c>
      <c r="P165" s="310">
        <f t="shared" ca="1" si="76"/>
        <v>5</v>
      </c>
      <c r="Q165" s="304">
        <f t="shared" ca="1" si="77"/>
        <v>643.67000000000496</v>
      </c>
      <c r="R165" s="306">
        <f t="shared" ca="1" si="78"/>
        <v>0.32302798330718241</v>
      </c>
      <c r="S165" s="307">
        <f t="shared" ca="1" si="79"/>
        <v>8.8786824423694419</v>
      </c>
      <c r="T165" s="304">
        <f t="shared" ca="1" si="59"/>
        <v>87.099874759644223</v>
      </c>
      <c r="U165" s="311">
        <f t="shared" ca="1" si="60"/>
        <v>0</v>
      </c>
      <c r="V165" s="306">
        <f t="shared" ca="1" si="61"/>
        <v>1.1592331978888049</v>
      </c>
      <c r="W165" s="304">
        <f t="shared" ca="1" si="62"/>
        <v>83.485993375832024</v>
      </c>
      <c r="Y165" s="314" t="str">
        <f t="shared" ca="1" si="80"/>
        <v/>
      </c>
      <c r="Z165" s="315" t="str">
        <f t="shared" ca="1" si="81"/>
        <v/>
      </c>
      <c r="AA165" s="316" t="str">
        <f t="shared" ca="1" si="82"/>
        <v/>
      </c>
      <c r="AC165" s="310" t="e">
        <f t="shared" ca="1" si="83"/>
        <v>#N/A</v>
      </c>
      <c r="AD165" s="323" t="e">
        <f t="shared" ca="1" si="84"/>
        <v>#N/A</v>
      </c>
      <c r="AE165" s="324">
        <f t="shared" ca="1" si="63"/>
        <v>551.68095276444058</v>
      </c>
      <c r="AG165" s="306">
        <f t="shared" ca="1" si="85"/>
        <v>53.912241947709148</v>
      </c>
      <c r="AH165" s="304">
        <f t="shared" ca="1" si="86"/>
        <v>63.147384596307283</v>
      </c>
    </row>
    <row r="166" spans="1:34" x14ac:dyDescent="0.2">
      <c r="A166" s="347">
        <f t="shared" ca="1" si="64"/>
        <v>0.01</v>
      </c>
      <c r="B166" s="304">
        <f t="shared" ca="1" si="65"/>
        <v>5.3199999999999656</v>
      </c>
      <c r="D166" s="306">
        <f t="shared" ca="1" si="66"/>
        <v>21.243729986157366</v>
      </c>
      <c r="E166" s="307">
        <f t="shared" ca="1" si="67"/>
        <v>49.448776941820206</v>
      </c>
      <c r="F166" s="304">
        <f t="shared" ca="1" si="68"/>
        <v>53.818933515693637</v>
      </c>
      <c r="G166" s="306">
        <f t="shared" ca="1" si="69"/>
        <v>61.401106283131178</v>
      </c>
      <c r="H166" s="307">
        <f t="shared" ca="1" si="70"/>
        <v>171.17852908462811</v>
      </c>
      <c r="I166" s="304">
        <f t="shared" ca="1" si="71"/>
        <v>181.85759448637069</v>
      </c>
      <c r="J166" s="306">
        <f t="shared" ca="1" si="72"/>
        <v>154.5858112884678</v>
      </c>
      <c r="K166" s="307">
        <f t="shared" ca="1" si="73"/>
        <v>553.39026561643982</v>
      </c>
      <c r="L166" s="304">
        <f t="shared" ca="1" si="58"/>
        <v>574.57598203435862</v>
      </c>
      <c r="M166" s="306">
        <f t="shared" ca="1" si="74"/>
        <v>1.2263953442484694</v>
      </c>
      <c r="N166" s="304">
        <f t="shared" ca="1" si="75"/>
        <v>70.267277239930991</v>
      </c>
      <c r="P166" s="310">
        <f t="shared" ca="1" si="76"/>
        <v>5</v>
      </c>
      <c r="Q166" s="304">
        <f t="shared" ca="1" si="77"/>
        <v>642.21000000000504</v>
      </c>
      <c r="R166" s="306">
        <f t="shared" ca="1" si="78"/>
        <v>0.32229527733109459</v>
      </c>
      <c r="S166" s="307">
        <f t="shared" ca="1" si="79"/>
        <v>8.8754594895961318</v>
      </c>
      <c r="T166" s="304">
        <f t="shared" ca="1" si="59"/>
        <v>87.068257592938053</v>
      </c>
      <c r="U166" s="311">
        <f t="shared" ca="1" si="60"/>
        <v>0</v>
      </c>
      <c r="V166" s="306">
        <f t="shared" ca="1" si="61"/>
        <v>1.1590349142774568</v>
      </c>
      <c r="W166" s="304">
        <f t="shared" ca="1" si="62"/>
        <v>83.967026397148672</v>
      </c>
      <c r="Y166" s="314" t="str">
        <f t="shared" ca="1" si="80"/>
        <v/>
      </c>
      <c r="Z166" s="315" t="str">
        <f t="shared" ca="1" si="81"/>
        <v/>
      </c>
      <c r="AA166" s="316" t="str">
        <f t="shared" ca="1" si="82"/>
        <v/>
      </c>
      <c r="AC166" s="310" t="e">
        <f t="shared" ca="1" si="83"/>
        <v>#N/A</v>
      </c>
      <c r="AD166" s="323" t="e">
        <f t="shared" ca="1" si="84"/>
        <v>#N/A</v>
      </c>
      <c r="AE166" s="324">
        <f t="shared" ca="1" si="63"/>
        <v>553.39026561643982</v>
      </c>
      <c r="AG166" s="306">
        <f t="shared" ca="1" si="85"/>
        <v>53.717019738232395</v>
      </c>
      <c r="AH166" s="304">
        <f t="shared" ca="1" si="86"/>
        <v>62.951558426818664</v>
      </c>
    </row>
    <row r="167" spans="1:34" x14ac:dyDescent="0.2">
      <c r="A167" s="347">
        <f t="shared" ca="1" si="64"/>
        <v>0.01</v>
      </c>
      <c r="B167" s="304">
        <f t="shared" ca="1" si="65"/>
        <v>5.3299999999999654</v>
      </c>
      <c r="D167" s="306">
        <f t="shared" ca="1" si="66"/>
        <v>21.188354456466953</v>
      </c>
      <c r="E167" s="307">
        <f t="shared" ca="1" si="67"/>
        <v>49.260456041248659</v>
      </c>
      <c r="F167" s="304">
        <f t="shared" ca="1" si="68"/>
        <v>53.624051450488842</v>
      </c>
      <c r="G167" s="306">
        <f t="shared" ca="1" si="69"/>
        <v>61.612989827695849</v>
      </c>
      <c r="H167" s="307">
        <f t="shared" ca="1" si="70"/>
        <v>171.67113364504058</v>
      </c>
      <c r="I167" s="304">
        <f t="shared" ca="1" si="71"/>
        <v>182.39281411963887</v>
      </c>
      <c r="J167" s="306">
        <f t="shared" ca="1" si="72"/>
        <v>155.20088176902192</v>
      </c>
      <c r="K167" s="307">
        <f t="shared" ca="1" si="73"/>
        <v>555.10451393008816</v>
      </c>
      <c r="L167" s="304">
        <f t="shared" ca="1" si="58"/>
        <v>576.39251824381051</v>
      </c>
      <c r="M167" s="306">
        <f t="shared" ca="1" si="74"/>
        <v>1.2262137483482256</v>
      </c>
      <c r="N167" s="304">
        <f t="shared" ca="1" si="75"/>
        <v>70.256872561270143</v>
      </c>
      <c r="P167" s="310">
        <f t="shared" ca="1" si="76"/>
        <v>5</v>
      </c>
      <c r="Q167" s="304">
        <f t="shared" ca="1" si="77"/>
        <v>640.750000000005</v>
      </c>
      <c r="R167" s="306">
        <f t="shared" ca="1" si="78"/>
        <v>0.32156257135500665</v>
      </c>
      <c r="S167" s="307">
        <f t="shared" ca="1" si="79"/>
        <v>8.8722438638825825</v>
      </c>
      <c r="T167" s="304">
        <f t="shared" ca="1" si="59"/>
        <v>87.036712304688137</v>
      </c>
      <c r="U167" s="311">
        <f t="shared" ca="1" si="60"/>
        <v>0</v>
      </c>
      <c r="V167" s="306">
        <f t="shared" ca="1" si="61"/>
        <v>1.1588360912635085</v>
      </c>
      <c r="W167" s="304">
        <f t="shared" ca="1" si="62"/>
        <v>84.447506597855892</v>
      </c>
      <c r="Y167" s="314" t="str">
        <f t="shared" ca="1" si="80"/>
        <v/>
      </c>
      <c r="Z167" s="315" t="str">
        <f t="shared" ca="1" si="81"/>
        <v/>
      </c>
      <c r="AA167" s="316" t="str">
        <f t="shared" ca="1" si="82"/>
        <v/>
      </c>
      <c r="AC167" s="310" t="e">
        <f t="shared" ca="1" si="83"/>
        <v>#N/A</v>
      </c>
      <c r="AD167" s="323" t="e">
        <f t="shared" ca="1" si="84"/>
        <v>#N/A</v>
      </c>
      <c r="AE167" s="324">
        <f t="shared" ca="1" si="63"/>
        <v>555.10451393008816</v>
      </c>
      <c r="AG167" s="306">
        <f t="shared" ca="1" si="85"/>
        <v>53.521662587781435</v>
      </c>
      <c r="AH167" s="304">
        <f t="shared" ca="1" si="86"/>
        <v>62.755598487258283</v>
      </c>
    </row>
    <row r="168" spans="1:34" x14ac:dyDescent="0.2">
      <c r="A168" s="347">
        <f t="shared" ca="1" si="64"/>
        <v>0.01</v>
      </c>
      <c r="B168" s="304">
        <f t="shared" ca="1" si="65"/>
        <v>5.3399999999999652</v>
      </c>
      <c r="D168" s="306">
        <f t="shared" ca="1" si="66"/>
        <v>21.132840639070885</v>
      </c>
      <c r="E168" s="307">
        <f t="shared" ca="1" si="67"/>
        <v>49.072042890547998</v>
      </c>
      <c r="F168" s="304">
        <f t="shared" ca="1" si="68"/>
        <v>53.429040295780609</v>
      </c>
      <c r="G168" s="306">
        <f t="shared" ca="1" si="69"/>
        <v>61.824318234086554</v>
      </c>
      <c r="H168" s="307">
        <f t="shared" ca="1" si="70"/>
        <v>172.16185407394607</v>
      </c>
      <c r="I168" s="304">
        <f t="shared" ca="1" si="71"/>
        <v>182.92607884959517</v>
      </c>
      <c r="J168" s="306">
        <f t="shared" ca="1" si="72"/>
        <v>155.81806830933084</v>
      </c>
      <c r="K168" s="307">
        <f t="shared" ca="1" si="73"/>
        <v>556.82367886868315</v>
      </c>
      <c r="L168" s="304">
        <f t="shared" ca="1" si="58"/>
        <v>578.21438909846029</v>
      </c>
      <c r="M168" s="306">
        <f t="shared" ca="1" si="74"/>
        <v>1.2260325901700777</v>
      </c>
      <c r="N168" s="304">
        <f t="shared" ca="1" si="75"/>
        <v>70.246492962237994</v>
      </c>
      <c r="P168" s="310">
        <f t="shared" ca="1" si="76"/>
        <v>5</v>
      </c>
      <c r="Q168" s="304">
        <f t="shared" ca="1" si="77"/>
        <v>639.29000000000508</v>
      </c>
      <c r="R168" s="306">
        <f t="shared" ca="1" si="78"/>
        <v>0.32082986537891883</v>
      </c>
      <c r="S168" s="307">
        <f t="shared" ca="1" si="79"/>
        <v>8.8690355652287938</v>
      </c>
      <c r="T168" s="304">
        <f t="shared" ca="1" si="59"/>
        <v>87.005238894894475</v>
      </c>
      <c r="U168" s="311">
        <f t="shared" ca="1" si="60"/>
        <v>0</v>
      </c>
      <c r="V168" s="306">
        <f t="shared" ca="1" si="61"/>
        <v>1.1586367313092918</v>
      </c>
      <c r="W168" s="304">
        <f t="shared" ca="1" si="62"/>
        <v>84.927416490724639</v>
      </c>
      <c r="Y168" s="314" t="str">
        <f t="shared" ca="1" si="80"/>
        <v/>
      </c>
      <c r="Z168" s="315" t="str">
        <f t="shared" ca="1" si="81"/>
        <v/>
      </c>
      <c r="AA168" s="316" t="str">
        <f t="shared" ca="1" si="82"/>
        <v/>
      </c>
      <c r="AC168" s="310" t="e">
        <f t="shared" ca="1" si="83"/>
        <v>#N/A</v>
      </c>
      <c r="AD168" s="323" t="e">
        <f t="shared" ca="1" si="84"/>
        <v>#N/A</v>
      </c>
      <c r="AE168" s="324">
        <f t="shared" ca="1" si="63"/>
        <v>556.82367886868315</v>
      </c>
      <c r="AG168" s="306">
        <f t="shared" ca="1" si="85"/>
        <v>53.326172829615629</v>
      </c>
      <c r="AH168" s="304">
        <f t="shared" ca="1" si="86"/>
        <v>62.55950709876717</v>
      </c>
    </row>
    <row r="169" spans="1:34" x14ac:dyDescent="0.2">
      <c r="A169" s="347">
        <f t="shared" ca="1" si="64"/>
        <v>0.01</v>
      </c>
      <c r="B169" s="304">
        <f t="shared" ca="1" si="65"/>
        <v>5.349999999999965</v>
      </c>
      <c r="D169" s="306">
        <f t="shared" ca="1" si="66"/>
        <v>21.077189757317914</v>
      </c>
      <c r="E169" s="307">
        <f t="shared" ca="1" si="67"/>
        <v>48.883539547801689</v>
      </c>
      <c r="F169" s="304">
        <f t="shared" ca="1" si="68"/>
        <v>53.233902419299291</v>
      </c>
      <c r="G169" s="306">
        <f t="shared" ca="1" si="69"/>
        <v>62.035090131659736</v>
      </c>
      <c r="H169" s="307">
        <f t="shared" ca="1" si="70"/>
        <v>172.65068946942409</v>
      </c>
      <c r="I169" s="304">
        <f t="shared" ca="1" si="71"/>
        <v>183.45738737350061</v>
      </c>
      <c r="J169" s="306">
        <f t="shared" ca="1" si="72"/>
        <v>156.43736535115957</v>
      </c>
      <c r="K169" s="307">
        <f t="shared" ca="1" si="73"/>
        <v>558.54774158639998</v>
      </c>
      <c r="L169" s="304">
        <f t="shared" ca="1" si="58"/>
        <v>580.04157515585041</v>
      </c>
      <c r="M169" s="306">
        <f t="shared" ca="1" si="74"/>
        <v>1.2258518654685528</v>
      </c>
      <c r="N169" s="304">
        <f t="shared" ca="1" si="75"/>
        <v>70.236138199586861</v>
      </c>
      <c r="P169" s="310">
        <f t="shared" ca="1" si="76"/>
        <v>5</v>
      </c>
      <c r="Q169" s="304">
        <f t="shared" ca="1" si="77"/>
        <v>637.83000000000516</v>
      </c>
      <c r="R169" s="306">
        <f t="shared" ca="1" si="78"/>
        <v>0.32009715940283101</v>
      </c>
      <c r="S169" s="307">
        <f t="shared" ca="1" si="79"/>
        <v>8.8658345936347658</v>
      </c>
      <c r="T169" s="304">
        <f t="shared" ca="1" si="59"/>
        <v>86.973837363557053</v>
      </c>
      <c r="U169" s="311">
        <f t="shared" ca="1" si="60"/>
        <v>0</v>
      </c>
      <c r="V169" s="306">
        <f t="shared" ca="1" si="61"/>
        <v>1.1584368368774145</v>
      </c>
      <c r="W169" s="304">
        <f t="shared" ca="1" si="62"/>
        <v>85.406738671024456</v>
      </c>
      <c r="Y169" s="314" t="str">
        <f t="shared" ca="1" si="80"/>
        <v/>
      </c>
      <c r="Z169" s="315" t="str">
        <f t="shared" ca="1" si="81"/>
        <v/>
      </c>
      <c r="AA169" s="316" t="str">
        <f t="shared" ca="1" si="82"/>
        <v/>
      </c>
      <c r="AC169" s="310" t="e">
        <f t="shared" ca="1" si="83"/>
        <v>#N/A</v>
      </c>
      <c r="AD169" s="323" t="e">
        <f t="shared" ca="1" si="84"/>
        <v>#N/A</v>
      </c>
      <c r="AE169" s="324">
        <f t="shared" ca="1" si="63"/>
        <v>558.54774158639998</v>
      </c>
      <c r="AG169" s="306">
        <f t="shared" ca="1" si="85"/>
        <v>53.130552791624375</v>
      </c>
      <c r="AH169" s="304">
        <f t="shared" ca="1" si="86"/>
        <v>62.363286577243095</v>
      </c>
    </row>
    <row r="170" spans="1:34" x14ac:dyDescent="0.2">
      <c r="A170" s="347">
        <f t="shared" ca="1" si="64"/>
        <v>0.01</v>
      </c>
      <c r="B170" s="304">
        <f t="shared" ca="1" si="65"/>
        <v>5.3599999999999648</v>
      </c>
      <c r="D170" s="306">
        <f t="shared" ca="1" si="66"/>
        <v>21.021403028560144</v>
      </c>
      <c r="E170" s="307">
        <f t="shared" ca="1" si="67"/>
        <v>48.694948067179418</v>
      </c>
      <c r="F170" s="304">
        <f t="shared" ca="1" si="68"/>
        <v>53.038640183874044</v>
      </c>
      <c r="G170" s="306">
        <f t="shared" ca="1" si="69"/>
        <v>62.245304161945334</v>
      </c>
      <c r="H170" s="307">
        <f t="shared" ca="1" si="70"/>
        <v>173.13763895009589</v>
      </c>
      <c r="I170" s="304">
        <f t="shared" ca="1" si="71"/>
        <v>183.98673841184004</v>
      </c>
      <c r="J170" s="306">
        <f t="shared" ca="1" si="72"/>
        <v>157.0587673226276</v>
      </c>
      <c r="K170" s="307">
        <f t="shared" ca="1" si="73"/>
        <v>560.27668322849763</v>
      </c>
      <c r="L170" s="304">
        <f t="shared" ca="1" si="58"/>
        <v>581.87405695943312</v>
      </c>
      <c r="M170" s="306">
        <f t="shared" ca="1" si="74"/>
        <v>1.22567157004536</v>
      </c>
      <c r="N170" s="304">
        <f t="shared" ca="1" si="75"/>
        <v>70.225808032772377</v>
      </c>
      <c r="P170" s="310">
        <f t="shared" ca="1" si="76"/>
        <v>5</v>
      </c>
      <c r="Q170" s="304">
        <f t="shared" ca="1" si="77"/>
        <v>636.37000000000512</v>
      </c>
      <c r="R170" s="306">
        <f t="shared" ca="1" si="78"/>
        <v>0.31936445342674313</v>
      </c>
      <c r="S170" s="307">
        <f t="shared" ca="1" si="79"/>
        <v>8.8626409491004985</v>
      </c>
      <c r="T170" s="304">
        <f t="shared" ca="1" si="59"/>
        <v>86.942507710675898</v>
      </c>
      <c r="U170" s="311">
        <f t="shared" ca="1" si="60"/>
        <v>0</v>
      </c>
      <c r="V170" s="306">
        <f t="shared" ca="1" si="61"/>
        <v>1.1582364104307243</v>
      </c>
      <c r="W170" s="304">
        <f t="shared" ca="1" si="62"/>
        <v>85.885455816929692</v>
      </c>
      <c r="Y170" s="314" t="str">
        <f t="shared" ca="1" si="80"/>
        <v/>
      </c>
      <c r="Z170" s="315" t="str">
        <f t="shared" ca="1" si="81"/>
        <v/>
      </c>
      <c r="AA170" s="316" t="str">
        <f t="shared" ca="1" si="82"/>
        <v/>
      </c>
      <c r="AC170" s="310" t="e">
        <f t="shared" ca="1" si="83"/>
        <v>#N/A</v>
      </c>
      <c r="AD170" s="323" t="e">
        <f t="shared" ca="1" si="84"/>
        <v>#N/A</v>
      </c>
      <c r="AE170" s="324">
        <f t="shared" ca="1" si="63"/>
        <v>560.27668322849763</v>
      </c>
      <c r="AG170" s="306">
        <f t="shared" ca="1" si="85"/>
        <v>52.934804796253964</v>
      </c>
      <c r="AH170" s="304">
        <f t="shared" ca="1" si="86"/>
        <v>62.166939233265445</v>
      </c>
    </row>
    <row r="171" spans="1:34" x14ac:dyDescent="0.2">
      <c r="A171" s="347">
        <f t="shared" ca="1" si="64"/>
        <v>0.01</v>
      </c>
      <c r="B171" s="304">
        <f t="shared" ca="1" si="65"/>
        <v>5.3699999999999646</v>
      </c>
      <c r="D171" s="306">
        <f t="shared" ca="1" si="66"/>
        <v>20.965481664199665</v>
      </c>
      <c r="E171" s="307">
        <f t="shared" ca="1" si="67"/>
        <v>48.506270498847741</v>
      </c>
      <c r="F171" s="304">
        <f t="shared" ca="1" si="68"/>
        <v>52.843255947370231</v>
      </c>
      <c r="G171" s="306">
        <f t="shared" ca="1" si="69"/>
        <v>62.454958978587328</v>
      </c>
      <c r="H171" s="307">
        <f t="shared" ca="1" si="70"/>
        <v>173.62270165508437</v>
      </c>
      <c r="I171" s="304">
        <f t="shared" ca="1" si="71"/>
        <v>184.51413070826706</v>
      </c>
      <c r="J171" s="306">
        <f t="shared" ca="1" si="72"/>
        <v>157.68226863833027</v>
      </c>
      <c r="K171" s="307">
        <f t="shared" ca="1" si="73"/>
        <v>562.01048493152348</v>
      </c>
      <c r="L171" s="304">
        <f t="shared" ca="1" si="58"/>
        <v>583.71181503880553</v>
      </c>
      <c r="M171" s="306">
        <f t="shared" ca="1" si="74"/>
        <v>1.2254916997486389</v>
      </c>
      <c r="N171" s="304">
        <f t="shared" ca="1" si="75"/>
        <v>70.215502223910505</v>
      </c>
      <c r="P171" s="310">
        <f t="shared" ca="1" si="76"/>
        <v>5</v>
      </c>
      <c r="Q171" s="304">
        <f t="shared" ca="1" si="77"/>
        <v>634.9100000000052</v>
      </c>
      <c r="R171" s="306">
        <f t="shared" ca="1" si="78"/>
        <v>0.31863174745065526</v>
      </c>
      <c r="S171" s="307">
        <f t="shared" ca="1" si="79"/>
        <v>8.8594546316259919</v>
      </c>
      <c r="T171" s="304">
        <f t="shared" ca="1" si="59"/>
        <v>86.911249936250982</v>
      </c>
      <c r="U171" s="311">
        <f t="shared" ca="1" si="60"/>
        <v>0</v>
      </c>
      <c r="V171" s="306">
        <f t="shared" ca="1" si="61"/>
        <v>1.1580354544322751</v>
      </c>
      <c r="W171" s="304">
        <f t="shared" ca="1" si="62"/>
        <v>86.363550689919094</v>
      </c>
      <c r="Y171" s="314" t="str">
        <f t="shared" ca="1" si="80"/>
        <v/>
      </c>
      <c r="Z171" s="315" t="str">
        <f t="shared" ca="1" si="81"/>
        <v/>
      </c>
      <c r="AA171" s="316" t="str">
        <f t="shared" ca="1" si="82"/>
        <v/>
      </c>
      <c r="AC171" s="310" t="e">
        <f t="shared" ca="1" si="83"/>
        <v>#N/A</v>
      </c>
      <c r="AD171" s="323" t="e">
        <f t="shared" ca="1" si="84"/>
        <v>#N/A</v>
      </c>
      <c r="AE171" s="324">
        <f t="shared" ca="1" si="63"/>
        <v>562.01048493152348</v>
      </c>
      <c r="AG171" s="306">
        <f t="shared" ca="1" si="85"/>
        <v>52.738931160434959</v>
      </c>
      <c r="AH171" s="304">
        <f t="shared" ca="1" si="86"/>
        <v>61.970467372020622</v>
      </c>
    </row>
    <row r="172" spans="1:34" x14ac:dyDescent="0.2">
      <c r="A172" s="347">
        <f t="shared" ca="1" si="64"/>
        <v>0.01</v>
      </c>
      <c r="B172" s="304">
        <f t="shared" ca="1" si="65"/>
        <v>5.3799999999999644</v>
      </c>
      <c r="D172" s="306">
        <f t="shared" ca="1" si="66"/>
        <v>20.909426869733792</v>
      </c>
      <c r="E172" s="307">
        <f t="shared" ca="1" si="67"/>
        <v>48.317508888881996</v>
      </c>
      <c r="F172" s="304">
        <f t="shared" ca="1" si="68"/>
        <v>52.647752062627859</v>
      </c>
      <c r="G172" s="306">
        <f t="shared" ca="1" si="69"/>
        <v>62.664053247284663</v>
      </c>
      <c r="H172" s="307">
        <f t="shared" ca="1" si="70"/>
        <v>174.1058767439732</v>
      </c>
      <c r="I172" s="304">
        <f t="shared" ca="1" si="71"/>
        <v>185.03956302954813</v>
      </c>
      <c r="J172" s="306">
        <f t="shared" ca="1" si="72"/>
        <v>158.30786369945963</v>
      </c>
      <c r="K172" s="307">
        <f t="shared" ca="1" si="73"/>
        <v>563.74912782351873</v>
      </c>
      <c r="L172" s="304">
        <f t="shared" ca="1" si="58"/>
        <v>585.55482990994506</v>
      </c>
      <c r="M172" s="306">
        <f t="shared" ca="1" si="74"/>
        <v>1.2253122504722251</v>
      </c>
      <c r="N172" s="304">
        <f t="shared" ca="1" si="75"/>
        <v>70.205220537735315</v>
      </c>
      <c r="P172" s="310">
        <f t="shared" ca="1" si="76"/>
        <v>5</v>
      </c>
      <c r="Q172" s="304">
        <f t="shared" ca="1" si="77"/>
        <v>633.45000000000516</v>
      </c>
      <c r="R172" s="306">
        <f t="shared" ca="1" si="78"/>
        <v>0.31789904147456738</v>
      </c>
      <c r="S172" s="307">
        <f t="shared" ca="1" si="79"/>
        <v>8.856275641211246</v>
      </c>
      <c r="T172" s="304">
        <f t="shared" ca="1" si="59"/>
        <v>86.880064040282321</v>
      </c>
      <c r="U172" s="311">
        <f t="shared" ca="1" si="60"/>
        <v>0</v>
      </c>
      <c r="V172" s="306">
        <f t="shared" ca="1" si="61"/>
        <v>1.1578339713452923</v>
      </c>
      <c r="W172" s="304">
        <f t="shared" ca="1" si="62"/>
        <v>86.84100613516901</v>
      </c>
      <c r="Y172" s="314" t="str">
        <f t="shared" ca="1" si="80"/>
        <v/>
      </c>
      <c r="Z172" s="315" t="str">
        <f t="shared" ca="1" si="81"/>
        <v/>
      </c>
      <c r="AA172" s="316" t="str">
        <f t="shared" ca="1" si="82"/>
        <v/>
      </c>
      <c r="AC172" s="310" t="e">
        <f t="shared" ca="1" si="83"/>
        <v>#N/A</v>
      </c>
      <c r="AD172" s="323" t="e">
        <f t="shared" ca="1" si="84"/>
        <v>#N/A</v>
      </c>
      <c r="AE172" s="324">
        <f t="shared" ca="1" si="63"/>
        <v>563.74912782351873</v>
      </c>
      <c r="AG172" s="306">
        <f t="shared" ca="1" si="85"/>
        <v>52.542934195510192</v>
      </c>
      <c r="AH172" s="304">
        <f t="shared" ca="1" si="86"/>
        <v>61.773873293228114</v>
      </c>
    </row>
    <row r="173" spans="1:34" x14ac:dyDescent="0.2">
      <c r="A173" s="347">
        <f t="shared" ca="1" si="64"/>
        <v>0.01</v>
      </c>
      <c r="B173" s="304">
        <f t="shared" ca="1" si="65"/>
        <v>5.3899999999999642</v>
      </c>
      <c r="D173" s="306">
        <f t="shared" ca="1" si="66"/>
        <v>20.853239844798996</v>
      </c>
      <c r="E173" s="307">
        <f t="shared" ca="1" si="67"/>
        <v>48.128665279179152</v>
      </c>
      <c r="F173" s="304">
        <f t="shared" ca="1" si="68"/>
        <v>52.452130877400755</v>
      </c>
      <c r="G173" s="306">
        <f t="shared" ca="1" si="69"/>
        <v>62.872585645732656</v>
      </c>
      <c r="H173" s="307">
        <f t="shared" ca="1" si="70"/>
        <v>174.58716339676499</v>
      </c>
      <c r="I173" s="304">
        <f t="shared" ca="1" si="71"/>
        <v>185.56303416550588</v>
      </c>
      <c r="J173" s="306">
        <f t="shared" ca="1" si="72"/>
        <v>158.93554689392471</v>
      </c>
      <c r="K173" s="307">
        <f t="shared" ca="1" si="73"/>
        <v>565.4925930242224</v>
      </c>
      <c r="L173" s="304">
        <f t="shared" ca="1" si="58"/>
        <v>587.40308207544308</v>
      </c>
      <c r="M173" s="306">
        <f t="shared" ca="1" si="74"/>
        <v>1.2251332181549268</v>
      </c>
      <c r="N173" s="304">
        <f t="shared" ca="1" si="75"/>
        <v>70.194962741557674</v>
      </c>
      <c r="P173" s="310">
        <f t="shared" ca="1" si="76"/>
        <v>5</v>
      </c>
      <c r="Q173" s="304">
        <f t="shared" ca="1" si="77"/>
        <v>631.99000000000524</v>
      </c>
      <c r="R173" s="306">
        <f t="shared" ca="1" si="78"/>
        <v>0.31716633549847956</v>
      </c>
      <c r="S173" s="307">
        <f t="shared" ca="1" si="79"/>
        <v>8.8531039778562608</v>
      </c>
      <c r="T173" s="304">
        <f t="shared" ca="1" si="59"/>
        <v>86.848950022769927</v>
      </c>
      <c r="U173" s="311">
        <f t="shared" ca="1" si="60"/>
        <v>0</v>
      </c>
      <c r="V173" s="306">
        <f t="shared" ca="1" si="61"/>
        <v>1.1576319636331354</v>
      </c>
      <c r="W173" s="304">
        <f t="shared" ca="1" si="62"/>
        <v>87.317805081939426</v>
      </c>
      <c r="Y173" s="314" t="str">
        <f t="shared" ca="1" si="80"/>
        <v/>
      </c>
      <c r="Z173" s="315" t="str">
        <f t="shared" ca="1" si="81"/>
        <v/>
      </c>
      <c r="AA173" s="316" t="str">
        <f t="shared" ca="1" si="82"/>
        <v/>
      </c>
      <c r="AC173" s="310" t="e">
        <f t="shared" ca="1" si="83"/>
        <v>#N/A</v>
      </c>
      <c r="AD173" s="323" t="e">
        <f t="shared" ca="1" si="84"/>
        <v>#N/A</v>
      </c>
      <c r="AE173" s="324">
        <f t="shared" ca="1" si="63"/>
        <v>565.4925930242224</v>
      </c>
      <c r="AG173" s="306">
        <f t="shared" ca="1" si="85"/>
        <v>52.346816207163435</v>
      </c>
      <c r="AH173" s="304">
        <f t="shared" ca="1" si="86"/>
        <v>61.577159291067268</v>
      </c>
    </row>
    <row r="174" spans="1:34" x14ac:dyDescent="0.2">
      <c r="A174" s="347">
        <f t="shared" ca="1" si="64"/>
        <v>0.01</v>
      </c>
      <c r="B174" s="304">
        <f t="shared" ca="1" si="65"/>
        <v>5.3999999999999639</v>
      </c>
      <c r="D174" s="306">
        <f t="shared" ca="1" si="66"/>
        <v>20.796921783213644</v>
      </c>
      <c r="E174" s="307">
        <f t="shared" ca="1" si="67"/>
        <v>47.939741707371617</v>
      </c>
      <c r="F174" s="304">
        <f t="shared" ca="1" si="68"/>
        <v>52.256394734296506</v>
      </c>
      <c r="G174" s="306">
        <f t="shared" ca="1" si="69"/>
        <v>63.080554863564792</v>
      </c>
      <c r="H174" s="307">
        <f t="shared" ca="1" si="70"/>
        <v>175.06656081383872</v>
      </c>
      <c r="I174" s="304">
        <f t="shared" ca="1" si="71"/>
        <v>186.08454292896198</v>
      </c>
      <c r="J174" s="306">
        <f t="shared" ca="1" si="72"/>
        <v>159.56531259647119</v>
      </c>
      <c r="K174" s="307">
        <f t="shared" ca="1" si="73"/>
        <v>567.24086164527546</v>
      </c>
      <c r="L174" s="304">
        <f t="shared" ca="1" si="58"/>
        <v>589.25655202473911</v>
      </c>
      <c r="M174" s="306">
        <f t="shared" ca="1" si="74"/>
        <v>1.2249545987798178</v>
      </c>
      <c r="N174" s="304">
        <f t="shared" ca="1" si="75"/>
        <v>70.184728605224663</v>
      </c>
      <c r="P174" s="310">
        <f t="shared" ca="1" si="76"/>
        <v>5</v>
      </c>
      <c r="Q174" s="304">
        <f t="shared" ca="1" si="77"/>
        <v>630.53000000000532</v>
      </c>
      <c r="R174" s="306">
        <f t="shared" ca="1" si="78"/>
        <v>0.31643362952239174</v>
      </c>
      <c r="S174" s="307">
        <f t="shared" ca="1" si="79"/>
        <v>8.8499396415610363</v>
      </c>
      <c r="T174" s="304">
        <f t="shared" ca="1" si="59"/>
        <v>86.817907883713772</v>
      </c>
      <c r="U174" s="311">
        <f t="shared" ca="1" si="60"/>
        <v>0</v>
      </c>
      <c r="V174" s="306">
        <f t="shared" ca="1" si="61"/>
        <v>1.1574294337592668</v>
      </c>
      <c r="W174" s="304">
        <f t="shared" ca="1" si="62"/>
        <v>87.79393054395409</v>
      </c>
      <c r="Y174" s="314" t="str">
        <f t="shared" ca="1" si="80"/>
        <v/>
      </c>
      <c r="Z174" s="315" t="str">
        <f t="shared" ca="1" si="81"/>
        <v/>
      </c>
      <c r="AA174" s="316" t="str">
        <f t="shared" ca="1" si="82"/>
        <v/>
      </c>
      <c r="AC174" s="310" t="e">
        <f t="shared" ca="1" si="83"/>
        <v>#N/A</v>
      </c>
      <c r="AD174" s="323" t="e">
        <f t="shared" ca="1" si="84"/>
        <v>#N/A</v>
      </c>
      <c r="AE174" s="324">
        <f t="shared" ca="1" si="63"/>
        <v>567.24086164527546</v>
      </c>
      <c r="AG174" s="306">
        <f t="shared" ca="1" si="85"/>
        <v>52.150579495348595</v>
      </c>
      <c r="AH174" s="304">
        <f t="shared" ca="1" si="86"/>
        <v>61.380327654104647</v>
      </c>
    </row>
    <row r="175" spans="1:34" x14ac:dyDescent="0.2">
      <c r="A175" s="347">
        <f t="shared" ca="1" si="64"/>
        <v>0.01</v>
      </c>
      <c r="B175" s="304">
        <f t="shared" ca="1" si="65"/>
        <v>5.4099999999999637</v>
      </c>
      <c r="D175" s="306">
        <f t="shared" ca="1" si="66"/>
        <v>20.740473873019511</v>
      </c>
      <c r="E175" s="307">
        <f t="shared" ca="1" si="67"/>
        <v>47.750740206742222</v>
      </c>
      <c r="F175" s="304">
        <f t="shared" ca="1" si="68"/>
        <v>52.060545970717527</v>
      </c>
      <c r="G175" s="306">
        <f t="shared" ca="1" si="69"/>
        <v>63.28795960229499</v>
      </c>
      <c r="H175" s="307">
        <f t="shared" ca="1" si="70"/>
        <v>175.54406821590615</v>
      </c>
      <c r="I175" s="304">
        <f t="shared" ca="1" si="71"/>
        <v>186.60408815567905</v>
      </c>
      <c r="J175" s="306">
        <f t="shared" ca="1" si="72"/>
        <v>160.19715516880049</v>
      </c>
      <c r="K175" s="307">
        <f t="shared" ca="1" si="73"/>
        <v>568.99391479042413</v>
      </c>
      <c r="L175" s="304">
        <f t="shared" ca="1" si="58"/>
        <v>591.1152202343543</v>
      </c>
      <c r="M175" s="306">
        <f t="shared" ca="1" si="74"/>
        <v>1.2247763883735425</v>
      </c>
      <c r="N175" s="304">
        <f t="shared" ca="1" si="75"/>
        <v>70.174517901079781</v>
      </c>
      <c r="P175" s="310">
        <f t="shared" ca="1" si="76"/>
        <v>5</v>
      </c>
      <c r="Q175" s="304">
        <f t="shared" ca="1" si="77"/>
        <v>629.07000000000528</v>
      </c>
      <c r="R175" s="306">
        <f t="shared" ca="1" si="78"/>
        <v>0.3157009235463038</v>
      </c>
      <c r="S175" s="307">
        <f t="shared" ca="1" si="79"/>
        <v>8.8467826323255725</v>
      </c>
      <c r="T175" s="304">
        <f t="shared" ca="1" si="59"/>
        <v>86.786937623113872</v>
      </c>
      <c r="U175" s="311">
        <f t="shared" ca="1" si="60"/>
        <v>0</v>
      </c>
      <c r="V175" s="306">
        <f t="shared" ca="1" si="61"/>
        <v>1.1572263841872144</v>
      </c>
      <c r="W175" s="304">
        <f t="shared" ca="1" si="62"/>
        <v>88.269365619773666</v>
      </c>
      <c r="Y175" s="314" t="str">
        <f t="shared" ca="1" si="80"/>
        <v/>
      </c>
      <c r="Z175" s="315" t="str">
        <f t="shared" ca="1" si="81"/>
        <v/>
      </c>
      <c r="AA175" s="316" t="str">
        <f t="shared" ca="1" si="82"/>
        <v/>
      </c>
      <c r="AC175" s="310" t="e">
        <f t="shared" ca="1" si="83"/>
        <v>#N/A</v>
      </c>
      <c r="AD175" s="323" t="e">
        <f t="shared" ca="1" si="84"/>
        <v>#N/A</v>
      </c>
      <c r="AE175" s="324">
        <f t="shared" ca="1" si="63"/>
        <v>568.99391479042413</v>
      </c>
      <c r="AG175" s="306">
        <f t="shared" ca="1" si="85"/>
        <v>51.954226354219628</v>
      </c>
      <c r="AH175" s="304">
        <f t="shared" ca="1" si="86"/>
        <v>61.183380665222117</v>
      </c>
    </row>
    <row r="176" spans="1:34" x14ac:dyDescent="0.2">
      <c r="A176" s="347">
        <f t="shared" ca="1" si="64"/>
        <v>0.01</v>
      </c>
      <c r="B176" s="304">
        <f t="shared" ca="1" si="65"/>
        <v>5.4199999999999635</v>
      </c>
      <c r="D176" s="306">
        <f t="shared" ca="1" si="66"/>
        <v>20.683897296522108</v>
      </c>
      <c r="E176" s="307">
        <f t="shared" ca="1" si="67"/>
        <v>47.561662806139914</v>
      </c>
      <c r="F176" s="304">
        <f t="shared" ca="1" si="68"/>
        <v>51.86458691880258</v>
      </c>
      <c r="G176" s="306">
        <f t="shared" ca="1" si="69"/>
        <v>63.494798575260212</v>
      </c>
      <c r="H176" s="307">
        <f t="shared" ca="1" si="70"/>
        <v>176.01968484396755</v>
      </c>
      <c r="I176" s="304">
        <f t="shared" ca="1" si="71"/>
        <v>187.12166870430192</v>
      </c>
      <c r="J176" s="306">
        <f t="shared" ca="1" si="72"/>
        <v>160.83106895968828</v>
      </c>
      <c r="K176" s="307">
        <f t="shared" ca="1" si="73"/>
        <v>570.75173355572349</v>
      </c>
      <c r="L176" s="304">
        <f t="shared" ca="1" si="58"/>
        <v>592.97906716812486</v>
      </c>
      <c r="M176" s="306">
        <f t="shared" ca="1" si="74"/>
        <v>1.2245985830056354</v>
      </c>
      <c r="N176" s="304">
        <f t="shared" ca="1" si="75"/>
        <v>70.164330403923927</v>
      </c>
      <c r="P176" s="310">
        <f t="shared" ca="1" si="76"/>
        <v>5</v>
      </c>
      <c r="Q176" s="304">
        <f t="shared" ca="1" si="77"/>
        <v>627.61000000000536</v>
      </c>
      <c r="R176" s="306">
        <f t="shared" ca="1" si="78"/>
        <v>0.31496821757021598</v>
      </c>
      <c r="S176" s="307">
        <f t="shared" ca="1" si="79"/>
        <v>8.8436329501498712</v>
      </c>
      <c r="T176" s="304">
        <f t="shared" ca="1" si="59"/>
        <v>86.756039240970239</v>
      </c>
      <c r="U176" s="311">
        <f t="shared" ca="1" si="60"/>
        <v>0</v>
      </c>
      <c r="V176" s="306">
        <f t="shared" ca="1" si="61"/>
        <v>1.1570228173805386</v>
      </c>
      <c r="W176" s="304">
        <f t="shared" ca="1" si="62"/>
        <v>88.744093493162239</v>
      </c>
      <c r="Y176" s="314" t="str">
        <f t="shared" ca="1" si="80"/>
        <v/>
      </c>
      <c r="Z176" s="315" t="str">
        <f t="shared" ca="1" si="81"/>
        <v/>
      </c>
      <c r="AA176" s="316" t="str">
        <f t="shared" ca="1" si="82"/>
        <v/>
      </c>
      <c r="AC176" s="310" t="e">
        <f t="shared" ca="1" si="83"/>
        <v>#N/A</v>
      </c>
      <c r="AD176" s="323" t="e">
        <f t="shared" ca="1" si="84"/>
        <v>#N/A</v>
      </c>
      <c r="AE176" s="324">
        <f t="shared" ca="1" si="63"/>
        <v>570.75173355572349</v>
      </c>
      <c r="AG176" s="306">
        <f t="shared" ca="1" si="85"/>
        <v>51.757759072060971</v>
      </c>
      <c r="AH176" s="304">
        <f t="shared" ca="1" si="86"/>
        <v>60.986320601545501</v>
      </c>
    </row>
    <row r="177" spans="1:34" x14ac:dyDescent="0.2">
      <c r="A177" s="347">
        <f t="shared" ca="1" si="64"/>
        <v>0.01</v>
      </c>
      <c r="B177" s="304">
        <f t="shared" ca="1" si="65"/>
        <v>5.4299999999999633</v>
      </c>
      <c r="D177" s="306">
        <f t="shared" ca="1" si="66"/>
        <v>20.627193230329905</v>
      </c>
      <c r="E177" s="307">
        <f t="shared" ca="1" si="67"/>
        <v>47.372511529896791</v>
      </c>
      <c r="F177" s="304">
        <f t="shared" ca="1" si="68"/>
        <v>51.668519905369578</v>
      </c>
      <c r="G177" s="306">
        <f t="shared" ca="1" si="69"/>
        <v>63.701070507563514</v>
      </c>
      <c r="H177" s="307">
        <f t="shared" ca="1" si="70"/>
        <v>176.49340995926653</v>
      </c>
      <c r="I177" s="304">
        <f t="shared" ca="1" si="71"/>
        <v>187.63728345629849</v>
      </c>
      <c r="J177" s="306">
        <f t="shared" ca="1" si="72"/>
        <v>161.4670483051024</v>
      </c>
      <c r="K177" s="307">
        <f t="shared" ca="1" si="73"/>
        <v>572.51429902973962</v>
      </c>
      <c r="L177" s="304">
        <f t="shared" ca="1" si="58"/>
        <v>594.84807327743476</v>
      </c>
      <c r="M177" s="306">
        <f t="shared" ca="1" si="74"/>
        <v>1.2244211787878527</v>
      </c>
      <c r="N177" s="304">
        <f t="shared" ca="1" si="75"/>
        <v>70.154165890977154</v>
      </c>
      <c r="P177" s="310">
        <f t="shared" ca="1" si="76"/>
        <v>5</v>
      </c>
      <c r="Q177" s="304">
        <f t="shared" ca="1" si="77"/>
        <v>626.15000000000532</v>
      </c>
      <c r="R177" s="306">
        <f t="shared" ca="1" si="78"/>
        <v>0.3142355115941281</v>
      </c>
      <c r="S177" s="307">
        <f t="shared" ca="1" si="79"/>
        <v>8.8404905950339305</v>
      </c>
      <c r="T177" s="304">
        <f t="shared" ca="1" si="59"/>
        <v>86.72521273728286</v>
      </c>
      <c r="U177" s="311">
        <f t="shared" ca="1" si="60"/>
        <v>0</v>
      </c>
      <c r="V177" s="306">
        <f t="shared" ca="1" si="61"/>
        <v>1.1568187358027981</v>
      </c>
      <c r="W177" s="304">
        <f t="shared" ca="1" si="62"/>
        <v>89.218097433447866</v>
      </c>
      <c r="Y177" s="314" t="str">
        <f t="shared" ca="1" si="80"/>
        <v/>
      </c>
      <c r="Z177" s="315" t="str">
        <f t="shared" ca="1" si="81"/>
        <v/>
      </c>
      <c r="AA177" s="316" t="str">
        <f t="shared" ca="1" si="82"/>
        <v/>
      </c>
      <c r="AC177" s="310" t="e">
        <f t="shared" ca="1" si="83"/>
        <v>#N/A</v>
      </c>
      <c r="AD177" s="323" t="e">
        <f t="shared" ca="1" si="84"/>
        <v>#N/A</v>
      </c>
      <c r="AE177" s="324">
        <f t="shared" ca="1" si="63"/>
        <v>572.51429902973962</v>
      </c>
      <c r="AG177" s="306">
        <f t="shared" ca="1" si="85"/>
        <v>51.561179931218774</v>
      </c>
      <c r="AH177" s="304">
        <f t="shared" ca="1" si="86"/>
        <v>60.789149734374043</v>
      </c>
    </row>
    <row r="178" spans="1:34" x14ac:dyDescent="0.2">
      <c r="A178" s="347">
        <f t="shared" ca="1" si="64"/>
        <v>0.01</v>
      </c>
      <c r="B178" s="304">
        <f t="shared" ca="1" si="65"/>
        <v>5.4399999999999631</v>
      </c>
      <c r="D178" s="306">
        <f t="shared" ca="1" si="66"/>
        <v>20.570362845392403</v>
      </c>
      <c r="E178" s="307">
        <f t="shared" ca="1" si="67"/>
        <v>47.183288397745798</v>
      </c>
      <c r="F178" s="304">
        <f t="shared" ca="1" si="68"/>
        <v>51.472347251858963</v>
      </c>
      <c r="G178" s="306">
        <f t="shared" ca="1" si="69"/>
        <v>63.90677413601744</v>
      </c>
      <c r="H178" s="307">
        <f t="shared" ca="1" si="70"/>
        <v>176.965242843244</v>
      </c>
      <c r="I178" s="304">
        <f t="shared" ca="1" si="71"/>
        <v>188.15093131589936</v>
      </c>
      <c r="J178" s="306">
        <f t="shared" ca="1" si="72"/>
        <v>162.1050875283203</v>
      </c>
      <c r="K178" s="307">
        <f t="shared" ca="1" si="73"/>
        <v>574.28159229375217</v>
      </c>
      <c r="L178" s="304">
        <f t="shared" ca="1" si="58"/>
        <v>596.7222190014478</v>
      </c>
      <c r="M178" s="306">
        <f t="shared" ca="1" si="74"/>
        <v>1.2242441718735175</v>
      </c>
      <c r="N178" s="304">
        <f t="shared" ca="1" si="75"/>
        <v>70.144024141841115</v>
      </c>
      <c r="P178" s="310">
        <f t="shared" ca="1" si="76"/>
        <v>5</v>
      </c>
      <c r="Q178" s="304">
        <f t="shared" ca="1" si="77"/>
        <v>624.6900000000054</v>
      </c>
      <c r="R178" s="306">
        <f t="shared" ca="1" si="78"/>
        <v>0.31350280561804023</v>
      </c>
      <c r="S178" s="307">
        <f t="shared" ca="1" si="79"/>
        <v>8.8373555669777506</v>
      </c>
      <c r="T178" s="304">
        <f t="shared" ca="1" si="59"/>
        <v>86.694458112051734</v>
      </c>
      <c r="U178" s="311">
        <f t="shared" ca="1" si="60"/>
        <v>0</v>
      </c>
      <c r="V178" s="306">
        <f t="shared" ca="1" si="61"/>
        <v>1.1566141419175147</v>
      </c>
      <c r="W178" s="304">
        <f t="shared" ca="1" si="62"/>
        <v>89.691360795875624</v>
      </c>
      <c r="Y178" s="314" t="str">
        <f t="shared" ca="1" si="80"/>
        <v/>
      </c>
      <c r="Z178" s="315" t="str">
        <f t="shared" ca="1" si="81"/>
        <v/>
      </c>
      <c r="AA178" s="316" t="str">
        <f t="shared" ca="1" si="82"/>
        <v/>
      </c>
      <c r="AC178" s="310" t="e">
        <f t="shared" ca="1" si="83"/>
        <v>#N/A</v>
      </c>
      <c r="AD178" s="323" t="e">
        <f t="shared" ca="1" si="84"/>
        <v>#N/A</v>
      </c>
      <c r="AE178" s="324">
        <f t="shared" ca="1" si="63"/>
        <v>574.28159229375217</v>
      </c>
      <c r="AG178" s="306">
        <f t="shared" ca="1" si="85"/>
        <v>51.364491208032582</v>
      </c>
      <c r="AH178" s="304">
        <f t="shared" ca="1" si="86"/>
        <v>60.591870329110378</v>
      </c>
    </row>
    <row r="179" spans="1:34" x14ac:dyDescent="0.2">
      <c r="A179" s="347">
        <f t="shared" ca="1" si="64"/>
        <v>0.01</v>
      </c>
      <c r="B179" s="304">
        <f t="shared" ca="1" si="65"/>
        <v>5.4499999999999629</v>
      </c>
      <c r="D179" s="306">
        <f t="shared" ca="1" si="66"/>
        <v>20.513407307037124</v>
      </c>
      <c r="E179" s="307">
        <f t="shared" ca="1" si="67"/>
        <v>46.993995424739559</v>
      </c>
      <c r="F179" s="304">
        <f t="shared" ca="1" si="68"/>
        <v>51.276071274278088</v>
      </c>
      <c r="G179" s="306">
        <f t="shared" ca="1" si="69"/>
        <v>64.111908209087815</v>
      </c>
      <c r="H179" s="307">
        <f t="shared" ca="1" si="70"/>
        <v>177.43518279749139</v>
      </c>
      <c r="I179" s="304">
        <f t="shared" ca="1" si="71"/>
        <v>188.66261121003728</v>
      </c>
      <c r="J179" s="306">
        <f t="shared" ca="1" si="72"/>
        <v>162.74518094004583</v>
      </c>
      <c r="K179" s="307">
        <f t="shared" ca="1" si="73"/>
        <v>576.05359442195584</v>
      </c>
      <c r="L179" s="304">
        <f t="shared" ca="1" si="58"/>
        <v>598.60148476733957</v>
      </c>
      <c r="M179" s="306">
        <f t="shared" ca="1" si="74"/>
        <v>1.2240675584568776</v>
      </c>
      <c r="N179" s="304">
        <f t="shared" ca="1" si="75"/>
        <v>70.133904938462265</v>
      </c>
      <c r="P179" s="310">
        <f t="shared" ca="1" si="76"/>
        <v>5</v>
      </c>
      <c r="Q179" s="304">
        <f t="shared" ca="1" si="77"/>
        <v>623.23000000000548</v>
      </c>
      <c r="R179" s="306">
        <f t="shared" ca="1" si="78"/>
        <v>0.3127700996419524</v>
      </c>
      <c r="S179" s="307">
        <f t="shared" ca="1" si="79"/>
        <v>8.8342278659813314</v>
      </c>
      <c r="T179" s="304">
        <f t="shared" ca="1" si="59"/>
        <v>86.663775365276862</v>
      </c>
      <c r="U179" s="311">
        <f t="shared" ca="1" si="60"/>
        <v>0</v>
      </c>
      <c r="V179" s="306">
        <f t="shared" ca="1" si="61"/>
        <v>1.1564090381881398</v>
      </c>
      <c r="W179" s="304">
        <f t="shared" ca="1" si="62"/>
        <v>90.163867021954914</v>
      </c>
      <c r="Y179" s="314" t="str">
        <f t="shared" ca="1" si="80"/>
        <v/>
      </c>
      <c r="Z179" s="315" t="str">
        <f t="shared" ca="1" si="81"/>
        <v/>
      </c>
      <c r="AA179" s="316" t="str">
        <f t="shared" ca="1" si="82"/>
        <v/>
      </c>
      <c r="AC179" s="310" t="e">
        <f t="shared" ca="1" si="83"/>
        <v>#N/A</v>
      </c>
      <c r="AD179" s="323" t="e">
        <f t="shared" ca="1" si="84"/>
        <v>#N/A</v>
      </c>
      <c r="AE179" s="324">
        <f t="shared" ca="1" si="63"/>
        <v>576.05359442195584</v>
      </c>
      <c r="AG179" s="306">
        <f t="shared" ca="1" si="85"/>
        <v>51.167695172767679</v>
      </c>
      <c r="AH179" s="304">
        <f t="shared" ca="1" si="86"/>
        <v>60.394484645191213</v>
      </c>
    </row>
    <row r="180" spans="1:34" x14ac:dyDescent="0.2">
      <c r="A180" s="347">
        <f t="shared" ca="1" si="64"/>
        <v>0.01</v>
      </c>
      <c r="B180" s="304">
        <f t="shared" ca="1" si="65"/>
        <v>5.4599999999999627</v>
      </c>
      <c r="D180" s="306">
        <f t="shared" ca="1" si="66"/>
        <v>20.456327775005541</v>
      </c>
      <c r="E180" s="307">
        <f t="shared" ca="1" si="67"/>
        <v>46.804634621170216</v>
      </c>
      <c r="F180" s="304">
        <f t="shared" ca="1" si="68"/>
        <v>51.079694283146495</v>
      </c>
      <c r="G180" s="306">
        <f t="shared" ca="1" si="69"/>
        <v>64.31647148683787</v>
      </c>
      <c r="H180" s="307">
        <f t="shared" ca="1" si="70"/>
        <v>177.9032291437031</v>
      </c>
      <c r="I180" s="304">
        <f t="shared" ca="1" si="71"/>
        <v>189.17232208828582</v>
      </c>
      <c r="J180" s="306">
        <f t="shared" ca="1" si="72"/>
        <v>163.38732283852545</v>
      </c>
      <c r="K180" s="307">
        <f t="shared" ca="1" si="73"/>
        <v>577.8302864816618</v>
      </c>
      <c r="L180" s="304">
        <f t="shared" ca="1" si="58"/>
        <v>600.48585099052912</v>
      </c>
      <c r="M180" s="306">
        <f t="shared" ca="1" si="74"/>
        <v>1.2238913347724731</v>
      </c>
      <c r="N180" s="304">
        <f t="shared" ca="1" si="75"/>
        <v>70.123808065095645</v>
      </c>
      <c r="P180" s="310">
        <f t="shared" ca="1" si="76"/>
        <v>5</v>
      </c>
      <c r="Q180" s="304">
        <f t="shared" ca="1" si="77"/>
        <v>621.77000000000544</v>
      </c>
      <c r="R180" s="306">
        <f t="shared" ca="1" si="78"/>
        <v>0.31203739366586453</v>
      </c>
      <c r="S180" s="307">
        <f t="shared" ca="1" si="79"/>
        <v>8.8311074920446728</v>
      </c>
      <c r="T180" s="304">
        <f t="shared" ca="1" si="59"/>
        <v>86.633164496958244</v>
      </c>
      <c r="U180" s="311">
        <f t="shared" ca="1" si="60"/>
        <v>0</v>
      </c>
      <c r="V180" s="306">
        <f t="shared" ca="1" si="61"/>
        <v>1.1562034270780197</v>
      </c>
      <c r="W180" s="304">
        <f t="shared" ca="1" si="62"/>
        <v>90.635599639800049</v>
      </c>
      <c r="Y180" s="314" t="str">
        <f t="shared" ca="1" si="80"/>
        <v/>
      </c>
      <c r="Z180" s="315" t="str">
        <f t="shared" ca="1" si="81"/>
        <v/>
      </c>
      <c r="AA180" s="316" t="str">
        <f t="shared" ca="1" si="82"/>
        <v/>
      </c>
      <c r="AC180" s="310" t="e">
        <f t="shared" ca="1" si="83"/>
        <v>#N/A</v>
      </c>
      <c r="AD180" s="323" t="e">
        <f t="shared" ca="1" si="84"/>
        <v>#N/A</v>
      </c>
      <c r="AE180" s="324">
        <f t="shared" ca="1" si="63"/>
        <v>577.8302864816618</v>
      </c>
      <c r="AG180" s="306">
        <f t="shared" ca="1" si="85"/>
        <v>50.970794089548207</v>
      </c>
      <c r="AH180" s="304">
        <f t="shared" ca="1" si="86"/>
        <v>60.196994936018761</v>
      </c>
    </row>
    <row r="181" spans="1:34" x14ac:dyDescent="0.2">
      <c r="A181" s="347">
        <f t="shared" ca="1" si="64"/>
        <v>0.01</v>
      </c>
      <c r="B181" s="304">
        <f t="shared" ca="1" si="65"/>
        <v>5.4699999999999624</v>
      </c>
      <c r="D181" s="306">
        <f t="shared" ca="1" si="66"/>
        <v>20.399125403488139</v>
      </c>
      <c r="E181" s="307">
        <f t="shared" ca="1" si="67"/>
        <v>46.615207992490099</v>
      </c>
      <c r="F181" s="304">
        <f t="shared" ca="1" si="68"/>
        <v>50.883218583442108</v>
      </c>
      <c r="G181" s="306">
        <f t="shared" ca="1" si="69"/>
        <v>64.520462740872745</v>
      </c>
      <c r="H181" s="307">
        <f t="shared" ca="1" si="70"/>
        <v>178.36938122362801</v>
      </c>
      <c r="I181" s="304">
        <f t="shared" ca="1" si="71"/>
        <v>189.68006292279716</v>
      </c>
      <c r="J181" s="306">
        <f t="shared" ca="1" si="72"/>
        <v>164.03150750966401</v>
      </c>
      <c r="K181" s="307">
        <f t="shared" ca="1" si="73"/>
        <v>579.61164953349851</v>
      </c>
      <c r="L181" s="304">
        <f t="shared" ca="1" si="58"/>
        <v>602.37529807490955</v>
      </c>
      <c r="M181" s="306">
        <f t="shared" ca="1" si="74"/>
        <v>1.2237154970945197</v>
      </c>
      <c r="N181" s="304">
        <f t="shared" ca="1" si="75"/>
        <v>70.113733308269531</v>
      </c>
      <c r="P181" s="310">
        <f t="shared" ca="1" si="76"/>
        <v>5</v>
      </c>
      <c r="Q181" s="304">
        <f t="shared" ca="1" si="77"/>
        <v>620.31000000000552</v>
      </c>
      <c r="R181" s="306">
        <f t="shared" ca="1" si="78"/>
        <v>0.3113046876897767</v>
      </c>
      <c r="S181" s="307">
        <f t="shared" ca="1" si="79"/>
        <v>8.827994445167775</v>
      </c>
      <c r="T181" s="304">
        <f t="shared" ca="1" si="59"/>
        <v>86.60262550709588</v>
      </c>
      <c r="U181" s="311">
        <f t="shared" ca="1" si="60"/>
        <v>0</v>
      </c>
      <c r="V181" s="306">
        <f t="shared" ca="1" si="61"/>
        <v>1.1559973110503639</v>
      </c>
      <c r="W181" s="304">
        <f t="shared" ca="1" si="62"/>
        <v>91.106542264464096</v>
      </c>
      <c r="Y181" s="314" t="str">
        <f t="shared" ca="1" si="80"/>
        <v/>
      </c>
      <c r="Z181" s="315" t="str">
        <f t="shared" ca="1" si="81"/>
        <v/>
      </c>
      <c r="AA181" s="316" t="str">
        <f t="shared" ca="1" si="82"/>
        <v/>
      </c>
      <c r="AC181" s="310" t="e">
        <f t="shared" ca="1" si="83"/>
        <v>#N/A</v>
      </c>
      <c r="AD181" s="323" t="e">
        <f t="shared" ca="1" si="84"/>
        <v>#N/A</v>
      </c>
      <c r="AE181" s="324">
        <f t="shared" ca="1" si="63"/>
        <v>579.61164953349851</v>
      </c>
      <c r="AG181" s="306">
        <f t="shared" ca="1" si="85"/>
        <v>50.773790216290806</v>
      </c>
      <c r="AH181" s="304">
        <f t="shared" ca="1" si="86"/>
        <v>59.999403448892757</v>
      </c>
    </row>
    <row r="182" spans="1:34" x14ac:dyDescent="0.2">
      <c r="A182" s="347">
        <f t="shared" ca="1" si="64"/>
        <v>0.01</v>
      </c>
      <c r="B182" s="304">
        <f t="shared" ca="1" si="65"/>
        <v>5.4799999999999622</v>
      </c>
      <c r="D182" s="306">
        <f t="shared" ca="1" si="66"/>
        <v>20.341801341158199</v>
      </c>
      <c r="E182" s="307">
        <f t="shared" ca="1" si="67"/>
        <v>46.425717539233425</v>
      </c>
      <c r="F182" s="304">
        <f t="shared" ca="1" si="68"/>
        <v>50.686646474548226</v>
      </c>
      <c r="G182" s="306">
        <f t="shared" ca="1" si="69"/>
        <v>64.723880754284323</v>
      </c>
      <c r="H182" s="307">
        <f t="shared" ca="1" si="70"/>
        <v>178.83363839902034</v>
      </c>
      <c r="I182" s="304">
        <f t="shared" ca="1" si="71"/>
        <v>190.1858327082393</v>
      </c>
      <c r="J182" s="306">
        <f t="shared" ca="1" si="72"/>
        <v>164.67772922713979</v>
      </c>
      <c r="K182" s="307">
        <f t="shared" ca="1" si="73"/>
        <v>581.39766463161175</v>
      </c>
      <c r="L182" s="304">
        <f t="shared" ca="1" si="58"/>
        <v>604.26980641307841</v>
      </c>
      <c r="M182" s="306">
        <f t="shared" ca="1" si="74"/>
        <v>1.2235400417363</v>
      </c>
      <c r="N182" s="304">
        <f t="shared" ca="1" si="75"/>
        <v>70.103680456750595</v>
      </c>
      <c r="P182" s="310">
        <f t="shared" ca="1" si="76"/>
        <v>5</v>
      </c>
      <c r="Q182" s="304">
        <f t="shared" ca="1" si="77"/>
        <v>618.85000000000548</v>
      </c>
      <c r="R182" s="306">
        <f t="shared" ca="1" si="78"/>
        <v>0.31057198171368877</v>
      </c>
      <c r="S182" s="307">
        <f t="shared" ca="1" si="79"/>
        <v>8.8248887253506378</v>
      </c>
      <c r="T182" s="304">
        <f t="shared" ca="1" si="59"/>
        <v>86.572158395689755</v>
      </c>
      <c r="U182" s="311">
        <f t="shared" ca="1" si="60"/>
        <v>0</v>
      </c>
      <c r="V182" s="306">
        <f t="shared" ca="1" si="61"/>
        <v>1.1557906925682084</v>
      </c>
      <c r="W182" s="304">
        <f t="shared" ca="1" si="62"/>
        <v>91.576678598266142</v>
      </c>
      <c r="Y182" s="314" t="str">
        <f t="shared" ca="1" si="80"/>
        <v/>
      </c>
      <c r="Z182" s="315" t="str">
        <f t="shared" ca="1" si="81"/>
        <v/>
      </c>
      <c r="AA182" s="316" t="str">
        <f t="shared" ca="1" si="82"/>
        <v/>
      </c>
      <c r="AC182" s="310" t="e">
        <f t="shared" ca="1" si="83"/>
        <v>#N/A</v>
      </c>
      <c r="AD182" s="323" t="e">
        <f t="shared" ca="1" si="84"/>
        <v>#N/A</v>
      </c>
      <c r="AE182" s="324">
        <f t="shared" ca="1" si="63"/>
        <v>581.39766463161175</v>
      </c>
      <c r="AG182" s="306">
        <f t="shared" ca="1" si="85"/>
        <v>50.576685804638828</v>
      </c>
      <c r="AH182" s="304">
        <f t="shared" ca="1" si="86"/>
        <v>59.801712424943084</v>
      </c>
    </row>
    <row r="183" spans="1:34" x14ac:dyDescent="0.2">
      <c r="A183" s="347">
        <f t="shared" ca="1" si="64"/>
        <v>0.01</v>
      </c>
      <c r="B183" s="304">
        <f t="shared" ca="1" si="65"/>
        <v>5.489999999999962</v>
      </c>
      <c r="D183" s="306">
        <f t="shared" ca="1" si="66"/>
        <v>20.284356731204927</v>
      </c>
      <c r="E183" s="307">
        <f t="shared" ca="1" si="67"/>
        <v>46.23616525693906</v>
      </c>
      <c r="F183" s="304">
        <f t="shared" ca="1" si="68"/>
        <v>50.489980250201697</v>
      </c>
      <c r="G183" s="306">
        <f t="shared" ca="1" si="69"/>
        <v>64.926724321596367</v>
      </c>
      <c r="H183" s="307">
        <f t="shared" ca="1" si="70"/>
        <v>179.29600005158974</v>
      </c>
      <c r="I183" s="304">
        <f t="shared" ca="1" si="71"/>
        <v>190.68963046173289</v>
      </c>
      <c r="J183" s="306">
        <f t="shared" ca="1" si="72"/>
        <v>165.3259822525192</v>
      </c>
      <c r="K183" s="307">
        <f t="shared" ca="1" si="73"/>
        <v>583.18831282386475</v>
      </c>
      <c r="L183" s="304">
        <f t="shared" ca="1" si="58"/>
        <v>606.1693563865681</v>
      </c>
      <c r="M183" s="306">
        <f t="shared" ca="1" si="74"/>
        <v>1.2233649650495686</v>
      </c>
      <c r="N183" s="304">
        <f t="shared" ca="1" si="75"/>
        <v>70.093649301509743</v>
      </c>
      <c r="P183" s="310">
        <f t="shared" ca="1" si="76"/>
        <v>5</v>
      </c>
      <c r="Q183" s="304">
        <f t="shared" ca="1" si="77"/>
        <v>617.39000000000556</v>
      </c>
      <c r="R183" s="306">
        <f t="shared" ca="1" si="78"/>
        <v>0.30983927573760095</v>
      </c>
      <c r="S183" s="307">
        <f t="shared" ca="1" si="79"/>
        <v>8.8217903325932614</v>
      </c>
      <c r="T183" s="304">
        <f t="shared" ca="1" si="59"/>
        <v>86.541763162739898</v>
      </c>
      <c r="U183" s="311">
        <f t="shared" ca="1" si="60"/>
        <v>0</v>
      </c>
      <c r="V183" s="306">
        <f t="shared" ca="1" si="61"/>
        <v>1.1555835740943843</v>
      </c>
      <c r="W183" s="304">
        <f t="shared" ca="1" si="62"/>
        <v>92.045992431112737</v>
      </c>
      <c r="Y183" s="314" t="str">
        <f t="shared" ca="1" si="80"/>
        <v/>
      </c>
      <c r="Z183" s="315" t="str">
        <f t="shared" ca="1" si="81"/>
        <v/>
      </c>
      <c r="AA183" s="316" t="str">
        <f t="shared" ca="1" si="82"/>
        <v/>
      </c>
      <c r="AC183" s="310" t="e">
        <f t="shared" ca="1" si="83"/>
        <v>#N/A</v>
      </c>
      <c r="AD183" s="323" t="e">
        <f t="shared" ca="1" si="84"/>
        <v>#N/A</v>
      </c>
      <c r="AE183" s="324">
        <f t="shared" ca="1" si="63"/>
        <v>583.18831282386475</v>
      </c>
      <c r="AG183" s="306">
        <f t="shared" ca="1" si="85"/>
        <v>50.379483099897428</v>
      </c>
      <c r="AH183" s="304">
        <f t="shared" ca="1" si="86"/>
        <v>59.603924099063327</v>
      </c>
    </row>
    <row r="184" spans="1:34" x14ac:dyDescent="0.2">
      <c r="A184" s="347">
        <f t="shared" ca="1" si="64"/>
        <v>0.01</v>
      </c>
      <c r="B184" s="304">
        <f t="shared" ca="1" si="65"/>
        <v>5.4999999999999618</v>
      </c>
      <c r="D184" s="306">
        <f t="shared" ca="1" si="66"/>
        <v>20.226792711365441</v>
      </c>
      <c r="E184" s="307">
        <f t="shared" ca="1" si="67"/>
        <v>46.046553136073953</v>
      </c>
      <c r="F184" s="304">
        <f t="shared" ca="1" si="68"/>
        <v>50.29322219844169</v>
      </c>
      <c r="G184" s="306">
        <f t="shared" ca="1" si="69"/>
        <v>65.12899224871002</v>
      </c>
      <c r="H184" s="307">
        <f t="shared" ca="1" si="70"/>
        <v>179.75646558295048</v>
      </c>
      <c r="I184" s="304">
        <f t="shared" ca="1" si="71"/>
        <v>191.19145522278706</v>
      </c>
      <c r="J184" s="306">
        <f t="shared" ca="1" si="72"/>
        <v>165.97626083537074</v>
      </c>
      <c r="K184" s="307">
        <f t="shared" ca="1" si="73"/>
        <v>584.98357515203747</v>
      </c>
      <c r="L184" s="304">
        <f t="shared" ca="1" si="58"/>
        <v>608.07392836607505</v>
      </c>
      <c r="M184" s="306">
        <f t="shared" ca="1" si="74"/>
        <v>1.2231902634239671</v>
      </c>
      <c r="N184" s="304">
        <f t="shared" ca="1" si="75"/>
        <v>70.083639635688698</v>
      </c>
      <c r="P184" s="310">
        <f t="shared" ca="1" si="76"/>
        <v>5</v>
      </c>
      <c r="Q184" s="304">
        <f t="shared" ca="1" si="77"/>
        <v>615.93000000000563</v>
      </c>
      <c r="R184" s="306">
        <f t="shared" ca="1" si="78"/>
        <v>0.30910656976151313</v>
      </c>
      <c r="S184" s="307">
        <f t="shared" ca="1" si="79"/>
        <v>8.8186992668956456</v>
      </c>
      <c r="T184" s="304">
        <f t="shared" ca="1" si="59"/>
        <v>86.511439808246294</v>
      </c>
      <c r="U184" s="311">
        <f t="shared" ca="1" si="60"/>
        <v>0</v>
      </c>
      <c r="V184" s="306">
        <f t="shared" ca="1" si="61"/>
        <v>1.1553759580914844</v>
      </c>
      <c r="W184" s="304">
        <f t="shared" ca="1" si="62"/>
        <v>92.514467640812143</v>
      </c>
      <c r="Y184" s="314" t="str">
        <f t="shared" ca="1" si="80"/>
        <v/>
      </c>
      <c r="Z184" s="315" t="str">
        <f t="shared" ca="1" si="81"/>
        <v/>
      </c>
      <c r="AA184" s="316" t="str">
        <f t="shared" ca="1" si="82"/>
        <v/>
      </c>
      <c r="AC184" s="310" t="e">
        <f t="shared" ca="1" si="83"/>
        <v>#N/A</v>
      </c>
      <c r="AD184" s="323" t="e">
        <f t="shared" ca="1" si="84"/>
        <v>#N/A</v>
      </c>
      <c r="AE184" s="324">
        <f t="shared" ca="1" si="63"/>
        <v>584.98357515203747</v>
      </c>
      <c r="AG184" s="306">
        <f t="shared" ca="1" si="85"/>
        <v>50.182184340969037</v>
      </c>
      <c r="AH184" s="304">
        <f t="shared" ca="1" si="86"/>
        <v>59.406040699844652</v>
      </c>
    </row>
    <row r="185" spans="1:34" x14ac:dyDescent="0.2">
      <c r="A185" s="347">
        <f t="shared" ca="1" si="64"/>
        <v>0.01</v>
      </c>
      <c r="B185" s="304">
        <f t="shared" ca="1" si="65"/>
        <v>5.5099999999999616</v>
      </c>
      <c r="D185" s="306">
        <f t="shared" ca="1" si="66"/>
        <v>20.169110413955899</v>
      </c>
      <c r="E185" s="307">
        <f t="shared" ca="1" si="67"/>
        <v>45.85688316195774</v>
      </c>
      <c r="F185" s="304">
        <f t="shared" ca="1" si="68"/>
        <v>50.096374601559617</v>
      </c>
      <c r="G185" s="306">
        <f t="shared" ca="1" si="69"/>
        <v>65.330683352849576</v>
      </c>
      <c r="H185" s="307">
        <f t="shared" ca="1" si="70"/>
        <v>180.21503441457006</v>
      </c>
      <c r="I185" s="304">
        <f t="shared" ca="1" si="71"/>
        <v>191.69130605323488</v>
      </c>
      <c r="J185" s="306">
        <f t="shared" ca="1" si="72"/>
        <v>166.62855921337854</v>
      </c>
      <c r="K185" s="307">
        <f t="shared" ca="1" si="73"/>
        <v>586.78343265202511</v>
      </c>
      <c r="L185" s="304">
        <f t="shared" ca="1" si="58"/>
        <v>609.98350271168817</v>
      </c>
      <c r="M185" s="306">
        <f t="shared" ca="1" si="74"/>
        <v>1.2230159332864499</v>
      </c>
      <c r="N185" s="304">
        <f t="shared" ca="1" si="75"/>
        <v>70.073651254567025</v>
      </c>
      <c r="P185" s="310">
        <f t="shared" ca="1" si="76"/>
        <v>5</v>
      </c>
      <c r="Q185" s="304">
        <f t="shared" ca="1" si="77"/>
        <v>614.4700000000056</v>
      </c>
      <c r="R185" s="306">
        <f t="shared" ca="1" si="78"/>
        <v>0.30837386378542525</v>
      </c>
      <c r="S185" s="307">
        <f t="shared" ca="1" si="79"/>
        <v>8.8156155282577906</v>
      </c>
      <c r="T185" s="304">
        <f t="shared" ca="1" si="59"/>
        <v>86.48118833220893</v>
      </c>
      <c r="U185" s="311">
        <f t="shared" ca="1" si="60"/>
        <v>0</v>
      </c>
      <c r="V185" s="306">
        <f t="shared" ca="1" si="61"/>
        <v>1.1551678470218278</v>
      </c>
      <c r="W185" s="304">
        <f t="shared" ca="1" si="62"/>
        <v>92.982088193382253</v>
      </c>
      <c r="Y185" s="314" t="str">
        <f t="shared" ca="1" si="80"/>
        <v/>
      </c>
      <c r="Z185" s="315" t="str">
        <f t="shared" ca="1" si="81"/>
        <v/>
      </c>
      <c r="AA185" s="316" t="str">
        <f t="shared" ca="1" si="82"/>
        <v/>
      </c>
      <c r="AC185" s="310" t="e">
        <f t="shared" ca="1" si="83"/>
        <v>#N/A</v>
      </c>
      <c r="AD185" s="323" t="e">
        <f t="shared" ca="1" si="84"/>
        <v>#N/A</v>
      </c>
      <c r="AE185" s="324">
        <f t="shared" ca="1" si="63"/>
        <v>586.78343265202511</v>
      </c>
      <c r="AG185" s="306">
        <f t="shared" ca="1" si="85"/>
        <v>49.984791760289617</v>
      </c>
      <c r="AH185" s="304">
        <f t="shared" ca="1" si="86"/>
        <v>59.20806444951058</v>
      </c>
    </row>
    <row r="186" spans="1:34" x14ac:dyDescent="0.2">
      <c r="A186" s="347">
        <f t="shared" ca="1" si="64"/>
        <v>0.01</v>
      </c>
      <c r="B186" s="304">
        <f t="shared" ca="1" si="65"/>
        <v>5.5199999999999614</v>
      </c>
      <c r="D186" s="306">
        <f t="shared" ca="1" si="66"/>
        <v>20.111310965901843</v>
      </c>
      <c r="E186" s="307">
        <f t="shared" ca="1" si="67"/>
        <v>45.667157314688261</v>
      </c>
      <c r="F186" s="304">
        <f t="shared" ca="1" si="68"/>
        <v>49.899439736050034</v>
      </c>
      <c r="G186" s="306">
        <f t="shared" ca="1" si="69"/>
        <v>65.531796462508595</v>
      </c>
      <c r="H186" s="307">
        <f t="shared" ca="1" si="70"/>
        <v>180.67170598771693</v>
      </c>
      <c r="I186" s="304">
        <f t="shared" ca="1" si="71"/>
        <v>192.18918203716797</v>
      </c>
      <c r="J186" s="306">
        <f t="shared" ca="1" si="72"/>
        <v>167.28287161245532</v>
      </c>
      <c r="K186" s="307">
        <f t="shared" ca="1" si="73"/>
        <v>588.58786635403658</v>
      </c>
      <c r="L186" s="304">
        <f t="shared" ca="1" si="58"/>
        <v>611.89805977311812</v>
      </c>
      <c r="M186" s="306">
        <f t="shared" ca="1" si="74"/>
        <v>1.2228419711007212</v>
      </c>
      <c r="N186" s="304">
        <f t="shared" ca="1" si="75"/>
        <v>70.06368395552991</v>
      </c>
      <c r="P186" s="310">
        <f t="shared" ca="1" si="76"/>
        <v>5</v>
      </c>
      <c r="Q186" s="304">
        <f t="shared" ca="1" si="77"/>
        <v>613.01000000000568</v>
      </c>
      <c r="R186" s="306">
        <f t="shared" ca="1" si="78"/>
        <v>0.30764115780933737</v>
      </c>
      <c r="S186" s="307">
        <f t="shared" ca="1" si="79"/>
        <v>8.812539116679698</v>
      </c>
      <c r="T186" s="304">
        <f t="shared" ca="1" si="59"/>
        <v>86.451008734627848</v>
      </c>
      <c r="U186" s="311">
        <f t="shared" ca="1" si="60"/>
        <v>0</v>
      </c>
      <c r="V186" s="306">
        <f t="shared" ca="1" si="61"/>
        <v>1.1549592433474287</v>
      </c>
      <c r="W186" s="304">
        <f t="shared" ca="1" si="62"/>
        <v>93.448838143352376</v>
      </c>
      <c r="Y186" s="314" t="str">
        <f t="shared" ca="1" si="80"/>
        <v/>
      </c>
      <c r="Z186" s="315" t="str">
        <f t="shared" ca="1" si="81"/>
        <v/>
      </c>
      <c r="AA186" s="316" t="str">
        <f t="shared" ca="1" si="82"/>
        <v/>
      </c>
      <c r="AC186" s="310" t="e">
        <f t="shared" ca="1" si="83"/>
        <v>#N/A</v>
      </c>
      <c r="AD186" s="323" t="e">
        <f t="shared" ca="1" si="84"/>
        <v>#N/A</v>
      </c>
      <c r="AE186" s="324">
        <f t="shared" ca="1" si="63"/>
        <v>588.58786635403658</v>
      </c>
      <c r="AG186" s="306">
        <f t="shared" ca="1" si="85"/>
        <v>49.787307583765603</v>
      </c>
      <c r="AH186" s="304">
        <f t="shared" ca="1" si="86"/>
        <v>59.009997563852458</v>
      </c>
    </row>
    <row r="187" spans="1:34" x14ac:dyDescent="0.2">
      <c r="A187" s="347">
        <f t="shared" ca="1" si="64"/>
        <v>0.01</v>
      </c>
      <c r="B187" s="304">
        <f t="shared" ca="1" si="65"/>
        <v>5.5299999999999612</v>
      </c>
      <c r="D187" s="306">
        <f t="shared" ca="1" si="66"/>
        <v>20.053395488767553</v>
      </c>
      <c r="E187" s="307">
        <f t="shared" ca="1" si="67"/>
        <v>45.477377569067883</v>
      </c>
      <c r="F187" s="304">
        <f t="shared" ca="1" si="68"/>
        <v>49.702419872562352</v>
      </c>
      <c r="G187" s="306">
        <f t="shared" ca="1" si="69"/>
        <v>65.73233041739627</v>
      </c>
      <c r="H187" s="307">
        <f t="shared" ca="1" si="70"/>
        <v>181.12647976340762</v>
      </c>
      <c r="I187" s="304">
        <f t="shared" ca="1" si="71"/>
        <v>192.68508228087057</v>
      </c>
      <c r="J187" s="306">
        <f t="shared" ca="1" si="72"/>
        <v>167.93919224685484</v>
      </c>
      <c r="K187" s="307">
        <f t="shared" ca="1" si="73"/>
        <v>590.39685728279221</v>
      </c>
      <c r="L187" s="304">
        <f t="shared" ca="1" si="58"/>
        <v>613.81757988992445</v>
      </c>
      <c r="M187" s="306">
        <f t="shared" ca="1" si="74"/>
        <v>1.2226683733666825</v>
      </c>
      <c r="N187" s="304">
        <f t="shared" ca="1" si="75"/>
        <v>70.053737538036458</v>
      </c>
      <c r="P187" s="310">
        <f t="shared" ca="1" si="76"/>
        <v>5</v>
      </c>
      <c r="Q187" s="304">
        <f t="shared" ca="1" si="77"/>
        <v>611.55000000000564</v>
      </c>
      <c r="R187" s="306">
        <f t="shared" ca="1" si="78"/>
        <v>0.3069084518332495</v>
      </c>
      <c r="S187" s="307">
        <f t="shared" ca="1" si="79"/>
        <v>8.8094700321613661</v>
      </c>
      <c r="T187" s="304">
        <f t="shared" ca="1" si="59"/>
        <v>86.420901015503006</v>
      </c>
      <c r="U187" s="311">
        <f t="shared" ca="1" si="60"/>
        <v>0</v>
      </c>
      <c r="V187" s="306">
        <f t="shared" ca="1" si="61"/>
        <v>1.154750149529963</v>
      </c>
      <c r="W187" s="304">
        <f t="shared" ca="1" si="62"/>
        <v>93.914701634058375</v>
      </c>
      <c r="Y187" s="314" t="str">
        <f t="shared" ca="1" si="80"/>
        <v/>
      </c>
      <c r="Z187" s="315" t="str">
        <f t="shared" ca="1" si="81"/>
        <v/>
      </c>
      <c r="AA187" s="316" t="str">
        <f t="shared" ca="1" si="82"/>
        <v/>
      </c>
      <c r="AC187" s="310" t="e">
        <f t="shared" ca="1" si="83"/>
        <v>#N/A</v>
      </c>
      <c r="AD187" s="323" t="e">
        <f t="shared" ca="1" si="84"/>
        <v>#N/A</v>
      </c>
      <c r="AE187" s="324">
        <f t="shared" ca="1" si="63"/>
        <v>590.39685728279221</v>
      </c>
      <c r="AG187" s="306">
        <f t="shared" ca="1" si="85"/>
        <v>49.589734030711369</v>
      </c>
      <c r="AH187" s="304">
        <f t="shared" ca="1" si="86"/>
        <v>58.811842252165455</v>
      </c>
    </row>
    <row r="188" spans="1:34" x14ac:dyDescent="0.2">
      <c r="A188" s="347">
        <f t="shared" ca="1" si="64"/>
        <v>0.01</v>
      </c>
      <c r="B188" s="304">
        <f t="shared" ca="1" si="65"/>
        <v>5.539999999999961</v>
      </c>
      <c r="D188" s="306">
        <f t="shared" ca="1" si="66"/>
        <v>19.995365098784642</v>
      </c>
      <c r="E188" s="307">
        <f t="shared" ca="1" si="67"/>
        <v>45.287545894530943</v>
      </c>
      <c r="F188" s="304">
        <f t="shared" ca="1" si="68"/>
        <v>49.505317275853727</v>
      </c>
      <c r="G188" s="306">
        <f t="shared" ca="1" si="69"/>
        <v>65.932284068384121</v>
      </c>
      <c r="H188" s="307">
        <f t="shared" ca="1" si="70"/>
        <v>181.57935522235292</v>
      </c>
      <c r="I188" s="304">
        <f t="shared" ca="1" si="71"/>
        <v>193.17900591275318</v>
      </c>
      <c r="J188" s="306">
        <f t="shared" ca="1" si="72"/>
        <v>168.59751531928376</v>
      </c>
      <c r="K188" s="307">
        <f t="shared" ca="1" si="73"/>
        <v>592.21038645772103</v>
      </c>
      <c r="L188" s="304">
        <f t="shared" ca="1" si="58"/>
        <v>615.74204339174321</v>
      </c>
      <c r="M188" s="306">
        <f t="shared" ca="1" si="74"/>
        <v>1.2224951366198886</v>
      </c>
      <c r="N188" s="304">
        <f t="shared" ca="1" si="75"/>
        <v>70.043811803588596</v>
      </c>
      <c r="P188" s="310">
        <f t="shared" ca="1" si="76"/>
        <v>5</v>
      </c>
      <c r="Q188" s="304">
        <f t="shared" ca="1" si="77"/>
        <v>610.09000000000572</v>
      </c>
      <c r="R188" s="306">
        <f t="shared" ca="1" si="78"/>
        <v>0.30617574585716167</v>
      </c>
      <c r="S188" s="307">
        <f t="shared" ca="1" si="79"/>
        <v>8.806408274702795</v>
      </c>
      <c r="T188" s="304">
        <f t="shared" ca="1" si="59"/>
        <v>86.390865174834417</v>
      </c>
      <c r="U188" s="311">
        <f t="shared" ca="1" si="60"/>
        <v>0</v>
      </c>
      <c r="V188" s="306">
        <f t="shared" ca="1" si="61"/>
        <v>1.1545405680307346</v>
      </c>
      <c r="W188" s="304">
        <f t="shared" ca="1" si="62"/>
        <v>94.379662897931183</v>
      </c>
      <c r="Y188" s="314" t="str">
        <f t="shared" ca="1" si="80"/>
        <v/>
      </c>
      <c r="Z188" s="315" t="str">
        <f t="shared" ca="1" si="81"/>
        <v/>
      </c>
      <c r="AA188" s="316" t="str">
        <f t="shared" ca="1" si="82"/>
        <v/>
      </c>
      <c r="AC188" s="310" t="e">
        <f t="shared" ca="1" si="83"/>
        <v>#N/A</v>
      </c>
      <c r="AD188" s="323" t="e">
        <f t="shared" ca="1" si="84"/>
        <v>#N/A</v>
      </c>
      <c r="AE188" s="324">
        <f t="shared" ca="1" si="63"/>
        <v>592.21038645772103</v>
      </c>
      <c r="AG188" s="306">
        <f t="shared" ca="1" si="85"/>
        <v>49.392073313787513</v>
      </c>
      <c r="AH188" s="304">
        <f t="shared" ca="1" si="86"/>
        <v>58.61360071718542</v>
      </c>
    </row>
    <row r="189" spans="1:34" x14ac:dyDescent="0.2">
      <c r="A189" s="347">
        <f t="shared" ca="1" si="64"/>
        <v>0.01</v>
      </c>
      <c r="B189" s="304">
        <f t="shared" ca="1" si="65"/>
        <v>5.5499999999999607</v>
      </c>
      <c r="D189" s="306">
        <f t="shared" ca="1" si="66"/>
        <v>19.93722090687983</v>
      </c>
      <c r="E189" s="307">
        <f t="shared" ca="1" si="67"/>
        <v>45.097664255071805</v>
      </c>
      <c r="F189" s="304">
        <f t="shared" ca="1" si="68"/>
        <v>49.308134204742601</v>
      </c>
      <c r="G189" s="306">
        <f t="shared" ca="1" si="69"/>
        <v>66.131656277452919</v>
      </c>
      <c r="H189" s="307">
        <f t="shared" ca="1" si="70"/>
        <v>182.03033186490364</v>
      </c>
      <c r="I189" s="304">
        <f t="shared" ca="1" si="71"/>
        <v>193.67095208328516</v>
      </c>
      <c r="J189" s="306">
        <f t="shared" ca="1" si="72"/>
        <v>169.25783502101294</v>
      </c>
      <c r="K189" s="307">
        <f t="shared" ca="1" si="73"/>
        <v>594.02843489315728</v>
      </c>
      <c r="L189" s="304">
        <f t="shared" ca="1" si="58"/>
        <v>617.67143059851367</v>
      </c>
      <c r="M189" s="306">
        <f t="shared" ca="1" si="74"/>
        <v>1.2223222574310155</v>
      </c>
      <c r="N189" s="304">
        <f t="shared" ca="1" si="75"/>
        <v>70.033906555700511</v>
      </c>
      <c r="P189" s="310">
        <f t="shared" ca="1" si="76"/>
        <v>5</v>
      </c>
      <c r="Q189" s="304">
        <f t="shared" ca="1" si="77"/>
        <v>608.63000000000579</v>
      </c>
      <c r="R189" s="306">
        <f t="shared" ca="1" si="78"/>
        <v>0.3054430398810738</v>
      </c>
      <c r="S189" s="307">
        <f t="shared" ca="1" si="79"/>
        <v>8.8033538443039845</v>
      </c>
      <c r="T189" s="304">
        <f t="shared" ca="1" si="59"/>
        <v>86.360901212622096</v>
      </c>
      <c r="U189" s="311">
        <f t="shared" ca="1" si="60"/>
        <v>0</v>
      </c>
      <c r="V189" s="306">
        <f t="shared" ca="1" si="61"/>
        <v>1.1543305013106446</v>
      </c>
      <c r="W189" s="304">
        <f t="shared" ca="1" si="62"/>
        <v>94.843706256779456</v>
      </c>
      <c r="Y189" s="314" t="str">
        <f t="shared" ca="1" si="80"/>
        <v/>
      </c>
      <c r="Z189" s="315" t="str">
        <f t="shared" ca="1" si="81"/>
        <v/>
      </c>
      <c r="AA189" s="316" t="str">
        <f t="shared" ca="1" si="82"/>
        <v/>
      </c>
      <c r="AC189" s="310" t="e">
        <f t="shared" ca="1" si="83"/>
        <v>#N/A</v>
      </c>
      <c r="AD189" s="323" t="e">
        <f t="shared" ca="1" si="84"/>
        <v>#N/A</v>
      </c>
      <c r="AE189" s="324">
        <f t="shared" ca="1" si="63"/>
        <v>594.02843489315728</v>
      </c>
      <c r="AG189" s="306">
        <f t="shared" ca="1" si="85"/>
        <v>49.194327638939548</v>
      </c>
      <c r="AH189" s="304">
        <f t="shared" ca="1" si="86"/>
        <v>58.415275155026158</v>
      </c>
    </row>
    <row r="190" spans="1:34" x14ac:dyDescent="0.2">
      <c r="A190" s="347">
        <f t="shared" ca="1" si="64"/>
        <v>0.01</v>
      </c>
      <c r="B190" s="304">
        <f t="shared" ca="1" si="65"/>
        <v>5.5599999999999605</v>
      </c>
      <c r="D190" s="306">
        <f t="shared" ca="1" si="66"/>
        <v>19.878964018701943</v>
      </c>
      <c r="E190" s="307">
        <f t="shared" ca="1" si="67"/>
        <v>44.907734609174149</v>
      </c>
      <c r="F190" s="304">
        <f t="shared" ca="1" si="68"/>
        <v>49.11087291206362</v>
      </c>
      <c r="G190" s="306">
        <f t="shared" ca="1" si="69"/>
        <v>66.330445917639935</v>
      </c>
      <c r="H190" s="307">
        <f t="shared" ca="1" si="70"/>
        <v>182.47940921099539</v>
      </c>
      <c r="I190" s="304">
        <f t="shared" ca="1" si="71"/>
        <v>194.16091996492722</v>
      </c>
      <c r="J190" s="306">
        <f t="shared" ca="1" si="72"/>
        <v>169.9201455319884</v>
      </c>
      <c r="K190" s="307">
        <f t="shared" ca="1" si="73"/>
        <v>595.8509835985368</v>
      </c>
      <c r="L190" s="304">
        <f t="shared" ca="1" si="58"/>
        <v>619.60572182070416</v>
      </c>
      <c r="M190" s="306">
        <f t="shared" ca="1" si="74"/>
        <v>1.2221497324053372</v>
      </c>
      <c r="N190" s="304">
        <f t="shared" ca="1" si="75"/>
        <v>70.02402159986876</v>
      </c>
      <c r="P190" s="310">
        <f t="shared" ca="1" si="76"/>
        <v>5</v>
      </c>
      <c r="Q190" s="304">
        <f t="shared" ca="1" si="77"/>
        <v>607.17000000000576</v>
      </c>
      <c r="R190" s="306">
        <f t="shared" ca="1" si="78"/>
        <v>0.30471033390498592</v>
      </c>
      <c r="S190" s="307">
        <f t="shared" ca="1" si="79"/>
        <v>8.8003067409649347</v>
      </c>
      <c r="T190" s="304">
        <f t="shared" ca="1" si="59"/>
        <v>86.331009128866015</v>
      </c>
      <c r="U190" s="311">
        <f t="shared" ca="1" si="60"/>
        <v>0</v>
      </c>
      <c r="V190" s="306">
        <f t="shared" ca="1" si="61"/>
        <v>1.154119951830155</v>
      </c>
      <c r="W190" s="304">
        <f t="shared" ca="1" si="62"/>
        <v>95.306816122065129</v>
      </c>
      <c r="Y190" s="314" t="str">
        <f t="shared" ca="1" si="80"/>
        <v/>
      </c>
      <c r="Z190" s="315" t="str">
        <f t="shared" ca="1" si="81"/>
        <v/>
      </c>
      <c r="AA190" s="316" t="str">
        <f t="shared" ca="1" si="82"/>
        <v/>
      </c>
      <c r="AC190" s="310" t="e">
        <f t="shared" ca="1" si="83"/>
        <v>#N/A</v>
      </c>
      <c r="AD190" s="323" t="e">
        <f t="shared" ca="1" si="84"/>
        <v>#N/A</v>
      </c>
      <c r="AE190" s="324">
        <f t="shared" ca="1" si="63"/>
        <v>595.8509835985368</v>
      </c>
      <c r="AG190" s="306">
        <f t="shared" ca="1" si="85"/>
        <v>48.996499205337514</v>
      </c>
      <c r="AH190" s="304">
        <f t="shared" ca="1" si="86"/>
        <v>58.216867755117683</v>
      </c>
    </row>
    <row r="191" spans="1:34" x14ac:dyDescent="0.2">
      <c r="A191" s="347">
        <f t="shared" ca="1" si="64"/>
        <v>0.01</v>
      </c>
      <c r="B191" s="304">
        <f t="shared" ca="1" si="65"/>
        <v>5.5699999999999603</v>
      </c>
      <c r="D191" s="306">
        <f t="shared" ca="1" si="66"/>
        <v>19.820595534648135</v>
      </c>
      <c r="E191" s="307">
        <f t="shared" ca="1" si="67"/>
        <v>44.717758909741029</v>
      </c>
      <c r="F191" s="304">
        <f t="shared" ca="1" si="68"/>
        <v>48.91353564462333</v>
      </c>
      <c r="G191" s="306">
        <f t="shared" ca="1" si="69"/>
        <v>66.528651872986416</v>
      </c>
      <c r="H191" s="307">
        <f t="shared" ca="1" si="70"/>
        <v>182.92658680009279</v>
      </c>
      <c r="I191" s="304">
        <f t="shared" ca="1" si="71"/>
        <v>194.64890875206285</v>
      </c>
      <c r="J191" s="306">
        <f t="shared" ca="1" si="72"/>
        <v>170.58444102094154</v>
      </c>
      <c r="K191" s="307">
        <f t="shared" ca="1" si="73"/>
        <v>597.67801357859219</v>
      </c>
      <c r="L191" s="304">
        <f t="shared" ca="1" si="58"/>
        <v>621.54489735953825</v>
      </c>
      <c r="M191" s="306">
        <f t="shared" ca="1" si="74"/>
        <v>1.2219775581822112</v>
      </c>
      <c r="N191" s="304">
        <f t="shared" ca="1" si="75"/>
        <v>70.014156743542699</v>
      </c>
      <c r="P191" s="310">
        <f t="shared" ca="1" si="76"/>
        <v>5</v>
      </c>
      <c r="Q191" s="304">
        <f t="shared" ca="1" si="77"/>
        <v>605.71000000000583</v>
      </c>
      <c r="R191" s="306">
        <f t="shared" ca="1" si="78"/>
        <v>0.3039776279288981</v>
      </c>
      <c r="S191" s="307">
        <f t="shared" ca="1" si="79"/>
        <v>8.7972669646856456</v>
      </c>
      <c r="T191" s="304">
        <f t="shared" ca="1" si="59"/>
        <v>86.301188923566187</v>
      </c>
      <c r="U191" s="311">
        <f t="shared" ca="1" si="60"/>
        <v>0</v>
      </c>
      <c r="V191" s="306">
        <f t="shared" ca="1" si="61"/>
        <v>1.1539089220492604</v>
      </c>
      <c r="W191" s="304">
        <f t="shared" ca="1" si="62"/>
        <v>95.768976995173233</v>
      </c>
      <c r="Y191" s="314" t="str">
        <f t="shared" ca="1" si="80"/>
        <v/>
      </c>
      <c r="Z191" s="315" t="str">
        <f t="shared" ca="1" si="81"/>
        <v/>
      </c>
      <c r="AA191" s="316" t="str">
        <f t="shared" ca="1" si="82"/>
        <v/>
      </c>
      <c r="AC191" s="310" t="e">
        <f t="shared" ca="1" si="83"/>
        <v>#N/A</v>
      </c>
      <c r="AD191" s="323" t="e">
        <f t="shared" ca="1" si="84"/>
        <v>#N/A</v>
      </c>
      <c r="AE191" s="324">
        <f t="shared" ca="1" si="63"/>
        <v>597.67801357859219</v>
      </c>
      <c r="AG191" s="306">
        <f t="shared" ca="1" si="85"/>
        <v>48.79859020531611</v>
      </c>
      <c r="AH191" s="304">
        <f t="shared" ca="1" si="86"/>
        <v>58.018380700144981</v>
      </c>
    </row>
    <row r="192" spans="1:34" x14ac:dyDescent="0.2">
      <c r="A192" s="347">
        <f t="shared" ca="1" si="64"/>
        <v>0.01</v>
      </c>
      <c r="B192" s="304">
        <f t="shared" ca="1" si="65"/>
        <v>5.5799999999999601</v>
      </c>
      <c r="D192" s="306">
        <f t="shared" ca="1" si="66"/>
        <v>19.762116549889384</v>
      </c>
      <c r="E192" s="307">
        <f t="shared" ca="1" si="67"/>
        <v>44.527739104025763</v>
      </c>
      <c r="F192" s="304">
        <f t="shared" ca="1" si="68"/>
        <v>48.716124643156874</v>
      </c>
      <c r="G192" s="306">
        <f t="shared" ca="1" si="69"/>
        <v>66.726273038485303</v>
      </c>
      <c r="H192" s="307">
        <f t="shared" ca="1" si="70"/>
        <v>183.37186419113306</v>
      </c>
      <c r="I192" s="304">
        <f t="shared" ca="1" si="71"/>
        <v>195.13491766092977</v>
      </c>
      <c r="J192" s="306">
        <f t="shared" ca="1" si="72"/>
        <v>171.2507156454989</v>
      </c>
      <c r="K192" s="307">
        <f t="shared" ca="1" si="73"/>
        <v>599.50950583354836</v>
      </c>
      <c r="L192" s="304">
        <f t="shared" ca="1" si="58"/>
        <v>623.48893750721902</v>
      </c>
      <c r="M192" s="306">
        <f t="shared" ca="1" si="74"/>
        <v>1.2218057314345749</v>
      </c>
      <c r="N192" s="304">
        <f t="shared" ca="1" si="75"/>
        <v>70.004311796095678</v>
      </c>
      <c r="P192" s="310">
        <f t="shared" ca="1" si="76"/>
        <v>5</v>
      </c>
      <c r="Q192" s="304">
        <f t="shared" ca="1" si="77"/>
        <v>604.2500000000058</v>
      </c>
      <c r="R192" s="306">
        <f t="shared" ca="1" si="78"/>
        <v>0.30324492195281022</v>
      </c>
      <c r="S192" s="307">
        <f t="shared" ca="1" si="79"/>
        <v>8.7942345154661172</v>
      </c>
      <c r="T192" s="304">
        <f t="shared" ca="1" si="59"/>
        <v>86.271440596722613</v>
      </c>
      <c r="U192" s="311">
        <f t="shared" ca="1" si="60"/>
        <v>0</v>
      </c>
      <c r="V192" s="306">
        <f t="shared" ca="1" si="61"/>
        <v>1.1536974144274528</v>
      </c>
      <c r="W192" s="304">
        <f t="shared" ca="1" si="62"/>
        <v>96.230173467675172</v>
      </c>
      <c r="Y192" s="314" t="str">
        <f t="shared" ca="1" si="80"/>
        <v/>
      </c>
      <c r="Z192" s="315" t="str">
        <f t="shared" ca="1" si="81"/>
        <v/>
      </c>
      <c r="AA192" s="316" t="str">
        <f t="shared" ca="1" si="82"/>
        <v/>
      </c>
      <c r="AC192" s="310" t="e">
        <f t="shared" ca="1" si="83"/>
        <v>#N/A</v>
      </c>
      <c r="AD192" s="323" t="e">
        <f t="shared" ca="1" si="84"/>
        <v>#N/A</v>
      </c>
      <c r="AE192" s="324">
        <f t="shared" ca="1" si="63"/>
        <v>599.50950583354836</v>
      </c>
      <c r="AG192" s="306">
        <f t="shared" ca="1" si="85"/>
        <v>48.600602824315459</v>
      </c>
      <c r="AH192" s="304">
        <f t="shared" ca="1" si="86"/>
        <v>57.81981616598744</v>
      </c>
    </row>
    <row r="193" spans="1:34" x14ac:dyDescent="0.2">
      <c r="A193" s="347">
        <f t="shared" ca="1" si="64"/>
        <v>0.01</v>
      </c>
      <c r="B193" s="304">
        <f t="shared" ca="1" si="65"/>
        <v>5.5899999999999599</v>
      </c>
      <c r="D193" s="306">
        <f t="shared" ca="1" si="66"/>
        <v>19.703528154395247</v>
      </c>
      <c r="E193" s="307">
        <f t="shared" ca="1" si="67"/>
        <v>44.337677133563894</v>
      </c>
      <c r="F193" s="304">
        <f t="shared" ca="1" si="68"/>
        <v>48.518642142285891</v>
      </c>
      <c r="G193" s="306">
        <f t="shared" ca="1" si="69"/>
        <v>66.92330832002925</v>
      </c>
      <c r="H193" s="307">
        <f t="shared" ca="1" si="70"/>
        <v>183.81524096246869</v>
      </c>
      <c r="I193" s="304">
        <f t="shared" ca="1" si="71"/>
        <v>195.6189459295498</v>
      </c>
      <c r="J193" s="306">
        <f t="shared" ca="1" si="72"/>
        <v>171.91896355229147</v>
      </c>
      <c r="K193" s="307">
        <f t="shared" ca="1" si="73"/>
        <v>601.3454413593164</v>
      </c>
      <c r="L193" s="304">
        <f t="shared" ca="1" si="58"/>
        <v>625.43782254715393</v>
      </c>
      <c r="M193" s="306">
        <f t="shared" ca="1" si="74"/>
        <v>1.2216342488684495</v>
      </c>
      <c r="N193" s="304">
        <f t="shared" ca="1" si="75"/>
        <v>69.994486568796617</v>
      </c>
      <c r="P193" s="310">
        <f t="shared" ca="1" si="76"/>
        <v>5</v>
      </c>
      <c r="Q193" s="304">
        <f t="shared" ca="1" si="77"/>
        <v>602.79000000000588</v>
      </c>
      <c r="R193" s="306">
        <f t="shared" ca="1" si="78"/>
        <v>0.30251221597672234</v>
      </c>
      <c r="S193" s="307">
        <f t="shared" ca="1" si="79"/>
        <v>8.7912093933063495</v>
      </c>
      <c r="T193" s="304">
        <f t="shared" ca="1" si="59"/>
        <v>86.241764148335292</v>
      </c>
      <c r="U193" s="311">
        <f t="shared" ca="1" si="60"/>
        <v>0</v>
      </c>
      <c r="V193" s="306">
        <f t="shared" ca="1" si="61"/>
        <v>1.1534854314236909</v>
      </c>
      <c r="W193" s="304">
        <f t="shared" ca="1" si="62"/>
        <v>96.690390221585204</v>
      </c>
      <c r="Y193" s="314" t="str">
        <f t="shared" ca="1" si="80"/>
        <v/>
      </c>
      <c r="Z193" s="315" t="str">
        <f t="shared" ca="1" si="81"/>
        <v/>
      </c>
      <c r="AA193" s="316" t="str">
        <f t="shared" ca="1" si="82"/>
        <v/>
      </c>
      <c r="AC193" s="310" t="e">
        <f t="shared" ca="1" si="83"/>
        <v>#N/A</v>
      </c>
      <c r="AD193" s="323" t="e">
        <f t="shared" ca="1" si="84"/>
        <v>#N/A</v>
      </c>
      <c r="AE193" s="324">
        <f t="shared" ca="1" si="63"/>
        <v>601.3454413593164</v>
      </c>
      <c r="AG193" s="306">
        <f t="shared" ca="1" si="85"/>
        <v>48.40253924082262</v>
      </c>
      <c r="AH193" s="304">
        <f t="shared" ca="1" si="86"/>
        <v>57.621176321659078</v>
      </c>
    </row>
    <row r="194" spans="1:34" x14ac:dyDescent="0.2">
      <c r="A194" s="347">
        <f t="shared" ca="1" si="64"/>
        <v>0.01</v>
      </c>
      <c r="B194" s="304">
        <f t="shared" ca="1" si="65"/>
        <v>5.5999999999999597</v>
      </c>
      <c r="D194" s="306">
        <f t="shared" ca="1" si="66"/>
        <v>19.644831432957968</v>
      </c>
      <c r="E194" s="307">
        <f t="shared" ca="1" si="67"/>
        <v>44.147574934105862</v>
      </c>
      <c r="F194" s="304">
        <f t="shared" ca="1" si="68"/>
        <v>48.321090370477215</v>
      </c>
      <c r="G194" s="306">
        <f t="shared" ca="1" si="69"/>
        <v>67.119756634358836</v>
      </c>
      <c r="H194" s="307">
        <f t="shared" ca="1" si="70"/>
        <v>184.25671671180976</v>
      </c>
      <c r="I194" s="304">
        <f t="shared" ca="1" si="71"/>
        <v>196.10099281765932</v>
      </c>
      <c r="J194" s="306">
        <f t="shared" ca="1" si="72"/>
        <v>172.5891788770634</v>
      </c>
      <c r="K194" s="307">
        <f t="shared" ca="1" si="73"/>
        <v>603.18580114768781</v>
      </c>
      <c r="L194" s="304">
        <f t="shared" ca="1" si="58"/>
        <v>627.39153275417812</v>
      </c>
      <c r="M194" s="306">
        <f t="shared" ca="1" si="74"/>
        <v>1.2214631072224531</v>
      </c>
      <c r="N194" s="304">
        <f t="shared" ca="1" si="75"/>
        <v>69.9846808747821</v>
      </c>
      <c r="P194" s="310">
        <f t="shared" ca="1" si="76"/>
        <v>5</v>
      </c>
      <c r="Q194" s="304">
        <f t="shared" ca="1" si="77"/>
        <v>601.33000000000584</v>
      </c>
      <c r="R194" s="306">
        <f t="shared" ca="1" si="78"/>
        <v>0.30177951000063447</v>
      </c>
      <c r="S194" s="307">
        <f t="shared" ca="1" si="79"/>
        <v>8.7881915982063425</v>
      </c>
      <c r="T194" s="304">
        <f t="shared" ca="1" si="59"/>
        <v>86.212159578404226</v>
      </c>
      <c r="U194" s="311">
        <f t="shared" ca="1" si="60"/>
        <v>0</v>
      </c>
      <c r="V194" s="306">
        <f t="shared" ca="1" si="61"/>
        <v>1.1532729754963666</v>
      </c>
      <c r="W194" s="304">
        <f t="shared" ca="1" si="62"/>
        <v>97.149612029611305</v>
      </c>
      <c r="Y194" s="314" t="str">
        <f t="shared" ca="1" si="80"/>
        <v/>
      </c>
      <c r="Z194" s="315" t="str">
        <f t="shared" ca="1" si="81"/>
        <v/>
      </c>
      <c r="AA194" s="316" t="str">
        <f t="shared" ca="1" si="82"/>
        <v/>
      </c>
      <c r="AC194" s="310" t="e">
        <f t="shared" ca="1" si="83"/>
        <v>#N/A</v>
      </c>
      <c r="AD194" s="323" t="e">
        <f t="shared" ca="1" si="84"/>
        <v>#N/A</v>
      </c>
      <c r="AE194" s="324">
        <f t="shared" ca="1" si="63"/>
        <v>603.18580114768781</v>
      </c>
      <c r="AG194" s="306">
        <f t="shared" ca="1" si="85"/>
        <v>48.20440162631369</v>
      </c>
      <c r="AH194" s="304">
        <f t="shared" ca="1" si="86"/>
        <v>57.422463329249318</v>
      </c>
    </row>
    <row r="195" spans="1:34" x14ac:dyDescent="0.2">
      <c r="A195" s="347">
        <f t="shared" ca="1" si="64"/>
        <v>0.01</v>
      </c>
      <c r="B195" s="304">
        <f t="shared" ca="1" si="65"/>
        <v>5.6099999999999595</v>
      </c>
      <c r="D195" s="306">
        <f t="shared" ca="1" si="66"/>
        <v>19.586027465215889</v>
      </c>
      <c r="E195" s="307">
        <f t="shared" ca="1" si="67"/>
        <v>43.957434435550702</v>
      </c>
      <c r="F195" s="304">
        <f t="shared" ca="1" si="68"/>
        <v>48.123471550002812</v>
      </c>
      <c r="G195" s="306">
        <f t="shared" ca="1" si="69"/>
        <v>67.315616909010998</v>
      </c>
      <c r="H195" s="307">
        <f t="shared" ca="1" si="70"/>
        <v>184.69629105616528</v>
      </c>
      <c r="I195" s="304">
        <f t="shared" ca="1" si="71"/>
        <v>196.5810576066383</v>
      </c>
      <c r="J195" s="306">
        <f t="shared" ca="1" si="72"/>
        <v>173.26135574478025</v>
      </c>
      <c r="K195" s="307">
        <f t="shared" ca="1" si="73"/>
        <v>605.03056618652772</v>
      </c>
      <c r="L195" s="304">
        <f t="shared" ca="1" si="58"/>
        <v>629.35004839477813</v>
      </c>
      <c r="M195" s="306">
        <f t="shared" ca="1" si="74"/>
        <v>1.221292303267324</v>
      </c>
      <c r="N195" s="304">
        <f t="shared" ca="1" si="75"/>
        <v>69.974894529029058</v>
      </c>
      <c r="P195" s="310">
        <f t="shared" ca="1" si="76"/>
        <v>5</v>
      </c>
      <c r="Q195" s="304">
        <f t="shared" ca="1" si="77"/>
        <v>599.87000000000592</v>
      </c>
      <c r="R195" s="306">
        <f t="shared" ca="1" si="78"/>
        <v>0.30104680402454664</v>
      </c>
      <c r="S195" s="307">
        <f t="shared" ca="1" si="79"/>
        <v>8.7851811301660963</v>
      </c>
      <c r="T195" s="304">
        <f t="shared" ca="1" si="59"/>
        <v>86.182626886929413</v>
      </c>
      <c r="U195" s="311">
        <f t="shared" ca="1" si="60"/>
        <v>0</v>
      </c>
      <c r="V195" s="306">
        <f t="shared" ca="1" si="61"/>
        <v>1.1530600491032743</v>
      </c>
      <c r="W195" s="304">
        <f t="shared" ca="1" si="62"/>
        <v>97.607823755399266</v>
      </c>
      <c r="Y195" s="314" t="str">
        <f t="shared" ca="1" si="80"/>
        <v/>
      </c>
      <c r="Z195" s="315" t="str">
        <f t="shared" ca="1" si="81"/>
        <v/>
      </c>
      <c r="AA195" s="316" t="str">
        <f t="shared" ca="1" si="82"/>
        <v/>
      </c>
      <c r="AC195" s="310" t="e">
        <f t="shared" ca="1" si="83"/>
        <v>#N/A</v>
      </c>
      <c r="AD195" s="323" t="e">
        <f t="shared" ca="1" si="84"/>
        <v>#N/A</v>
      </c>
      <c r="AE195" s="324">
        <f t="shared" ca="1" si="63"/>
        <v>605.03056618652772</v>
      </c>
      <c r="AG195" s="306">
        <f t="shared" ca="1" si="85"/>
        <v>48.006192145196621</v>
      </c>
      <c r="AH195" s="304">
        <f t="shared" ca="1" si="86"/>
        <v>57.223679343864589</v>
      </c>
    </row>
    <row r="196" spans="1:34" x14ac:dyDescent="0.2">
      <c r="A196" s="347">
        <f t="shared" ca="1" si="64"/>
        <v>0.01</v>
      </c>
      <c r="B196" s="304">
        <f t="shared" ca="1" si="65"/>
        <v>5.6199999999999593</v>
      </c>
      <c r="D196" s="306">
        <f t="shared" ca="1" si="66"/>
        <v>19.527117325676119</v>
      </c>
      <c r="E196" s="307">
        <f t="shared" ca="1" si="67"/>
        <v>43.767257561880569</v>
      </c>
      <c r="F196" s="304">
        <f t="shared" ca="1" si="68"/>
        <v>47.925787896900687</v>
      </c>
      <c r="G196" s="306">
        <f t="shared" ca="1" si="69"/>
        <v>67.510888082267755</v>
      </c>
      <c r="H196" s="307">
        <f t="shared" ca="1" si="70"/>
        <v>185.1339636317841</v>
      </c>
      <c r="I196" s="304">
        <f t="shared" ca="1" si="71"/>
        <v>197.05913959943913</v>
      </c>
      <c r="J196" s="306">
        <f t="shared" ca="1" si="72"/>
        <v>173.93548826973665</v>
      </c>
      <c r="K196" s="307">
        <f t="shared" ca="1" si="73"/>
        <v>606.87971745996742</v>
      </c>
      <c r="L196" s="304">
        <f t="shared" ref="L196:L259" ca="1" si="87">SQRT(pos_x^2+pos_z^2)</f>
        <v>631.31334972731372</v>
      </c>
      <c r="M196" s="306">
        <f t="shared" ca="1" si="74"/>
        <v>1.2211218338054495</v>
      </c>
      <c r="N196" s="304">
        <f t="shared" ca="1" si="75"/>
        <v>69.965127348327783</v>
      </c>
      <c r="P196" s="310">
        <f t="shared" ca="1" si="76"/>
        <v>5</v>
      </c>
      <c r="Q196" s="304">
        <f t="shared" ca="1" si="77"/>
        <v>598.41000000000599</v>
      </c>
      <c r="R196" s="306">
        <f t="shared" ca="1" si="78"/>
        <v>0.30031409804845882</v>
      </c>
      <c r="S196" s="307">
        <f t="shared" ca="1" si="79"/>
        <v>8.7821779891856124</v>
      </c>
      <c r="T196" s="304">
        <f t="shared" ref="T196:T259" ca="1" si="88">m*g</f>
        <v>86.153166073910867</v>
      </c>
      <c r="U196" s="311">
        <f t="shared" ref="U196:U259" ca="1" si="89">IF(pos_xz&lt;L_rampe,Poids*COS(Beta),0)</f>
        <v>0</v>
      </c>
      <c r="V196" s="306">
        <f t="shared" ref="V196:V259" ca="1" si="90">Rho_moyen*(20000-Alt_rampe-pos_z)/(20000+Alt_rampe+pos_z)</f>
        <v>1.152846654701579</v>
      </c>
      <c r="W196" s="304">
        <f t="shared" ref="W196:W259" ca="1" si="91">1/2*Rho*Sref*Cx*vit_xz^2</f>
        <v>98.06501035377083</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606.87971745996742</v>
      </c>
      <c r="AG196" s="306">
        <f t="shared" ca="1" si="85"/>
        <v>47.807912954754627</v>
      </c>
      <c r="AH196" s="304">
        <f t="shared" ca="1" si="86"/>
        <v>57.024826513570467</v>
      </c>
    </row>
    <row r="197" spans="1:34" x14ac:dyDescent="0.2">
      <c r="A197" s="347">
        <f t="shared" ref="A197:A260" ca="1" si="93">IF(B196+0.01&lt;=T_ini+ROUNDUP(Temps_fin_propu,0), 0.01, IF(K196&gt;0, 0.1, 0.0001))</f>
        <v>0.01</v>
      </c>
      <c r="B197" s="304">
        <f t="shared" ref="B197:B260" ca="1" si="94">B196+pas</f>
        <v>5.629999999999959</v>
      </c>
      <c r="D197" s="306">
        <f t="shared" ref="D197:D260" ca="1" si="95">IF(AND(L196&lt;L_rampe,Poussee&lt;Poids*SIN(M196)),0,(-W196+Poussee)/m*COS(M196)-U196/m*SIN(M196))</f>
        <v>19.468102083736774</v>
      </c>
      <c r="E197" s="307">
        <f t="shared" ref="E197:E260" ca="1" si="96">IF(AND(L196&lt;L_rampe,Poussee&lt;Poids*SIN(M196)),0,(-W196+Poussee)/m*SIN(M196)+U196/m*COS(M196)-Poids/m)</f>
        <v>43.577046231096112</v>
      </c>
      <c r="F197" s="304">
        <f t="shared" ref="F197:F260" ca="1" si="97">SQRT(acc_x^2+acc_z^2)</f>
        <v>47.728041620936885</v>
      </c>
      <c r="G197" s="306">
        <f t="shared" ref="G197:G260" ca="1" si="98">G196+acc_x*pas</f>
        <v>67.70556910310512</v>
      </c>
      <c r="H197" s="307">
        <f t="shared" ref="H197:H260" ca="1" si="99">H196+acc_z*pas</f>
        <v>185.56973409409505</v>
      </c>
      <c r="I197" s="304">
        <f t="shared" ref="I197:I260" ca="1" si="100">SQRT(vit_x^2+vit_z^2)</f>
        <v>197.5352381205148</v>
      </c>
      <c r="J197" s="306">
        <f t="shared" ref="J197:J260" ca="1" si="101">J196+0.5*(vit_x+G196)*pas*(K196&gt;=0)</f>
        <v>174.61157055566352</v>
      </c>
      <c r="K197" s="307">
        <f t="shared" ref="K197:K260" ca="1" si="102">K196+0.5*(vit_z+H196)*pas</f>
        <v>608.73323594859687</v>
      </c>
      <c r="L197" s="304">
        <f t="shared" ca="1" si="87"/>
        <v>633.28141700224046</v>
      </c>
      <c r="M197" s="306">
        <f t="shared" ref="M197:M260" ca="1" si="103">IF(AND(L196&gt;L_rampe,G197&gt;0),ATAN2(G197,H197),$M$4)</f>
        <v>1.2209516956704058</v>
      </c>
      <c r="N197" s="304">
        <f t="shared" ref="N197:N260" ca="1" si="104">DEGREES(Beta)</f>
        <v>69.955379151255556</v>
      </c>
      <c r="P197" s="310">
        <f t="shared" ref="P197:P260" ca="1" si="105">MATCH(t-pas/2-T_ini,CdP_t)</f>
        <v>5</v>
      </c>
      <c r="Q197" s="304">
        <f t="shared" ref="Q197:Q260" ca="1" si="106">(INDEX(CdP,2,i_P+1)-INDEX(CdP,2,i_P+0))/(INDEX(CdP,1,i_P+1)-INDEX(CdP,1,i_P+0))*(t-pas/2-T_ini-INDEX(CdP,1,i_P+0))+INDEX(CdP,2,i_P+0)</f>
        <v>596.95000000000596</v>
      </c>
      <c r="R197" s="306">
        <f t="shared" ref="R197:R260" ca="1" si="107">Poussee/(g*ISP)</f>
        <v>0.29958139207237089</v>
      </c>
      <c r="S197" s="307">
        <f t="shared" ref="S197:S260" ca="1" si="108">S196-Débit*pas</f>
        <v>8.7791821752648893</v>
      </c>
      <c r="T197" s="304">
        <f t="shared" ca="1" si="88"/>
        <v>86.123777139348562</v>
      </c>
      <c r="U197" s="311">
        <f t="shared" ca="1" si="89"/>
        <v>0</v>
      </c>
      <c r="V197" s="306">
        <f t="shared" ca="1" si="90"/>
        <v>1.1526327947477841</v>
      </c>
      <c r="W197" s="304">
        <f t="shared" ca="1" si="91"/>
        <v>98.521156870955124</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608.73323594859687</v>
      </c>
      <c r="AG197" s="306">
        <f t="shared" ref="AG197:AG260" ca="1" si="114">IF(AND(L196&lt;L_rampe,Poussee&lt;Poids*SIN(M196)),0,(-W196+Poussee)/m-Poids*SIN(M196)/m)</f>
        <v>47.609566205090353</v>
      </c>
      <c r="AH197" s="304">
        <f t="shared" ref="AH197:AH260" ca="1" si="115">IF(AND(L196&lt;L_rampe,Poussee&lt;Poids*SIN(M196)), g*SIN(M196), (-W196+Poussee)/m)</f>
        <v>56.825906979334611</v>
      </c>
    </row>
    <row r="198" spans="1:34" x14ac:dyDescent="0.2">
      <c r="A198" s="347">
        <f t="shared" ca="1" si="93"/>
        <v>0.01</v>
      </c>
      <c r="B198" s="304">
        <f t="shared" ca="1" si="94"/>
        <v>5.6399999999999588</v>
      </c>
      <c r="D198" s="306">
        <f t="shared" ca="1" si="95"/>
        <v>19.40898280370838</v>
      </c>
      <c r="E198" s="307">
        <f t="shared" ca="1" si="96"/>
        <v>43.386802355152838</v>
      </c>
      <c r="F198" s="304">
        <f t="shared" ca="1" si="97"/>
        <v>47.530234925568628</v>
      </c>
      <c r="G198" s="306">
        <f t="shared" ca="1" si="98"/>
        <v>67.899658931142199</v>
      </c>
      <c r="H198" s="307">
        <f t="shared" ca="1" si="99"/>
        <v>186.00360211764658</v>
      </c>
      <c r="I198" s="304">
        <f t="shared" ca="1" si="100"/>
        <v>198.00935251574663</v>
      </c>
      <c r="J198" s="306">
        <f t="shared" ca="1" si="101"/>
        <v>175.28959669583475</v>
      </c>
      <c r="K198" s="307">
        <f t="shared" ca="1" si="102"/>
        <v>610.59110262965555</v>
      </c>
      <c r="L198" s="304">
        <f t="shared" ca="1" si="87"/>
        <v>635.25423046232993</v>
      </c>
      <c r="M198" s="306">
        <f t="shared" ca="1" si="103"/>
        <v>1.2207818857265056</v>
      </c>
      <c r="N198" s="304">
        <f t="shared" ca="1" si="104"/>
        <v>69.945649758150722</v>
      </c>
      <c r="P198" s="310">
        <f t="shared" ca="1" si="105"/>
        <v>5</v>
      </c>
      <c r="Q198" s="304">
        <f t="shared" ca="1" si="106"/>
        <v>595.49000000000603</v>
      </c>
      <c r="R198" s="306">
        <f t="shared" ca="1" si="107"/>
        <v>0.29884868609628307</v>
      </c>
      <c r="S198" s="307">
        <f t="shared" ca="1" si="108"/>
        <v>8.7761936884039269</v>
      </c>
      <c r="T198" s="304">
        <f t="shared" ca="1" si="88"/>
        <v>86.094460083242524</v>
      </c>
      <c r="U198" s="311">
        <f t="shared" ca="1" si="89"/>
        <v>0</v>
      </c>
      <c r="V198" s="306">
        <f t="shared" ca="1" si="90"/>
        <v>1.1524184716976995</v>
      </c>
      <c r="W198" s="304">
        <f t="shared" ca="1" si="91"/>
        <v>98.976248444814317</v>
      </c>
      <c r="Y198" s="314" t="str">
        <f t="shared" ca="1" si="109"/>
        <v/>
      </c>
      <c r="Z198" s="315" t="str">
        <f t="shared" ca="1" si="110"/>
        <v/>
      </c>
      <c r="AA198" s="316" t="str">
        <f t="shared" ca="1" si="111"/>
        <v/>
      </c>
      <c r="AC198" s="310" t="e">
        <f t="shared" ca="1" si="112"/>
        <v>#N/A</v>
      </c>
      <c r="AD198" s="323" t="e">
        <f t="shared" ca="1" si="113"/>
        <v>#N/A</v>
      </c>
      <c r="AE198" s="324">
        <f t="shared" ca="1" si="92"/>
        <v>610.59110262965555</v>
      </c>
      <c r="AG198" s="306">
        <f t="shared" ca="1" si="114"/>
        <v>47.411154039070638</v>
      </c>
      <c r="AH198" s="304">
        <f t="shared" ca="1" si="115"/>
        <v>56.626922874970369</v>
      </c>
    </row>
    <row r="199" spans="1:34" x14ac:dyDescent="0.2">
      <c r="A199" s="347">
        <f t="shared" ca="1" si="93"/>
        <v>0.01</v>
      </c>
      <c r="B199" s="304">
        <f t="shared" ca="1" si="94"/>
        <v>5.6499999999999586</v>
      </c>
      <c r="D199" s="306">
        <f t="shared" ca="1" si="95"/>
        <v>19.349760544834751</v>
      </c>
      <c r="E199" s="307">
        <f t="shared" ca="1" si="96"/>
        <v>43.196527839898167</v>
      </c>
      <c r="F199" s="304">
        <f t="shared" ca="1" si="97"/>
        <v>47.332370007908338</v>
      </c>
      <c r="G199" s="306">
        <f t="shared" ca="1" si="98"/>
        <v>68.093156536590541</v>
      </c>
      <c r="H199" s="307">
        <f t="shared" ca="1" si="99"/>
        <v>186.43556739604557</v>
      </c>
      <c r="I199" s="304">
        <f t="shared" ca="1" si="100"/>
        <v>198.48148215237126</v>
      </c>
      <c r="J199" s="306">
        <f t="shared" ca="1" si="101"/>
        <v>175.96956077317341</v>
      </c>
      <c r="K199" s="307">
        <f t="shared" ca="1" si="102"/>
        <v>612.45329847722405</v>
      </c>
      <c r="L199" s="304">
        <f t="shared" ca="1" si="87"/>
        <v>637.2317703428912</v>
      </c>
      <c r="M199" s="306">
        <f t="shared" ca="1" si="103"/>
        <v>1.2206124008683508</v>
      </c>
      <c r="N199" s="304">
        <f t="shared" ca="1" si="104"/>
        <v>69.935938991087085</v>
      </c>
      <c r="P199" s="310">
        <f t="shared" ca="1" si="105"/>
        <v>5</v>
      </c>
      <c r="Q199" s="304">
        <f t="shared" ca="1" si="106"/>
        <v>594.03000000000611</v>
      </c>
      <c r="R199" s="306">
        <f t="shared" ca="1" si="107"/>
        <v>0.29811598012019525</v>
      </c>
      <c r="S199" s="307">
        <f t="shared" ca="1" si="108"/>
        <v>8.7732125286027252</v>
      </c>
      <c r="T199" s="304">
        <f t="shared" ca="1" si="88"/>
        <v>86.06521490559274</v>
      </c>
      <c r="U199" s="311">
        <f t="shared" ca="1" si="89"/>
        <v>0</v>
      </c>
      <c r="V199" s="306">
        <f t="shared" ca="1" si="90"/>
        <v>1.1522036880064128</v>
      </c>
      <c r="W199" s="304">
        <f t="shared" ca="1" si="91"/>
        <v>99.430270305062933</v>
      </c>
      <c r="Y199" s="314" t="str">
        <f t="shared" ca="1" si="109"/>
        <v/>
      </c>
      <c r="Z199" s="315" t="str">
        <f t="shared" ca="1" si="110"/>
        <v/>
      </c>
      <c r="AA199" s="316" t="str">
        <f t="shared" ca="1" si="111"/>
        <v/>
      </c>
      <c r="AC199" s="310" t="e">
        <f t="shared" ca="1" si="112"/>
        <v>#N/A</v>
      </c>
      <c r="AD199" s="323" t="e">
        <f t="shared" ca="1" si="113"/>
        <v>#N/A</v>
      </c>
      <c r="AE199" s="324">
        <f t="shared" ca="1" si="92"/>
        <v>612.45329847722405</v>
      </c>
      <c r="AG199" s="306">
        <f t="shared" ca="1" si="114"/>
        <v>47.212678592271921</v>
      </c>
      <c r="AH199" s="304">
        <f t="shared" ca="1" si="115"/>
        <v>56.427876327080959</v>
      </c>
    </row>
    <row r="200" spans="1:34" x14ac:dyDescent="0.2">
      <c r="A200" s="347">
        <f t="shared" ca="1" si="93"/>
        <v>0.01</v>
      </c>
      <c r="B200" s="304">
        <f t="shared" ca="1" si="94"/>
        <v>5.6599999999999584</v>
      </c>
      <c r="D200" s="306">
        <f t="shared" ca="1" si="95"/>
        <v>19.290436361313404</v>
      </c>
      <c r="E200" s="307">
        <f t="shared" ca="1" si="96"/>
        <v>43.006224585009484</v>
      </c>
      <c r="F200" s="304">
        <f t="shared" ca="1" si="97"/>
        <v>47.134449058689086</v>
      </c>
      <c r="G200" s="306">
        <f t="shared" ca="1" si="98"/>
        <v>68.28606090020368</v>
      </c>
      <c r="H200" s="307">
        <f t="shared" ca="1" si="99"/>
        <v>186.86562964189565</v>
      </c>
      <c r="I200" s="304">
        <f t="shared" ca="1" si="100"/>
        <v>198.95162641890727</v>
      </c>
      <c r="J200" s="306">
        <f t="shared" ca="1" si="101"/>
        <v>176.65145686035737</v>
      </c>
      <c r="K200" s="307">
        <f t="shared" ca="1" si="102"/>
        <v>614.3198044624138</v>
      </c>
      <c r="L200" s="304">
        <f t="shared" ca="1" si="87"/>
        <v>639.21401687199022</v>
      </c>
      <c r="M200" s="306">
        <f t="shared" ca="1" si="103"/>
        <v>1.2204432380203973</v>
      </c>
      <c r="N200" s="304">
        <f t="shared" ca="1" si="104"/>
        <v>69.926246673848937</v>
      </c>
      <c r="P200" s="310">
        <f t="shared" ca="1" si="105"/>
        <v>5</v>
      </c>
      <c r="Q200" s="304">
        <f t="shared" ca="1" si="106"/>
        <v>592.57000000000608</v>
      </c>
      <c r="R200" s="306">
        <f t="shared" ca="1" si="107"/>
        <v>0.29738327414410731</v>
      </c>
      <c r="S200" s="307">
        <f t="shared" ca="1" si="108"/>
        <v>8.7702386958612841</v>
      </c>
      <c r="T200" s="304">
        <f t="shared" ca="1" si="88"/>
        <v>86.036041606399195</v>
      </c>
      <c r="U200" s="311">
        <f t="shared" ca="1" si="89"/>
        <v>0</v>
      </c>
      <c r="V200" s="306">
        <f t="shared" ca="1" si="90"/>
        <v>1.1519884461282537</v>
      </c>
      <c r="W200" s="304">
        <f t="shared" ca="1" si="91"/>
        <v>99.883207773480493</v>
      </c>
      <c r="Y200" s="314" t="str">
        <f t="shared" ca="1" si="109"/>
        <v/>
      </c>
      <c r="Z200" s="315" t="str">
        <f t="shared" ca="1" si="110"/>
        <v/>
      </c>
      <c r="AA200" s="316" t="str">
        <f t="shared" ca="1" si="111"/>
        <v/>
      </c>
      <c r="AC200" s="310" t="e">
        <f t="shared" ca="1" si="112"/>
        <v>#N/A</v>
      </c>
      <c r="AD200" s="323" t="e">
        <f t="shared" ca="1" si="113"/>
        <v>#N/A</v>
      </c>
      <c r="AE200" s="324">
        <f t="shared" ca="1" si="92"/>
        <v>614.3198044624138</v>
      </c>
      <c r="AG200" s="306">
        <f t="shared" ca="1" si="114"/>
        <v>47.014141992926348</v>
      </c>
      <c r="AH200" s="304">
        <f t="shared" ca="1" si="115"/>
        <v>56.228769455004461</v>
      </c>
    </row>
    <row r="201" spans="1:34" x14ac:dyDescent="0.2">
      <c r="A201" s="347">
        <f t="shared" ca="1" si="93"/>
        <v>0.01</v>
      </c>
      <c r="B201" s="304">
        <f t="shared" ca="1" si="94"/>
        <v>5.6699999999999582</v>
      </c>
      <c r="D201" s="306">
        <f t="shared" ca="1" si="95"/>
        <v>19.231011302315235</v>
      </c>
      <c r="E201" s="307">
        <f t="shared" ca="1" si="96"/>
        <v>42.815894483933093</v>
      </c>
      <c r="F201" s="304">
        <f t="shared" ca="1" si="97"/>
        <v>46.936474262230952</v>
      </c>
      <c r="G201" s="306">
        <f t="shared" ca="1" si="98"/>
        <v>68.478371013226834</v>
      </c>
      <c r="H201" s="307">
        <f t="shared" ca="1" si="99"/>
        <v>187.29378858673499</v>
      </c>
      <c r="I201" s="304">
        <f t="shared" ca="1" si="100"/>
        <v>199.4197847250812</v>
      </c>
      <c r="J201" s="306">
        <f t="shared" ca="1" si="101"/>
        <v>177.33527901992451</v>
      </c>
      <c r="K201" s="307">
        <f t="shared" ca="1" si="102"/>
        <v>616.19060155355692</v>
      </c>
      <c r="L201" s="304">
        <f t="shared" ca="1" si="87"/>
        <v>641.20095027066895</v>
      </c>
      <c r="M201" s="306">
        <f t="shared" ca="1" si="103"/>
        <v>1.2202743941365244</v>
      </c>
      <c r="N201" s="304">
        <f t="shared" ca="1" si="104"/>
        <v>69.916572631906419</v>
      </c>
      <c r="P201" s="310">
        <f t="shared" ca="1" si="105"/>
        <v>5</v>
      </c>
      <c r="Q201" s="304">
        <f t="shared" ca="1" si="106"/>
        <v>591.11000000000615</v>
      </c>
      <c r="R201" s="306">
        <f t="shared" ca="1" si="107"/>
        <v>0.29665056816801949</v>
      </c>
      <c r="S201" s="307">
        <f t="shared" ca="1" si="108"/>
        <v>8.7672721901796038</v>
      </c>
      <c r="T201" s="304">
        <f t="shared" ca="1" si="88"/>
        <v>86.006940185661918</v>
      </c>
      <c r="U201" s="311">
        <f t="shared" ca="1" si="89"/>
        <v>0</v>
      </c>
      <c r="V201" s="306">
        <f t="shared" ca="1" si="90"/>
        <v>1.1517727485167677</v>
      </c>
      <c r="W201" s="304">
        <f t="shared" ca="1" si="91"/>
        <v>100.33504626411892</v>
      </c>
      <c r="Y201" s="314" t="str">
        <f t="shared" ca="1" si="109"/>
        <v/>
      </c>
      <c r="Z201" s="315" t="str">
        <f t="shared" ca="1" si="110"/>
        <v/>
      </c>
      <c r="AA201" s="316" t="str">
        <f t="shared" ca="1" si="111"/>
        <v/>
      </c>
      <c r="AC201" s="310" t="e">
        <f t="shared" ca="1" si="112"/>
        <v>#N/A</v>
      </c>
      <c r="AD201" s="323" t="e">
        <f t="shared" ca="1" si="113"/>
        <v>#N/A</v>
      </c>
      <c r="AE201" s="324">
        <f t="shared" ca="1" si="92"/>
        <v>616.19060155355692</v>
      </c>
      <c r="AG201" s="306">
        <f t="shared" ca="1" si="114"/>
        <v>46.81554636186867</v>
      </c>
      <c r="AH201" s="304">
        <f t="shared" ca="1" si="115"/>
        <v>56.029604370759536</v>
      </c>
    </row>
    <row r="202" spans="1:34" x14ac:dyDescent="0.2">
      <c r="A202" s="347">
        <f t="shared" ca="1" si="93"/>
        <v>0.01</v>
      </c>
      <c r="B202" s="304">
        <f t="shared" ca="1" si="94"/>
        <v>5.679999999999958</v>
      </c>
      <c r="D202" s="306">
        <f t="shared" ca="1" si="95"/>
        <v>19.171486412003738</v>
      </c>
      <c r="E202" s="307">
        <f t="shared" ca="1" si="96"/>
        <v>42.625539423823824</v>
      </c>
      <c r="F202" s="304">
        <f t="shared" ca="1" si="97"/>
        <v>46.738447796408501</v>
      </c>
      <c r="G202" s="306">
        <f t="shared" ca="1" si="98"/>
        <v>68.670085877346878</v>
      </c>
      <c r="H202" s="307">
        <f t="shared" ca="1" si="99"/>
        <v>187.72004398097323</v>
      </c>
      <c r="I202" s="304">
        <f t="shared" ca="1" si="100"/>
        <v>199.88595650175307</v>
      </c>
      <c r="J202" s="306">
        <f t="shared" ca="1" si="101"/>
        <v>178.02102130437737</v>
      </c>
      <c r="K202" s="307">
        <f t="shared" ca="1" si="102"/>
        <v>618.0656707163954</v>
      </c>
      <c r="L202" s="304">
        <f t="shared" ca="1" si="87"/>
        <v>643.19255075316391</v>
      </c>
      <c r="M202" s="306">
        <f t="shared" ca="1" si="103"/>
        <v>1.2201058661996123</v>
      </c>
      <c r="N202" s="304">
        <f t="shared" ca="1" si="104"/>
        <v>69.906916692391306</v>
      </c>
      <c r="P202" s="310">
        <f t="shared" ca="1" si="105"/>
        <v>5</v>
      </c>
      <c r="Q202" s="304">
        <f t="shared" ca="1" si="106"/>
        <v>589.65000000000612</v>
      </c>
      <c r="R202" s="306">
        <f t="shared" ca="1" si="107"/>
        <v>0.29591786219193161</v>
      </c>
      <c r="S202" s="307">
        <f t="shared" ca="1" si="108"/>
        <v>8.7643130115576842</v>
      </c>
      <c r="T202" s="304">
        <f t="shared" ca="1" si="88"/>
        <v>85.977910643380881</v>
      </c>
      <c r="U202" s="311">
        <f t="shared" ca="1" si="89"/>
        <v>0</v>
      </c>
      <c r="V202" s="306">
        <f t="shared" ca="1" si="90"/>
        <v>1.1515565976246815</v>
      </c>
      <c r="W202" s="304">
        <f t="shared" ca="1" si="91"/>
        <v>100.7857712835028</v>
      </c>
      <c r="Y202" s="314" t="str">
        <f t="shared" ca="1" si="109"/>
        <v/>
      </c>
      <c r="Z202" s="315" t="str">
        <f t="shared" ca="1" si="110"/>
        <v/>
      </c>
      <c r="AA202" s="316" t="str">
        <f t="shared" ca="1" si="111"/>
        <v/>
      </c>
      <c r="AC202" s="310" t="e">
        <f t="shared" ca="1" si="112"/>
        <v>#N/A</v>
      </c>
      <c r="AD202" s="323" t="e">
        <f t="shared" ca="1" si="113"/>
        <v>#N/A</v>
      </c>
      <c r="AE202" s="324">
        <f t="shared" ca="1" si="92"/>
        <v>618.0656707163954</v>
      </c>
      <c r="AG202" s="306">
        <f t="shared" ca="1" si="114"/>
        <v>46.61689381248349</v>
      </c>
      <c r="AH202" s="304">
        <f t="shared" ca="1" si="115"/>
        <v>55.830383178991589</v>
      </c>
    </row>
    <row r="203" spans="1:34" x14ac:dyDescent="0.2">
      <c r="A203" s="347">
        <f t="shared" ca="1" si="93"/>
        <v>0.01</v>
      </c>
      <c r="B203" s="304">
        <f t="shared" ca="1" si="94"/>
        <v>5.6899999999999578</v>
      </c>
      <c r="D203" s="306">
        <f t="shared" ca="1" si="95"/>
        <v>19.111862729553703</v>
      </c>
      <c r="E203" s="307">
        <f t="shared" ca="1" si="96"/>
        <v>42.435161285485748</v>
      </c>
      <c r="F203" s="304">
        <f t="shared" ca="1" si="97"/>
        <v>46.540371832619606</v>
      </c>
      <c r="G203" s="306">
        <f t="shared" ca="1" si="98"/>
        <v>68.861204504642416</v>
      </c>
      <c r="H203" s="307">
        <f t="shared" ca="1" si="99"/>
        <v>188.14439559382808</v>
      </c>
      <c r="I203" s="304">
        <f t="shared" ca="1" si="100"/>
        <v>200.35014120084134</v>
      </c>
      <c r="J203" s="306">
        <f t="shared" ca="1" si="101"/>
        <v>178.70867775628733</v>
      </c>
      <c r="K203" s="307">
        <f t="shared" ca="1" si="102"/>
        <v>619.94499291426939</v>
      </c>
      <c r="L203" s="304">
        <f t="shared" ca="1" si="87"/>
        <v>645.18879852712416</v>
      </c>
      <c r="M203" s="306">
        <f t="shared" ca="1" si="103"/>
        <v>1.2199376512211275</v>
      </c>
      <c r="N203" s="304">
        <f t="shared" ca="1" si="104"/>
        <v>69.897278684073243</v>
      </c>
      <c r="P203" s="310">
        <f t="shared" ca="1" si="105"/>
        <v>5</v>
      </c>
      <c r="Q203" s="304">
        <f t="shared" ca="1" si="106"/>
        <v>588.19000000000619</v>
      </c>
      <c r="R203" s="306">
        <f t="shared" ca="1" si="107"/>
        <v>0.29518515621584379</v>
      </c>
      <c r="S203" s="307">
        <f t="shared" ca="1" si="108"/>
        <v>8.7613611599955252</v>
      </c>
      <c r="T203" s="304">
        <f t="shared" ca="1" si="88"/>
        <v>85.948952979556111</v>
      </c>
      <c r="U203" s="311">
        <f t="shared" ca="1" si="89"/>
        <v>0</v>
      </c>
      <c r="V203" s="306">
        <f t="shared" ca="1" si="90"/>
        <v>1.1513399959038741</v>
      </c>
      <c r="W203" s="304">
        <f t="shared" ca="1" si="91"/>
        <v>101.23536843082421</v>
      </c>
      <c r="Y203" s="314" t="str">
        <f t="shared" ca="1" si="109"/>
        <v/>
      </c>
      <c r="Z203" s="315" t="str">
        <f t="shared" ca="1" si="110"/>
        <v/>
      </c>
      <c r="AA203" s="316" t="str">
        <f t="shared" ca="1" si="111"/>
        <v/>
      </c>
      <c r="AC203" s="310" t="e">
        <f t="shared" ca="1" si="112"/>
        <v>#N/A</v>
      </c>
      <c r="AD203" s="323" t="e">
        <f t="shared" ca="1" si="113"/>
        <v>#N/A</v>
      </c>
      <c r="AE203" s="324">
        <f t="shared" ca="1" si="92"/>
        <v>619.94499291426939</v>
      </c>
      <c r="AG203" s="306">
        <f t="shared" ca="1" si="114"/>
        <v>46.418186450653529</v>
      </c>
      <c r="AH203" s="304">
        <f t="shared" ca="1" si="115"/>
        <v>55.631107976919914</v>
      </c>
    </row>
    <row r="204" spans="1:34" x14ac:dyDescent="0.2">
      <c r="A204" s="347">
        <f t="shared" ca="1" si="93"/>
        <v>0.01</v>
      </c>
      <c r="B204" s="304">
        <f t="shared" ca="1" si="94"/>
        <v>5.6999999999999575</v>
      </c>
      <c r="D204" s="306">
        <f t="shared" ca="1" si="95"/>
        <v>19.05214128916937</v>
      </c>
      <c r="E204" s="307">
        <f t="shared" ca="1" si="96"/>
        <v>42.244761943313499</v>
      </c>
      <c r="F204" s="304">
        <f t="shared" ca="1" si="97"/>
        <v>46.342248535755154</v>
      </c>
      <c r="G204" s="306">
        <f t="shared" ca="1" si="98"/>
        <v>69.051725917534114</v>
      </c>
      <c r="H204" s="307">
        <f t="shared" ca="1" si="99"/>
        <v>188.56684321326122</v>
      </c>
      <c r="I204" s="304">
        <f t="shared" ca="1" si="100"/>
        <v>200.8123382952474</v>
      </c>
      <c r="J204" s="306">
        <f t="shared" ca="1" si="101"/>
        <v>179.3982424083982</v>
      </c>
      <c r="K204" s="307">
        <f t="shared" ca="1" si="102"/>
        <v>621.82854910830486</v>
      </c>
      <c r="L204" s="304">
        <f t="shared" ca="1" si="87"/>
        <v>647.18967379382832</v>
      </c>
      <c r="M204" s="306">
        <f t="shared" ca="1" si="103"/>
        <v>1.2197697462407147</v>
      </c>
      <c r="N204" s="304">
        <f t="shared" ca="1" si="104"/>
        <v>69.887658437336356</v>
      </c>
      <c r="P204" s="310">
        <f t="shared" ca="1" si="105"/>
        <v>5</v>
      </c>
      <c r="Q204" s="304">
        <f t="shared" ca="1" si="106"/>
        <v>586.73000000000616</v>
      </c>
      <c r="R204" s="306">
        <f t="shared" ca="1" si="107"/>
        <v>0.29445245023975586</v>
      </c>
      <c r="S204" s="307">
        <f t="shared" ca="1" si="108"/>
        <v>8.758416635493127</v>
      </c>
      <c r="T204" s="304">
        <f t="shared" ca="1" si="88"/>
        <v>85.920067194187581</v>
      </c>
      <c r="U204" s="311">
        <f t="shared" ca="1" si="89"/>
        <v>0</v>
      </c>
      <c r="V204" s="306">
        <f t="shared" ca="1" si="90"/>
        <v>1.1511229458053458</v>
      </c>
      <c r="W204" s="304">
        <f t="shared" ca="1" si="91"/>
        <v>101.68382339813108</v>
      </c>
      <c r="Y204" s="314" t="str">
        <f t="shared" ca="1" si="109"/>
        <v/>
      </c>
      <c r="Z204" s="315" t="str">
        <f t="shared" ca="1" si="110"/>
        <v/>
      </c>
      <c r="AA204" s="316" t="str">
        <f t="shared" ca="1" si="111"/>
        <v/>
      </c>
      <c r="AC204" s="310" t="e">
        <f t="shared" ca="1" si="112"/>
        <v>#N/A</v>
      </c>
      <c r="AD204" s="323" t="e">
        <f t="shared" ca="1" si="113"/>
        <v>#N/A</v>
      </c>
      <c r="AE204" s="324">
        <f t="shared" ca="1" si="92"/>
        <v>621.82854910830486</v>
      </c>
      <c r="AG204" s="306">
        <f t="shared" ca="1" si="114"/>
        <v>46.21942637470832</v>
      </c>
      <c r="AH204" s="304">
        <f t="shared" ca="1" si="115"/>
        <v>55.431780854285314</v>
      </c>
    </row>
    <row r="205" spans="1:34" x14ac:dyDescent="0.2">
      <c r="A205" s="347">
        <f t="shared" ca="1" si="93"/>
        <v>0.01</v>
      </c>
      <c r="B205" s="304">
        <f t="shared" ca="1" si="94"/>
        <v>5.7099999999999573</v>
      </c>
      <c r="D205" s="306">
        <f t="shared" ca="1" si="95"/>
        <v>18.992323120102117</v>
      </c>
      <c r="E205" s="307">
        <f t="shared" ca="1" si="96"/>
        <v>42.054343265234685</v>
      </c>
      <c r="F205" s="304">
        <f t="shared" ca="1" si="97"/>
        <v>46.144080064170261</v>
      </c>
      <c r="G205" s="306">
        <f t="shared" ca="1" si="98"/>
        <v>69.241649148735135</v>
      </c>
      <c r="H205" s="307">
        <f t="shared" ca="1" si="99"/>
        <v>188.98738664591357</v>
      </c>
      <c r="I205" s="304">
        <f t="shared" ca="1" si="100"/>
        <v>201.2725472787796</v>
      </c>
      <c r="J205" s="306">
        <f t="shared" ca="1" si="101"/>
        <v>180.08970928372955</v>
      </c>
      <c r="K205" s="307">
        <f t="shared" ca="1" si="102"/>
        <v>623.71632025760073</v>
      </c>
      <c r="L205" s="304">
        <f t="shared" ca="1" si="87"/>
        <v>649.19515674840034</v>
      </c>
      <c r="M205" s="306">
        <f t="shared" ca="1" si="103"/>
        <v>1.2196021483257964</v>
      </c>
      <c r="N205" s="304">
        <f t="shared" ca="1" si="104"/>
        <v>69.878055784156359</v>
      </c>
      <c r="P205" s="310">
        <f t="shared" ca="1" si="105"/>
        <v>6</v>
      </c>
      <c r="Q205" s="304">
        <f t="shared" ca="1" si="106"/>
        <v>585.27000000000623</v>
      </c>
      <c r="R205" s="306">
        <f t="shared" ca="1" si="107"/>
        <v>0.29371974426366804</v>
      </c>
      <c r="S205" s="307">
        <f t="shared" ca="1" si="108"/>
        <v>8.7554794380504894</v>
      </c>
      <c r="T205" s="304">
        <f t="shared" ca="1" si="88"/>
        <v>85.891253287275305</v>
      </c>
      <c r="U205" s="311">
        <f t="shared" ca="1" si="89"/>
        <v>0</v>
      </c>
      <c r="V205" s="306">
        <f t="shared" ca="1" si="90"/>
        <v>1.1509054497791873</v>
      </c>
      <c r="W205" s="304">
        <f t="shared" ca="1" si="91"/>
        <v>102.13112197050968</v>
      </c>
      <c r="Y205" s="314" t="str">
        <f t="shared" ca="1" si="109"/>
        <v/>
      </c>
      <c r="Z205" s="315" t="str">
        <f t="shared" ca="1" si="110"/>
        <v/>
      </c>
      <c r="AA205" s="316" t="str">
        <f t="shared" ca="1" si="111"/>
        <v/>
      </c>
      <c r="AC205" s="310" t="e">
        <f t="shared" ca="1" si="112"/>
        <v>#N/A</v>
      </c>
      <c r="AD205" s="323" t="e">
        <f t="shared" ca="1" si="113"/>
        <v>#N/A</v>
      </c>
      <c r="AE205" s="324">
        <f t="shared" ca="1" si="92"/>
        <v>623.71632025760073</v>
      </c>
      <c r="AG205" s="306">
        <f t="shared" ca="1" si="114"/>
        <v>46.020615675373719</v>
      </c>
      <c r="AH205" s="304">
        <f t="shared" ca="1" si="115"/>
        <v>55.232403893298539</v>
      </c>
    </row>
    <row r="206" spans="1:34" x14ac:dyDescent="0.2">
      <c r="A206" s="347">
        <f t="shared" ca="1" si="93"/>
        <v>0.01</v>
      </c>
      <c r="B206" s="304">
        <f t="shared" ca="1" si="94"/>
        <v>5.7199999999999571</v>
      </c>
      <c r="D206" s="306">
        <f t="shared" ca="1" si="95"/>
        <v>18.932409246667589</v>
      </c>
      <c r="E206" s="307">
        <f t="shared" ca="1" si="96"/>
        <v>41.863907112652832</v>
      </c>
      <c r="F206" s="304">
        <f t="shared" ca="1" si="97"/>
        <v>45.945868569656277</v>
      </c>
      <c r="G206" s="306">
        <f t="shared" ca="1" si="98"/>
        <v>69.430973241201812</v>
      </c>
      <c r="H206" s="307">
        <f t="shared" ca="1" si="99"/>
        <v>189.40602571704011</v>
      </c>
      <c r="I206" s="304">
        <f t="shared" ca="1" si="100"/>
        <v>201.7307676660765</v>
      </c>
      <c r="J206" s="306">
        <f t="shared" ca="1" si="101"/>
        <v>180.78307239567923</v>
      </c>
      <c r="K206" s="307">
        <f t="shared" ca="1" si="102"/>
        <v>625.60828731941547</v>
      </c>
      <c r="L206" s="304">
        <f t="shared" ca="1" si="87"/>
        <v>651.20522758002619</v>
      </c>
      <c r="M206" s="306">
        <f t="shared" ca="1" si="103"/>
        <v>1.2194348545711784</v>
      </c>
      <c r="N206" s="304">
        <f t="shared" ca="1" si="104"/>
        <v>69.868470558077846</v>
      </c>
      <c r="P206" s="310">
        <f t="shared" ca="1" si="105"/>
        <v>6</v>
      </c>
      <c r="Q206" s="304">
        <f t="shared" ca="1" si="106"/>
        <v>583.81000000000631</v>
      </c>
      <c r="R206" s="306">
        <f t="shared" ca="1" si="107"/>
        <v>0.29298703828758021</v>
      </c>
      <c r="S206" s="307">
        <f t="shared" ca="1" si="108"/>
        <v>8.7525495676676144</v>
      </c>
      <c r="T206" s="304">
        <f t="shared" ca="1" si="88"/>
        <v>85.862511258819296</v>
      </c>
      <c r="U206" s="311">
        <f t="shared" ca="1" si="89"/>
        <v>0</v>
      </c>
      <c r="V206" s="306">
        <f t="shared" ca="1" si="90"/>
        <v>1.1506875102745506</v>
      </c>
      <c r="W206" s="304">
        <f t="shared" ca="1" si="91"/>
        <v>102.57725002626078</v>
      </c>
      <c r="Y206" s="314" t="str">
        <f t="shared" ca="1" si="109"/>
        <v/>
      </c>
      <c r="Z206" s="315" t="str">
        <f t="shared" ca="1" si="110"/>
        <v/>
      </c>
      <c r="AA206" s="316" t="str">
        <f t="shared" ca="1" si="111"/>
        <v/>
      </c>
      <c r="AC206" s="310" t="e">
        <f t="shared" ca="1" si="112"/>
        <v>#N/A</v>
      </c>
      <c r="AD206" s="323" t="e">
        <f t="shared" ca="1" si="113"/>
        <v>#N/A</v>
      </c>
      <c r="AE206" s="324">
        <f t="shared" ca="1" si="92"/>
        <v>625.60828731941547</v>
      </c>
      <c r="AG206" s="306">
        <f t="shared" ca="1" si="114"/>
        <v>45.821756435721895</v>
      </c>
      <c r="AH206" s="304">
        <f t="shared" ca="1" si="115"/>
        <v>55.032979168589243</v>
      </c>
    </row>
    <row r="207" spans="1:34" x14ac:dyDescent="0.2">
      <c r="A207" s="347">
        <f t="shared" ca="1" si="93"/>
        <v>0.01</v>
      </c>
      <c r="B207" s="304">
        <f t="shared" ca="1" si="94"/>
        <v>5.7299999999999569</v>
      </c>
      <c r="D207" s="306">
        <f t="shared" ca="1" si="95"/>
        <v>18.872400688262495</v>
      </c>
      <c r="E207" s="307">
        <f t="shared" ca="1" si="96"/>
        <v>41.673455340391513</v>
      </c>
      <c r="F207" s="304">
        <f t="shared" ca="1" si="97"/>
        <v>45.747616197414445</v>
      </c>
      <c r="G207" s="306">
        <f t="shared" ca="1" si="98"/>
        <v>69.619697248084435</v>
      </c>
      <c r="H207" s="307">
        <f t="shared" ca="1" si="99"/>
        <v>189.82276027044404</v>
      </c>
      <c r="I207" s="304">
        <f t="shared" ca="1" si="100"/>
        <v>202.18699899253016</v>
      </c>
      <c r="J207" s="306">
        <f t="shared" ca="1" si="101"/>
        <v>181.47832574812566</v>
      </c>
      <c r="K207" s="307">
        <f t="shared" ca="1" si="102"/>
        <v>627.50443124935293</v>
      </c>
      <c r="L207" s="304">
        <f t="shared" ca="1" si="87"/>
        <v>653.21986647216784</v>
      </c>
      <c r="M207" s="306">
        <f t="shared" ca="1" si="103"/>
        <v>1.2192678620986621</v>
      </c>
      <c r="N207" s="304">
        <f t="shared" ca="1" si="104"/>
        <v>69.858902594192202</v>
      </c>
      <c r="P207" s="310">
        <f t="shared" ca="1" si="105"/>
        <v>6</v>
      </c>
      <c r="Q207" s="304">
        <f t="shared" ca="1" si="106"/>
        <v>582.35000000000628</v>
      </c>
      <c r="R207" s="306">
        <f t="shared" ca="1" si="107"/>
        <v>0.29225433231149228</v>
      </c>
      <c r="S207" s="307">
        <f t="shared" ca="1" si="108"/>
        <v>8.7496270243445</v>
      </c>
      <c r="T207" s="304">
        <f t="shared" ca="1" si="88"/>
        <v>85.833841108819556</v>
      </c>
      <c r="U207" s="311">
        <f t="shared" ca="1" si="89"/>
        <v>0</v>
      </c>
      <c r="V207" s="306">
        <f t="shared" ca="1" si="90"/>
        <v>1.1504691297396175</v>
      </c>
      <c r="W207" s="304">
        <f t="shared" ca="1" si="91"/>
        <v>103.02219353707011</v>
      </c>
      <c r="Y207" s="314" t="str">
        <f t="shared" ca="1" si="109"/>
        <v/>
      </c>
      <c r="Z207" s="315" t="str">
        <f t="shared" ca="1" si="110"/>
        <v/>
      </c>
      <c r="AA207" s="316" t="str">
        <f t="shared" ca="1" si="111"/>
        <v/>
      </c>
      <c r="AC207" s="310" t="e">
        <f t="shared" ca="1" si="112"/>
        <v>#N/A</v>
      </c>
      <c r="AD207" s="323" t="e">
        <f t="shared" ca="1" si="113"/>
        <v>#N/A</v>
      </c>
      <c r="AE207" s="324">
        <f t="shared" ca="1" si="92"/>
        <v>627.50443124935293</v>
      </c>
      <c r="AG207" s="306">
        <f t="shared" ca="1" si="114"/>
        <v>45.622850731122242</v>
      </c>
      <c r="AH207" s="304">
        <f t="shared" ca="1" si="115"/>
        <v>54.833508747155861</v>
      </c>
    </row>
    <row r="208" spans="1:34" x14ac:dyDescent="0.2">
      <c r="A208" s="347">
        <f t="shared" ca="1" si="93"/>
        <v>0.01</v>
      </c>
      <c r="B208" s="304">
        <f t="shared" ca="1" si="94"/>
        <v>5.7399999999999567</v>
      </c>
      <c r="D208" s="306">
        <f t="shared" ca="1" si="95"/>
        <v>18.812298459380859</v>
      </c>
      <c r="E208" s="307">
        <f t="shared" ca="1" si="96"/>
        <v>41.482989796639053</v>
      </c>
      <c r="F208" s="304">
        <f t="shared" ca="1" si="97"/>
        <v>45.549325086030457</v>
      </c>
      <c r="G208" s="306">
        <f t="shared" ca="1" si="98"/>
        <v>69.807820232678239</v>
      </c>
      <c r="H208" s="307">
        <f t="shared" ca="1" si="99"/>
        <v>190.23759016841043</v>
      </c>
      <c r="I208" s="304">
        <f t="shared" ca="1" si="100"/>
        <v>202.64124081420846</v>
      </c>
      <c r="J208" s="306">
        <f t="shared" ca="1" si="101"/>
        <v>182.17546333552946</v>
      </c>
      <c r="K208" s="307">
        <f t="shared" ca="1" si="102"/>
        <v>629.40473300154724</v>
      </c>
      <c r="L208" s="304">
        <f t="shared" ca="1" si="87"/>
        <v>655.23905360277774</v>
      </c>
      <c r="M208" s="306">
        <f t="shared" ca="1" si="103"/>
        <v>1.2191011680566652</v>
      </c>
      <c r="N208" s="304">
        <f t="shared" ca="1" si="104"/>
        <v>69.84935172911581</v>
      </c>
      <c r="P208" s="310">
        <f t="shared" ca="1" si="105"/>
        <v>6</v>
      </c>
      <c r="Q208" s="304">
        <f t="shared" ca="1" si="106"/>
        <v>580.89000000000635</v>
      </c>
      <c r="R208" s="306">
        <f t="shared" ca="1" si="107"/>
        <v>0.29152162633540446</v>
      </c>
      <c r="S208" s="307">
        <f t="shared" ca="1" si="108"/>
        <v>8.7467118080811463</v>
      </c>
      <c r="T208" s="304">
        <f t="shared" ca="1" si="88"/>
        <v>85.805242837276055</v>
      </c>
      <c r="U208" s="311">
        <f t="shared" ca="1" si="89"/>
        <v>0</v>
      </c>
      <c r="V208" s="306">
        <f t="shared" ca="1" si="90"/>
        <v>1.1502503106215696</v>
      </c>
      <c r="W208" s="304">
        <f t="shared" ca="1" si="91"/>
        <v>103.46593856817256</v>
      </c>
      <c r="Y208" s="314" t="str">
        <f t="shared" ca="1" si="109"/>
        <v/>
      </c>
      <c r="Z208" s="315" t="str">
        <f t="shared" ca="1" si="110"/>
        <v/>
      </c>
      <c r="AA208" s="316" t="str">
        <f t="shared" ca="1" si="111"/>
        <v/>
      </c>
      <c r="AC208" s="310" t="e">
        <f t="shared" ca="1" si="112"/>
        <v>#N/A</v>
      </c>
      <c r="AD208" s="323" t="e">
        <f t="shared" ca="1" si="113"/>
        <v>#N/A</v>
      </c>
      <c r="AE208" s="324">
        <f t="shared" ca="1" si="92"/>
        <v>629.40473300154724</v>
      </c>
      <c r="AG208" s="306">
        <f t="shared" ca="1" si="114"/>
        <v>45.423900629192779</v>
      </c>
      <c r="AH208" s="304">
        <f t="shared" ca="1" si="115"/>
        <v>54.633994688316008</v>
      </c>
    </row>
    <row r="209" spans="1:34" x14ac:dyDescent="0.2">
      <c r="A209" s="347">
        <f t="shared" ca="1" si="93"/>
        <v>0.01</v>
      </c>
      <c r="B209" s="304">
        <f t="shared" ca="1" si="94"/>
        <v>5.7499999999999565</v>
      </c>
      <c r="D209" s="306">
        <f t="shared" ca="1" si="95"/>
        <v>18.752103569629774</v>
      </c>
      <c r="E209" s="307">
        <f t="shared" ca="1" si="96"/>
        <v>41.29251232289409</v>
      </c>
      <c r="F209" s="304">
        <f t="shared" ca="1" si="97"/>
        <v>45.350997367450276</v>
      </c>
      <c r="G209" s="306">
        <f t="shared" ca="1" si="98"/>
        <v>69.995341268374531</v>
      </c>
      <c r="H209" s="307">
        <f t="shared" ca="1" si="99"/>
        <v>190.65051529163938</v>
      </c>
      <c r="I209" s="304">
        <f t="shared" ca="1" si="100"/>
        <v>203.0934927077769</v>
      </c>
      <c r="J209" s="306">
        <f t="shared" ca="1" si="101"/>
        <v>182.87447914303473</v>
      </c>
      <c r="K209" s="307">
        <f t="shared" ca="1" si="102"/>
        <v>631.30917352884751</v>
      </c>
      <c r="L209" s="304">
        <f t="shared" ca="1" si="87"/>
        <v>657.2627691445125</v>
      </c>
      <c r="M209" s="306">
        <f t="shared" ca="1" si="103"/>
        <v>1.2189347696198458</v>
      </c>
      <c r="N209" s="304">
        <f t="shared" ca="1" si="104"/>
        <v>69.83981780096849</v>
      </c>
      <c r="P209" s="310">
        <f t="shared" ca="1" si="105"/>
        <v>6</v>
      </c>
      <c r="Q209" s="304">
        <f t="shared" ca="1" si="106"/>
        <v>579.43000000000632</v>
      </c>
      <c r="R209" s="306">
        <f t="shared" ca="1" si="107"/>
        <v>0.29078892035931658</v>
      </c>
      <c r="S209" s="307">
        <f t="shared" ca="1" si="108"/>
        <v>8.7438039188775534</v>
      </c>
      <c r="T209" s="304">
        <f t="shared" ca="1" si="88"/>
        <v>85.776716444188807</v>
      </c>
      <c r="U209" s="311">
        <f t="shared" ca="1" si="89"/>
        <v>0</v>
      </c>
      <c r="V209" s="306">
        <f t="shared" ca="1" si="90"/>
        <v>1.1500310553665596</v>
      </c>
      <c r="W209" s="304">
        <f t="shared" ca="1" si="91"/>
        <v>103.90847127851023</v>
      </c>
      <c r="Y209" s="314" t="str">
        <f t="shared" ca="1" si="109"/>
        <v/>
      </c>
      <c r="Z209" s="315" t="str">
        <f t="shared" ca="1" si="110"/>
        <v/>
      </c>
      <c r="AA209" s="316" t="str">
        <f t="shared" ca="1" si="111"/>
        <v/>
      </c>
      <c r="AC209" s="310" t="e">
        <f t="shared" ca="1" si="112"/>
        <v>#N/A</v>
      </c>
      <c r="AD209" s="323" t="e">
        <f t="shared" ca="1" si="113"/>
        <v>#N/A</v>
      </c>
      <c r="AE209" s="324">
        <f t="shared" ca="1" si="92"/>
        <v>631.30917352884751</v>
      </c>
      <c r="AG209" s="306">
        <f t="shared" ca="1" si="114"/>
        <v>45.224908189752206</v>
      </c>
      <c r="AH209" s="304">
        <f t="shared" ca="1" si="115"/>
        <v>54.434439043657505</v>
      </c>
    </row>
    <row r="210" spans="1:34" x14ac:dyDescent="0.2">
      <c r="A210" s="347">
        <f t="shared" ca="1" si="93"/>
        <v>0.01</v>
      </c>
      <c r="B210" s="304">
        <f t="shared" ca="1" si="94"/>
        <v>5.7599999999999563</v>
      </c>
      <c r="D210" s="306">
        <f t="shared" ca="1" si="95"/>
        <v>18.691817023744949</v>
      </c>
      <c r="E210" s="307">
        <f t="shared" ca="1" si="96"/>
        <v>41.10202475391214</v>
      </c>
      <c r="F210" s="304">
        <f t="shared" ca="1" si="97"/>
        <v>45.152635166957509</v>
      </c>
      <c r="G210" s="306">
        <f t="shared" ca="1" si="98"/>
        <v>70.182259438611979</v>
      </c>
      <c r="H210" s="307">
        <f t="shared" ca="1" si="99"/>
        <v>191.06153553917849</v>
      </c>
      <c r="I210" s="304">
        <f t="shared" ca="1" si="100"/>
        <v>203.54375427042069</v>
      </c>
      <c r="J210" s="306">
        <f t="shared" ca="1" si="101"/>
        <v>183.57536714656968</v>
      </c>
      <c r="K210" s="307">
        <f t="shared" ca="1" si="102"/>
        <v>633.21773378300156</v>
      </c>
      <c r="L210" s="304">
        <f t="shared" ca="1" si="87"/>
        <v>659.29099326494531</v>
      </c>
      <c r="M210" s="306">
        <f t="shared" ca="1" si="103"/>
        <v>1.2187686639887347</v>
      </c>
      <c r="N210" s="304">
        <f t="shared" ca="1" si="104"/>
        <v>69.830300649352466</v>
      </c>
      <c r="P210" s="310">
        <f t="shared" ca="1" si="105"/>
        <v>6</v>
      </c>
      <c r="Q210" s="304">
        <f t="shared" ca="1" si="106"/>
        <v>577.97000000000639</v>
      </c>
      <c r="R210" s="306">
        <f t="shared" ca="1" si="107"/>
        <v>0.29005621438322876</v>
      </c>
      <c r="S210" s="307">
        <f t="shared" ca="1" si="108"/>
        <v>8.7409033567337211</v>
      </c>
      <c r="T210" s="304">
        <f t="shared" ca="1" si="88"/>
        <v>85.748261929557813</v>
      </c>
      <c r="U210" s="311">
        <f t="shared" ca="1" si="89"/>
        <v>0</v>
      </c>
      <c r="V210" s="306">
        <f t="shared" ca="1" si="90"/>
        <v>1.149811366419681</v>
      </c>
      <c r="W210" s="304">
        <f t="shared" ca="1" si="91"/>
        <v>104.34977792088543</v>
      </c>
      <c r="Y210" s="314" t="str">
        <f t="shared" ca="1" si="109"/>
        <v/>
      </c>
      <c r="Z210" s="315" t="str">
        <f t="shared" ca="1" si="110"/>
        <v/>
      </c>
      <c r="AA210" s="316" t="str">
        <f t="shared" ca="1" si="111"/>
        <v/>
      </c>
      <c r="AC210" s="310" t="e">
        <f t="shared" ca="1" si="112"/>
        <v>#N/A</v>
      </c>
      <c r="AD210" s="323" t="e">
        <f t="shared" ca="1" si="113"/>
        <v>#N/A</v>
      </c>
      <c r="AE210" s="324">
        <f t="shared" ca="1" si="92"/>
        <v>633.21773378300156</v>
      </c>
      <c r="AG210" s="306">
        <f t="shared" ca="1" si="114"/>
        <v>45.025875464772803</v>
      </c>
      <c r="AH210" s="304">
        <f t="shared" ca="1" si="115"/>
        <v>54.234843856990352</v>
      </c>
    </row>
    <row r="211" spans="1:34" x14ac:dyDescent="0.2">
      <c r="A211" s="347">
        <f t="shared" ca="1" si="93"/>
        <v>0.01</v>
      </c>
      <c r="B211" s="304">
        <f t="shared" ca="1" si="94"/>
        <v>5.7699999999999561</v>
      </c>
      <c r="D211" s="306">
        <f t="shared" ca="1" si="95"/>
        <v>18.631439821605579</v>
      </c>
      <c r="E211" s="307">
        <f t="shared" ca="1" si="96"/>
        <v>40.91152891765266</v>
      </c>
      <c r="F211" s="304">
        <f t="shared" ca="1" si="97"/>
        <v>44.954240603151554</v>
      </c>
      <c r="G211" s="306">
        <f t="shared" ca="1" si="98"/>
        <v>70.368573836828034</v>
      </c>
      <c r="H211" s="307">
        <f t="shared" ca="1" si="99"/>
        <v>191.47065082835502</v>
      </c>
      <c r="I211" s="304">
        <f t="shared" ca="1" si="100"/>
        <v>203.99202511976532</v>
      </c>
      <c r="J211" s="306">
        <f t="shared" ca="1" si="101"/>
        <v>184.27812131294687</v>
      </c>
      <c r="K211" s="307">
        <f t="shared" ca="1" si="102"/>
        <v>635.13039471483921</v>
      </c>
      <c r="L211" s="304">
        <f t="shared" ca="1" si="87"/>
        <v>661.32370612677767</v>
      </c>
      <c r="M211" s="306">
        <f t="shared" ca="1" si="103"/>
        <v>1.2186028483893749</v>
      </c>
      <c r="N211" s="304">
        <f t="shared" ca="1" si="104"/>
        <v>69.820800115331707</v>
      </c>
      <c r="P211" s="310">
        <f t="shared" ca="1" si="105"/>
        <v>6</v>
      </c>
      <c r="Q211" s="304">
        <f t="shared" ca="1" si="106"/>
        <v>576.51000000000647</v>
      </c>
      <c r="R211" s="306">
        <f t="shared" ca="1" si="107"/>
        <v>0.28932350840714088</v>
      </c>
      <c r="S211" s="307">
        <f t="shared" ca="1" si="108"/>
        <v>8.7380101216496495</v>
      </c>
      <c r="T211" s="304">
        <f t="shared" ca="1" si="88"/>
        <v>85.719879293383073</v>
      </c>
      <c r="U211" s="311">
        <f t="shared" ca="1" si="89"/>
        <v>0</v>
      </c>
      <c r="V211" s="306">
        <f t="shared" ca="1" si="90"/>
        <v>1.1495912462249376</v>
      </c>
      <c r="W211" s="304">
        <f t="shared" ca="1" si="91"/>
        <v>104.78984484210621</v>
      </c>
      <c r="Y211" s="314" t="str">
        <f t="shared" ca="1" si="109"/>
        <v/>
      </c>
      <c r="Z211" s="315" t="str">
        <f t="shared" ca="1" si="110"/>
        <v/>
      </c>
      <c r="AA211" s="316" t="str">
        <f t="shared" ca="1" si="111"/>
        <v/>
      </c>
      <c r="AC211" s="310" t="e">
        <f t="shared" ca="1" si="112"/>
        <v>#N/A</v>
      </c>
      <c r="AD211" s="323" t="e">
        <f t="shared" ca="1" si="113"/>
        <v>#N/A</v>
      </c>
      <c r="AE211" s="324">
        <f t="shared" ca="1" si="92"/>
        <v>635.13039471483921</v>
      </c>
      <c r="AG211" s="306">
        <f t="shared" ca="1" si="114"/>
        <v>44.826804498333743</v>
      </c>
      <c r="AH211" s="304">
        <f t="shared" ca="1" si="115"/>
        <v>54.035211164299021</v>
      </c>
    </row>
    <row r="212" spans="1:34" x14ac:dyDescent="0.2">
      <c r="A212" s="347">
        <f t="shared" ca="1" si="93"/>
        <v>0.01</v>
      </c>
      <c r="B212" s="304">
        <f t="shared" ca="1" si="94"/>
        <v>5.7799999999999558</v>
      </c>
      <c r="D212" s="306">
        <f t="shared" ca="1" si="95"/>
        <v>18.570972958249005</v>
      </c>
      <c r="E212" s="307">
        <f t="shared" ca="1" si="96"/>
        <v>40.721026635227332</v>
      </c>
      <c r="F212" s="304">
        <f t="shared" ca="1" si="97"/>
        <v>44.755815787927602</v>
      </c>
      <c r="G212" s="306">
        <f t="shared" ca="1" si="98"/>
        <v>70.554283566410518</v>
      </c>
      <c r="H212" s="307">
        <f t="shared" ca="1" si="99"/>
        <v>191.8778610947073</v>
      </c>
      <c r="I212" s="304">
        <f t="shared" ca="1" si="100"/>
        <v>204.43830489379735</v>
      </c>
      <c r="J212" s="306">
        <f t="shared" ca="1" si="101"/>
        <v>184.98273559996306</v>
      </c>
      <c r="K212" s="307">
        <f t="shared" ca="1" si="102"/>
        <v>637.04713727445449</v>
      </c>
      <c r="L212" s="304">
        <f t="shared" ca="1" si="87"/>
        <v>663.36088788805114</v>
      </c>
      <c r="M212" s="306">
        <f t="shared" ca="1" si="103"/>
        <v>1.2184373200729637</v>
      </c>
      <c r="N212" s="304">
        <f t="shared" ca="1" si="104"/>
        <v>69.811316041411445</v>
      </c>
      <c r="P212" s="310">
        <f t="shared" ca="1" si="105"/>
        <v>6</v>
      </c>
      <c r="Q212" s="304">
        <f t="shared" ca="1" si="106"/>
        <v>575.05000000000643</v>
      </c>
      <c r="R212" s="306">
        <f t="shared" ca="1" si="107"/>
        <v>0.28859080243105301</v>
      </c>
      <c r="S212" s="307">
        <f t="shared" ca="1" si="108"/>
        <v>8.7351242136253386</v>
      </c>
      <c r="T212" s="304">
        <f t="shared" ca="1" si="88"/>
        <v>85.691568535664572</v>
      </c>
      <c r="U212" s="311">
        <f t="shared" ca="1" si="89"/>
        <v>0</v>
      </c>
      <c r="V212" s="306">
        <f t="shared" ca="1" si="90"/>
        <v>1.1493706972252165</v>
      </c>
      <c r="W212" s="304">
        <f t="shared" ca="1" si="91"/>
        <v>105.22865848312748</v>
      </c>
      <c r="Y212" s="314" t="str">
        <f t="shared" ca="1" si="109"/>
        <v/>
      </c>
      <c r="Z212" s="315" t="str">
        <f t="shared" ca="1" si="110"/>
        <v/>
      </c>
      <c r="AA212" s="316" t="str">
        <f t="shared" ca="1" si="111"/>
        <v/>
      </c>
      <c r="AC212" s="310" t="e">
        <f t="shared" ca="1" si="112"/>
        <v>#N/A</v>
      </c>
      <c r="AD212" s="323" t="e">
        <f t="shared" ca="1" si="113"/>
        <v>#N/A</v>
      </c>
      <c r="AE212" s="324">
        <f t="shared" ca="1" si="92"/>
        <v>637.04713727445449</v>
      </c>
      <c r="AG212" s="306">
        <f t="shared" ca="1" si="114"/>
        <v>44.62769732657533</v>
      </c>
      <c r="AH212" s="304">
        <f t="shared" ca="1" si="115"/>
        <v>53.83554299369581</v>
      </c>
    </row>
    <row r="213" spans="1:34" x14ac:dyDescent="0.2">
      <c r="A213" s="347">
        <f t="shared" ca="1" si="93"/>
        <v>0.01</v>
      </c>
      <c r="B213" s="304">
        <f t="shared" ca="1" si="94"/>
        <v>5.7899999999999556</v>
      </c>
      <c r="D213" s="306">
        <f t="shared" ca="1" si="95"/>
        <v>18.510417423884945</v>
      </c>
      <c r="E213" s="307">
        <f t="shared" ca="1" si="96"/>
        <v>40.530519720848766</v>
      </c>
      <c r="F213" s="304">
        <f t="shared" ca="1" si="97"/>
        <v>44.557362826457471</v>
      </c>
      <c r="G213" s="306">
        <f t="shared" ca="1" si="98"/>
        <v>70.739387740649363</v>
      </c>
      <c r="H213" s="307">
        <f t="shared" ca="1" si="99"/>
        <v>192.28316629191579</v>
      </c>
      <c r="I213" s="304">
        <f t="shared" ca="1" si="100"/>
        <v>204.88259325078465</v>
      </c>
      <c r="J213" s="306">
        <f t="shared" ca="1" si="101"/>
        <v>185.68920395649837</v>
      </c>
      <c r="K213" s="307">
        <f t="shared" ca="1" si="102"/>
        <v>638.96794241138764</v>
      </c>
      <c r="L213" s="304">
        <f t="shared" ca="1" si="87"/>
        <v>665.40251870235693</v>
      </c>
      <c r="M213" s="306">
        <f t="shared" ca="1" si="103"/>
        <v>1.2182720763155042</v>
      </c>
      <c r="N213" s="304">
        <f t="shared" ca="1" si="104"/>
        <v>69.801848271518125</v>
      </c>
      <c r="P213" s="310">
        <f t="shared" ca="1" si="105"/>
        <v>6</v>
      </c>
      <c r="Q213" s="304">
        <f t="shared" ca="1" si="106"/>
        <v>573.59000000000651</v>
      </c>
      <c r="R213" s="306">
        <f t="shared" ca="1" si="107"/>
        <v>0.28785809645496518</v>
      </c>
      <c r="S213" s="307">
        <f t="shared" ca="1" si="108"/>
        <v>8.7322456326607885</v>
      </c>
      <c r="T213" s="304">
        <f t="shared" ca="1" si="88"/>
        <v>85.66332965640234</v>
      </c>
      <c r="U213" s="311">
        <f t="shared" ca="1" si="89"/>
        <v>0</v>
      </c>
      <c r="V213" s="306">
        <f t="shared" ca="1" si="90"/>
        <v>1.1491497218622553</v>
      </c>
      <c r="W213" s="304">
        <f t="shared" ca="1" si="91"/>
        <v>105.66620537918533</v>
      </c>
      <c r="Y213" s="314" t="str">
        <f t="shared" ca="1" si="109"/>
        <v/>
      </c>
      <c r="Z213" s="315" t="str">
        <f t="shared" ca="1" si="110"/>
        <v/>
      </c>
      <c r="AA213" s="316" t="str">
        <f t="shared" ca="1" si="111"/>
        <v/>
      </c>
      <c r="AC213" s="310" t="e">
        <f t="shared" ca="1" si="112"/>
        <v>#N/A</v>
      </c>
      <c r="AD213" s="323" t="e">
        <f t="shared" ca="1" si="113"/>
        <v>#N/A</v>
      </c>
      <c r="AE213" s="324">
        <f t="shared" ca="1" si="92"/>
        <v>638.96794241138764</v>
      </c>
      <c r="AG213" s="306">
        <f t="shared" ca="1" si="114"/>
        <v>44.428555977653737</v>
      </c>
      <c r="AH213" s="304">
        <f t="shared" ca="1" si="115"/>
        <v>53.635841365374581</v>
      </c>
    </row>
    <row r="214" spans="1:34" x14ac:dyDescent="0.2">
      <c r="A214" s="347">
        <f t="shared" ca="1" si="93"/>
        <v>0.01</v>
      </c>
      <c r="B214" s="304">
        <f t="shared" ca="1" si="94"/>
        <v>5.7999999999999554</v>
      </c>
      <c r="D214" s="306">
        <f t="shared" ca="1" si="95"/>
        <v>18.449774203909296</v>
      </c>
      <c r="E214" s="307">
        <f t="shared" ca="1" si="96"/>
        <v>40.340009981780234</v>
      </c>
      <c r="F214" s="304">
        <f t="shared" ca="1" si="97"/>
        <v>44.358883817172021</v>
      </c>
      <c r="G214" s="306">
        <f t="shared" ca="1" si="98"/>
        <v>70.923885482688462</v>
      </c>
      <c r="H214" s="307">
        <f t="shared" ca="1" si="99"/>
        <v>192.68656639173361</v>
      </c>
      <c r="I214" s="304">
        <f t="shared" ca="1" si="100"/>
        <v>205.324889869196</v>
      </c>
      <c r="J214" s="306">
        <f t="shared" ca="1" si="101"/>
        <v>186.39752032261507</v>
      </c>
      <c r="K214" s="307">
        <f t="shared" ca="1" si="102"/>
        <v>640.89279107480593</v>
      </c>
      <c r="L214" s="304">
        <f t="shared" ca="1" si="87"/>
        <v>667.44857871904605</v>
      </c>
      <c r="M214" s="306">
        <f t="shared" ca="1" si="103"/>
        <v>1.2181071144174607</v>
      </c>
      <c r="N214" s="304">
        <f t="shared" ca="1" si="104"/>
        <v>69.792396650979768</v>
      </c>
      <c r="P214" s="310">
        <f t="shared" ca="1" si="105"/>
        <v>6</v>
      </c>
      <c r="Q214" s="304">
        <f t="shared" ca="1" si="106"/>
        <v>572.13000000000648</v>
      </c>
      <c r="R214" s="306">
        <f t="shared" ca="1" si="107"/>
        <v>0.28712539047887731</v>
      </c>
      <c r="S214" s="307">
        <f t="shared" ca="1" si="108"/>
        <v>8.729374378755999</v>
      </c>
      <c r="T214" s="304">
        <f t="shared" ca="1" si="88"/>
        <v>85.635162655596361</v>
      </c>
      <c r="U214" s="311">
        <f t="shared" ca="1" si="89"/>
        <v>0</v>
      </c>
      <c r="V214" s="306">
        <f t="shared" ca="1" si="90"/>
        <v>1.1489283225766171</v>
      </c>
      <c r="W214" s="304">
        <f t="shared" ca="1" si="91"/>
        <v>106.1024721599259</v>
      </c>
      <c r="Y214" s="314" t="str">
        <f t="shared" ca="1" si="109"/>
        <v/>
      </c>
      <c r="Z214" s="315" t="str">
        <f t="shared" ca="1" si="110"/>
        <v/>
      </c>
      <c r="AA214" s="316" t="str">
        <f t="shared" ca="1" si="111"/>
        <v/>
      </c>
      <c r="AC214" s="310" t="e">
        <f t="shared" ca="1" si="112"/>
        <v>#N/A</v>
      </c>
      <c r="AD214" s="323" t="e">
        <f t="shared" ca="1" si="113"/>
        <v>#N/A</v>
      </c>
      <c r="AE214" s="324">
        <f t="shared" ca="1" si="92"/>
        <v>640.89279107480593</v>
      </c>
      <c r="AG214" s="306">
        <f t="shared" ca="1" si="114"/>
        <v>44.229382471696418</v>
      </c>
      <c r="AH214" s="304">
        <f t="shared" ca="1" si="115"/>
        <v>53.436108291565304</v>
      </c>
    </row>
    <row r="215" spans="1:34" x14ac:dyDescent="0.2">
      <c r="A215" s="347">
        <f t="shared" ca="1" si="93"/>
        <v>0.01</v>
      </c>
      <c r="B215" s="304">
        <f t="shared" ca="1" si="94"/>
        <v>5.8099999999999552</v>
      </c>
      <c r="D215" s="306">
        <f t="shared" ca="1" si="95"/>
        <v>18.389044278917648</v>
      </c>
      <c r="E215" s="307">
        <f t="shared" ca="1" si="96"/>
        <v>40.149499218286188</v>
      </c>
      <c r="F215" s="304">
        <f t="shared" ca="1" si="97"/>
        <v>44.160380851744897</v>
      </c>
      <c r="G215" s="306">
        <f t="shared" ca="1" si="98"/>
        <v>71.10777592547764</v>
      </c>
      <c r="H215" s="307">
        <f t="shared" ca="1" si="99"/>
        <v>193.08806138391648</v>
      </c>
      <c r="I215" s="304">
        <f t="shared" ca="1" si="100"/>
        <v>205.76519444762042</v>
      </c>
      <c r="J215" s="306">
        <f t="shared" ca="1" si="101"/>
        <v>187.10767862965591</v>
      </c>
      <c r="K215" s="307">
        <f t="shared" ca="1" si="102"/>
        <v>642.82166421368413</v>
      </c>
      <c r="L215" s="304">
        <f t="shared" ca="1" si="87"/>
        <v>669.49904808343763</v>
      </c>
      <c r="M215" s="306">
        <f t="shared" ca="1" si="103"/>
        <v>1.2179424317034204</v>
      </c>
      <c r="N215" s="304">
        <f t="shared" ca="1" si="104"/>
        <v>69.782961026506499</v>
      </c>
      <c r="P215" s="310">
        <f t="shared" ca="1" si="105"/>
        <v>6</v>
      </c>
      <c r="Q215" s="304">
        <f t="shared" ca="1" si="106"/>
        <v>570.67000000000655</v>
      </c>
      <c r="R215" s="306">
        <f t="shared" ca="1" si="107"/>
        <v>0.28639268450278943</v>
      </c>
      <c r="S215" s="307">
        <f t="shared" ca="1" si="108"/>
        <v>8.726510451910972</v>
      </c>
      <c r="T215" s="304">
        <f t="shared" ca="1" si="88"/>
        <v>85.607067533246635</v>
      </c>
      <c r="U215" s="311">
        <f t="shared" ca="1" si="89"/>
        <v>0</v>
      </c>
      <c r="V215" s="306">
        <f t="shared" ca="1" si="90"/>
        <v>1.1487065018076581</v>
      </c>
      <c r="W215" s="304">
        <f t="shared" ca="1" si="91"/>
        <v>106.53744554952816</v>
      </c>
      <c r="Y215" s="314" t="str">
        <f t="shared" ca="1" si="109"/>
        <v/>
      </c>
      <c r="Z215" s="315" t="str">
        <f t="shared" ca="1" si="110"/>
        <v/>
      </c>
      <c r="AA215" s="316" t="str">
        <f t="shared" ca="1" si="111"/>
        <v/>
      </c>
      <c r="AC215" s="310" t="e">
        <f t="shared" ca="1" si="112"/>
        <v>#N/A</v>
      </c>
      <c r="AD215" s="323" t="e">
        <f t="shared" ca="1" si="113"/>
        <v>#N/A</v>
      </c>
      <c r="AE215" s="324">
        <f t="shared" ca="1" si="92"/>
        <v>642.82166421368413</v>
      </c>
      <c r="AG215" s="306">
        <f t="shared" ca="1" si="114"/>
        <v>44.030178820758287</v>
      </c>
      <c r="AH215" s="304">
        <f t="shared" ca="1" si="115"/>
        <v>53.236345776489323</v>
      </c>
    </row>
    <row r="216" spans="1:34" x14ac:dyDescent="0.2">
      <c r="A216" s="347">
        <f t="shared" ca="1" si="93"/>
        <v>0.01</v>
      </c>
      <c r="B216" s="304">
        <f t="shared" ca="1" si="94"/>
        <v>5.819999999999955</v>
      </c>
      <c r="D216" s="306">
        <f t="shared" ca="1" si="95"/>
        <v>18.328228624718435</v>
      </c>
      <c r="E216" s="307">
        <f t="shared" ca="1" si="96"/>
        <v>39.958989223583536</v>
      </c>
      <c r="F216" s="304">
        <f t="shared" ca="1" si="97"/>
        <v>43.961856015077586</v>
      </c>
      <c r="G216" s="306">
        <f t="shared" ca="1" si="98"/>
        <v>71.291058211724817</v>
      </c>
      <c r="H216" s="307">
        <f t="shared" ca="1" si="99"/>
        <v>193.48765127615232</v>
      </c>
      <c r="I216" s="304">
        <f t="shared" ca="1" si="100"/>
        <v>206.20350670468594</v>
      </c>
      <c r="J216" s="306">
        <f t="shared" ca="1" si="101"/>
        <v>187.81967280034192</v>
      </c>
      <c r="K216" s="307">
        <f t="shared" ca="1" si="102"/>
        <v>644.75454277698452</v>
      </c>
      <c r="L216" s="304">
        <f t="shared" ca="1" si="87"/>
        <v>671.55390693702759</v>
      </c>
      <c r="M216" s="306">
        <f t="shared" ca="1" si="103"/>
        <v>1.2177780255217603</v>
      </c>
      <c r="N216" s="304">
        <f t="shared" ca="1" si="104"/>
        <v>69.773541246171519</v>
      </c>
      <c r="P216" s="310">
        <f t="shared" ca="1" si="105"/>
        <v>6</v>
      </c>
      <c r="Q216" s="304">
        <f t="shared" ca="1" si="106"/>
        <v>569.21000000000663</v>
      </c>
      <c r="R216" s="306">
        <f t="shared" ca="1" si="107"/>
        <v>0.28565997852670161</v>
      </c>
      <c r="S216" s="307">
        <f t="shared" ca="1" si="108"/>
        <v>8.7236538521257057</v>
      </c>
      <c r="T216" s="304">
        <f t="shared" ca="1" si="88"/>
        <v>85.579044289353178</v>
      </c>
      <c r="U216" s="311">
        <f t="shared" ca="1" si="89"/>
        <v>0</v>
      </c>
      <c r="V216" s="306">
        <f t="shared" ca="1" si="90"/>
        <v>1.148484261993501</v>
      </c>
      <c r="W216" s="304">
        <f t="shared" ca="1" si="91"/>
        <v>106.97111236682109</v>
      </c>
      <c r="Y216" s="314" t="str">
        <f t="shared" ca="1" si="109"/>
        <v/>
      </c>
      <c r="Z216" s="315" t="str">
        <f t="shared" ca="1" si="110"/>
        <v/>
      </c>
      <c r="AA216" s="316" t="str">
        <f t="shared" ca="1" si="111"/>
        <v/>
      </c>
      <c r="AC216" s="310" t="e">
        <f t="shared" ca="1" si="112"/>
        <v>#N/A</v>
      </c>
      <c r="AD216" s="323" t="e">
        <f t="shared" ca="1" si="113"/>
        <v>#N/A</v>
      </c>
      <c r="AE216" s="324">
        <f t="shared" ca="1" si="92"/>
        <v>644.75454277698452</v>
      </c>
      <c r="AG216" s="306">
        <f t="shared" ca="1" si="114"/>
        <v>43.830947028778503</v>
      </c>
      <c r="AH216" s="304">
        <f t="shared" ca="1" si="115"/>
        <v>53.036555816315243</v>
      </c>
    </row>
    <row r="217" spans="1:34" x14ac:dyDescent="0.2">
      <c r="A217" s="347">
        <f t="shared" ca="1" si="93"/>
        <v>0.01</v>
      </c>
      <c r="B217" s="304">
        <f t="shared" ca="1" si="94"/>
        <v>5.8299999999999548</v>
      </c>
      <c r="D217" s="306">
        <f t="shared" ca="1" si="95"/>
        <v>18.267328212345724</v>
      </c>
      <c r="E217" s="307">
        <f t="shared" ca="1" si="96"/>
        <v>39.768481783793618</v>
      </c>
      <c r="F217" s="304">
        <f t="shared" ca="1" si="97"/>
        <v>43.76331138528581</v>
      </c>
      <c r="G217" s="306">
        <f t="shared" ca="1" si="98"/>
        <v>71.473731493848277</v>
      </c>
      <c r="H217" s="307">
        <f t="shared" ca="1" si="99"/>
        <v>193.88533609399025</v>
      </c>
      <c r="I217" s="304">
        <f t="shared" ca="1" si="100"/>
        <v>206.63982637897823</v>
      </c>
      <c r="J217" s="306">
        <f t="shared" ca="1" si="101"/>
        <v>188.53349674886979</v>
      </c>
      <c r="K217" s="307">
        <f t="shared" ca="1" si="102"/>
        <v>646.69140771383525</v>
      </c>
      <c r="L217" s="304">
        <f t="shared" ca="1" si="87"/>
        <v>673.61313541769505</v>
      </c>
      <c r="M217" s="306">
        <f t="shared" ca="1" si="103"/>
        <v>1.2176138932443195</v>
      </c>
      <c r="N217" s="304">
        <f t="shared" ca="1" si="104"/>
        <v>69.764137159392291</v>
      </c>
      <c r="P217" s="310">
        <f t="shared" ca="1" si="105"/>
        <v>6</v>
      </c>
      <c r="Q217" s="304">
        <f t="shared" ca="1" si="106"/>
        <v>567.75000000000659</v>
      </c>
      <c r="R217" s="306">
        <f t="shared" ca="1" si="107"/>
        <v>0.28492727255061373</v>
      </c>
      <c r="S217" s="307">
        <f t="shared" ca="1" si="108"/>
        <v>8.7208045794002</v>
      </c>
      <c r="T217" s="304">
        <f t="shared" ca="1" si="88"/>
        <v>85.551092923915974</v>
      </c>
      <c r="U217" s="311">
        <f t="shared" ca="1" si="89"/>
        <v>0</v>
      </c>
      <c r="V217" s="306">
        <f t="shared" ca="1" si="90"/>
        <v>1.1482616055710047</v>
      </c>
      <c r="W217" s="304">
        <f t="shared" ca="1" si="91"/>
        <v>107.40345952539514</v>
      </c>
      <c r="Y217" s="314" t="str">
        <f t="shared" ca="1" si="109"/>
        <v/>
      </c>
      <c r="Z217" s="315" t="str">
        <f t="shared" ca="1" si="110"/>
        <v/>
      </c>
      <c r="AA217" s="316" t="str">
        <f t="shared" ca="1" si="111"/>
        <v/>
      </c>
      <c r="AC217" s="310" t="e">
        <f t="shared" ca="1" si="112"/>
        <v>#N/A</v>
      </c>
      <c r="AD217" s="323" t="e">
        <f t="shared" ca="1" si="113"/>
        <v>#N/A</v>
      </c>
      <c r="AE217" s="324">
        <f t="shared" ca="1" si="92"/>
        <v>646.69140771383525</v>
      </c>
      <c r="AG217" s="306">
        <f t="shared" ca="1" si="114"/>
        <v>43.631689091537851</v>
      </c>
      <c r="AH217" s="304">
        <f t="shared" ca="1" si="115"/>
        <v>52.836740399115442</v>
      </c>
    </row>
    <row r="218" spans="1:34" x14ac:dyDescent="0.2">
      <c r="A218" s="347">
        <f t="shared" ca="1" si="93"/>
        <v>0.01</v>
      </c>
      <c r="B218" s="304">
        <f t="shared" ca="1" si="94"/>
        <v>5.8399999999999546</v>
      </c>
      <c r="D218" s="306">
        <f t="shared" ca="1" si="95"/>
        <v>18.20634400807171</v>
      </c>
      <c r="E218" s="307">
        <f t="shared" ca="1" si="96"/>
        <v>39.577978677895231</v>
      </c>
      <c r="F218" s="304">
        <f t="shared" ca="1" si="97"/>
        <v>43.564749033687526</v>
      </c>
      <c r="G218" s="306">
        <f t="shared" ca="1" si="98"/>
        <v>71.655794933928988</v>
      </c>
      <c r="H218" s="307">
        <f t="shared" ca="1" si="99"/>
        <v>194.28111588076919</v>
      </c>
      <c r="I218" s="304">
        <f t="shared" ca="1" si="100"/>
        <v>207.07415322895844</v>
      </c>
      <c r="J218" s="306">
        <f t="shared" ca="1" si="101"/>
        <v>189.24914438100868</v>
      </c>
      <c r="K218" s="307">
        <f t="shared" ca="1" si="102"/>
        <v>648.63223997370903</v>
      </c>
      <c r="L218" s="304">
        <f t="shared" ca="1" si="87"/>
        <v>675.6767136599093</v>
      </c>
      <c r="M218" s="306">
        <f t="shared" ca="1" si="103"/>
        <v>1.2174500322660786</v>
      </c>
      <c r="N218" s="304">
        <f t="shared" ca="1" si="104"/>
        <v>69.754748616912195</v>
      </c>
      <c r="P218" s="310">
        <f t="shared" ca="1" si="105"/>
        <v>6</v>
      </c>
      <c r="Q218" s="304">
        <f t="shared" ca="1" si="106"/>
        <v>566.29000000000667</v>
      </c>
      <c r="R218" s="306">
        <f t="shared" ca="1" si="107"/>
        <v>0.28419456657452585</v>
      </c>
      <c r="S218" s="307">
        <f t="shared" ca="1" si="108"/>
        <v>8.7179626337344551</v>
      </c>
      <c r="T218" s="304">
        <f t="shared" ca="1" si="88"/>
        <v>85.523213436935009</v>
      </c>
      <c r="U218" s="311">
        <f t="shared" ca="1" si="89"/>
        <v>0</v>
      </c>
      <c r="V218" s="306">
        <f t="shared" ca="1" si="90"/>
        <v>1.1480385349757383</v>
      </c>
      <c r="W218" s="304">
        <f t="shared" ca="1" si="91"/>
        <v>107.83447403370789</v>
      </c>
      <c r="Y218" s="314" t="str">
        <f t="shared" ca="1" si="109"/>
        <v/>
      </c>
      <c r="Z218" s="315" t="str">
        <f t="shared" ca="1" si="110"/>
        <v/>
      </c>
      <c r="AA218" s="316" t="str">
        <f t="shared" ca="1" si="111"/>
        <v/>
      </c>
      <c r="AC218" s="310" t="e">
        <f t="shared" ca="1" si="112"/>
        <v>#N/A</v>
      </c>
      <c r="AD218" s="323" t="e">
        <f t="shared" ca="1" si="113"/>
        <v>#N/A</v>
      </c>
      <c r="AE218" s="324">
        <f t="shared" ca="1" si="92"/>
        <v>648.63223997370903</v>
      </c>
      <c r="AG218" s="306">
        <f t="shared" ca="1" si="114"/>
        <v>43.432406996616955</v>
      </c>
      <c r="AH218" s="304">
        <f t="shared" ca="1" si="115"/>
        <v>52.636901504823427</v>
      </c>
    </row>
    <row r="219" spans="1:34" x14ac:dyDescent="0.2">
      <c r="A219" s="347">
        <f t="shared" ca="1" si="93"/>
        <v>0.01</v>
      </c>
      <c r="B219" s="304">
        <f t="shared" ca="1" si="94"/>
        <v>5.8499999999999543</v>
      </c>
      <c r="D219" s="306">
        <f t="shared" ca="1" si="95"/>
        <v>18.145276973418806</v>
      </c>
      <c r="E219" s="307">
        <f t="shared" ca="1" si="96"/>
        <v>39.387481677678103</v>
      </c>
      <c r="F219" s="304">
        <f t="shared" ca="1" si="97"/>
        <v>43.366171024792024</v>
      </c>
      <c r="G219" s="306">
        <f t="shared" ca="1" si="98"/>
        <v>71.837247703663181</v>
      </c>
      <c r="H219" s="307">
        <f t="shared" ca="1" si="99"/>
        <v>194.67499069754598</v>
      </c>
      <c r="I219" s="304">
        <f t="shared" ca="1" si="100"/>
        <v>207.50648703288067</v>
      </c>
      <c r="J219" s="306">
        <f t="shared" ca="1" si="101"/>
        <v>189.96660959419663</v>
      </c>
      <c r="K219" s="307">
        <f t="shared" ca="1" si="102"/>
        <v>650.57702050660066</v>
      </c>
      <c r="L219" s="304">
        <f t="shared" ca="1" si="87"/>
        <v>677.74462179493526</v>
      </c>
      <c r="M219" s="306">
        <f t="shared" ca="1" si="103"/>
        <v>1.2172864400048409</v>
      </c>
      <c r="N219" s="304">
        <f t="shared" ca="1" si="104"/>
        <v>69.745375470782278</v>
      </c>
      <c r="P219" s="310">
        <f t="shared" ca="1" si="105"/>
        <v>6</v>
      </c>
      <c r="Q219" s="304">
        <f t="shared" ca="1" si="106"/>
        <v>564.83000000000663</v>
      </c>
      <c r="R219" s="306">
        <f t="shared" ca="1" si="107"/>
        <v>0.28346186059843798</v>
      </c>
      <c r="S219" s="307">
        <f t="shared" ca="1" si="108"/>
        <v>8.7151280151284709</v>
      </c>
      <c r="T219" s="304">
        <f t="shared" ca="1" si="88"/>
        <v>85.495405828410298</v>
      </c>
      <c r="U219" s="311">
        <f t="shared" ca="1" si="89"/>
        <v>0</v>
      </c>
      <c r="V219" s="306">
        <f t="shared" ca="1" si="90"/>
        <v>1.1478150526419495</v>
      </c>
      <c r="W219" s="304">
        <f t="shared" ca="1" si="91"/>
        <v>108.26414299518341</v>
      </c>
      <c r="Y219" s="314" t="str">
        <f t="shared" ca="1" si="109"/>
        <v/>
      </c>
      <c r="Z219" s="315" t="str">
        <f t="shared" ca="1" si="110"/>
        <v/>
      </c>
      <c r="AA219" s="316" t="str">
        <f t="shared" ca="1" si="111"/>
        <v/>
      </c>
      <c r="AC219" s="310" t="e">
        <f t="shared" ca="1" si="112"/>
        <v>#N/A</v>
      </c>
      <c r="AD219" s="323" t="e">
        <f t="shared" ca="1" si="113"/>
        <v>#N/A</v>
      </c>
      <c r="AE219" s="324">
        <f t="shared" ca="1" si="92"/>
        <v>650.57702050660066</v>
      </c>
      <c r="AG219" s="306">
        <f t="shared" ca="1" si="114"/>
        <v>43.233102723354918</v>
      </c>
      <c r="AH219" s="304">
        <f t="shared" ca="1" si="115"/>
        <v>52.437041105191625</v>
      </c>
    </row>
    <row r="220" spans="1:34" x14ac:dyDescent="0.2">
      <c r="A220" s="347">
        <f t="shared" ca="1" si="93"/>
        <v>0.01</v>
      </c>
      <c r="B220" s="304">
        <f t="shared" ca="1" si="94"/>
        <v>5.8599999999999541</v>
      </c>
      <c r="D220" s="306">
        <f t="shared" ca="1" si="95"/>
        <v>18.084128065171662</v>
      </c>
      <c r="E220" s="307">
        <f t="shared" ca="1" si="96"/>
        <v>39.196992547697533</v>
      </c>
      <c r="F220" s="304">
        <f t="shared" ca="1" si="97"/>
        <v>43.167579416290941</v>
      </c>
      <c r="G220" s="306">
        <f t="shared" ca="1" si="98"/>
        <v>72.0180889843149</v>
      </c>
      <c r="H220" s="307">
        <f t="shared" ca="1" si="99"/>
        <v>195.06696062302296</v>
      </c>
      <c r="I220" s="304">
        <f t="shared" ca="1" si="100"/>
        <v>207.93682758870946</v>
      </c>
      <c r="J220" s="306">
        <f t="shared" ca="1" si="101"/>
        <v>190.68588627763651</v>
      </c>
      <c r="K220" s="307">
        <f t="shared" ca="1" si="102"/>
        <v>652.52573026320351</v>
      </c>
      <c r="L220" s="304">
        <f t="shared" ca="1" si="87"/>
        <v>679.81683995103765</v>
      </c>
      <c r="M220" s="306">
        <f t="shared" ca="1" si="103"/>
        <v>1.2171231139009215</v>
      </c>
      <c r="N220" s="304">
        <f t="shared" ca="1" si="104"/>
        <v>69.736017574343379</v>
      </c>
      <c r="P220" s="310">
        <f t="shared" ca="1" si="105"/>
        <v>6</v>
      </c>
      <c r="Q220" s="304">
        <f t="shared" ca="1" si="106"/>
        <v>563.37000000000671</v>
      </c>
      <c r="R220" s="306">
        <f t="shared" ca="1" si="107"/>
        <v>0.28272915462235015</v>
      </c>
      <c r="S220" s="307">
        <f t="shared" ca="1" si="108"/>
        <v>8.7123007235822474</v>
      </c>
      <c r="T220" s="304">
        <f t="shared" ca="1" si="88"/>
        <v>85.467670098341856</v>
      </c>
      <c r="U220" s="311">
        <f t="shared" ca="1" si="89"/>
        <v>0</v>
      </c>
      <c r="V220" s="306">
        <f t="shared" ca="1" si="90"/>
        <v>1.14759116100254</v>
      </c>
      <c r="W220" s="304">
        <f t="shared" ca="1" si="91"/>
        <v>108.69245360830736</v>
      </c>
      <c r="Y220" s="314" t="str">
        <f t="shared" ca="1" si="109"/>
        <v/>
      </c>
      <c r="Z220" s="315" t="str">
        <f t="shared" ca="1" si="110"/>
        <v/>
      </c>
      <c r="AA220" s="316" t="str">
        <f t="shared" ca="1" si="111"/>
        <v/>
      </c>
      <c r="AC220" s="310" t="e">
        <f t="shared" ca="1" si="112"/>
        <v>#N/A</v>
      </c>
      <c r="AD220" s="323" t="e">
        <f t="shared" ca="1" si="113"/>
        <v>#N/A</v>
      </c>
      <c r="AE220" s="324">
        <f t="shared" ca="1" si="92"/>
        <v>652.52573026320351</v>
      </c>
      <c r="AG220" s="306">
        <f t="shared" ca="1" si="114"/>
        <v>43.033778242808964</v>
      </c>
      <c r="AH220" s="304">
        <f t="shared" ca="1" si="115"/>
        <v>52.237161163750194</v>
      </c>
    </row>
    <row r="221" spans="1:34" x14ac:dyDescent="0.2">
      <c r="A221" s="347">
        <f t="shared" ca="1" si="93"/>
        <v>0.01</v>
      </c>
      <c r="B221" s="304">
        <f t="shared" ca="1" si="94"/>
        <v>5.8699999999999539</v>
      </c>
      <c r="D221" s="306">
        <f t="shared" ca="1" si="95"/>
        <v>18.022898235388599</v>
      </c>
      <c r="E221" s="307">
        <f t="shared" ca="1" si="96"/>
        <v>39.006513045229369</v>
      </c>
      <c r="F221" s="304">
        <f t="shared" ca="1" si="97"/>
        <v>42.96897625905023</v>
      </c>
      <c r="G221" s="306">
        <f t="shared" ca="1" si="98"/>
        <v>72.198317966668782</v>
      </c>
      <c r="H221" s="307">
        <f t="shared" ca="1" si="99"/>
        <v>195.45702575347525</v>
      </c>
      <c r="I221" s="304">
        <f t="shared" ca="1" si="100"/>
        <v>208.36517471403636</v>
      </c>
      <c r="J221" s="306">
        <f t="shared" ca="1" si="101"/>
        <v>191.40696831239143</v>
      </c>
      <c r="K221" s="307">
        <f t="shared" ca="1" si="102"/>
        <v>654.47835019508602</v>
      </c>
      <c r="L221" s="304">
        <f t="shared" ca="1" si="87"/>
        <v>681.89334825368587</v>
      </c>
      <c r="M221" s="306">
        <f t="shared" ca="1" si="103"/>
        <v>1.2169600514168413</v>
      </c>
      <c r="N221" s="304">
        <f t="shared" ca="1" si="104"/>
        <v>69.726674782208661</v>
      </c>
      <c r="P221" s="310">
        <f t="shared" ca="1" si="105"/>
        <v>6</v>
      </c>
      <c r="Q221" s="304">
        <f t="shared" ca="1" si="106"/>
        <v>561.91000000000679</v>
      </c>
      <c r="R221" s="306">
        <f t="shared" ca="1" si="107"/>
        <v>0.28199644864626233</v>
      </c>
      <c r="S221" s="307">
        <f t="shared" ca="1" si="108"/>
        <v>8.7094807590957846</v>
      </c>
      <c r="T221" s="304">
        <f t="shared" ca="1" si="88"/>
        <v>85.440006246729652</v>
      </c>
      <c r="U221" s="311">
        <f t="shared" ca="1" si="89"/>
        <v>0</v>
      </c>
      <c r="V221" s="306">
        <f t="shared" ca="1" si="90"/>
        <v>1.1473668624890341</v>
      </c>
      <c r="W221" s="304">
        <f t="shared" ca="1" si="91"/>
        <v>109.11939316671472</v>
      </c>
      <c r="Y221" s="314" t="str">
        <f t="shared" ca="1" si="109"/>
        <v/>
      </c>
      <c r="Z221" s="315" t="str">
        <f t="shared" ca="1" si="110"/>
        <v/>
      </c>
      <c r="AA221" s="316" t="str">
        <f t="shared" ca="1" si="111"/>
        <v/>
      </c>
      <c r="AC221" s="310" t="e">
        <f t="shared" ca="1" si="112"/>
        <v>#N/A</v>
      </c>
      <c r="AD221" s="323" t="e">
        <f t="shared" ca="1" si="113"/>
        <v>#N/A</v>
      </c>
      <c r="AE221" s="324">
        <f t="shared" ca="1" si="92"/>
        <v>654.47835019508602</v>
      </c>
      <c r="AG221" s="306">
        <f t="shared" ca="1" si="114"/>
        <v>42.834435517714326</v>
      </c>
      <c r="AH221" s="304">
        <f t="shared" ca="1" si="115"/>
        <v>52.037263635766081</v>
      </c>
    </row>
    <row r="222" spans="1:34" x14ac:dyDescent="0.2">
      <c r="A222" s="347">
        <f t="shared" ca="1" si="93"/>
        <v>0.01</v>
      </c>
      <c r="B222" s="304">
        <f t="shared" ca="1" si="94"/>
        <v>5.8799999999999537</v>
      </c>
      <c r="D222" s="306">
        <f t="shared" ca="1" si="95"/>
        <v>17.961588431412963</v>
      </c>
      <c r="E222" s="307">
        <f t="shared" ca="1" si="96"/>
        <v>38.816044920226147</v>
      </c>
      <c r="F222" s="304">
        <f t="shared" ca="1" si="97"/>
        <v>42.770363597104037</v>
      </c>
      <c r="G222" s="306">
        <f t="shared" ca="1" si="98"/>
        <v>72.377933850982913</v>
      </c>
      <c r="H222" s="307">
        <f t="shared" ca="1" si="99"/>
        <v>195.84518620267752</v>
      </c>
      <c r="I222" s="304">
        <f t="shared" ca="1" si="100"/>
        <v>208.79152824599635</v>
      </c>
      <c r="J222" s="306">
        <f t="shared" ca="1" si="101"/>
        <v>192.1298495714797</v>
      </c>
      <c r="K222" s="307">
        <f t="shared" ca="1" si="102"/>
        <v>656.43486125486675</v>
      </c>
      <c r="L222" s="304">
        <f t="shared" ca="1" si="87"/>
        <v>683.97412682575612</v>
      </c>
      <c r="M222" s="306">
        <f t="shared" ca="1" si="103"/>
        <v>1.2167972500370239</v>
      </c>
      <c r="N222" s="304">
        <f t="shared" ca="1" si="104"/>
        <v>69.717346950246224</v>
      </c>
      <c r="P222" s="310">
        <f t="shared" ca="1" si="105"/>
        <v>6</v>
      </c>
      <c r="Q222" s="304">
        <f t="shared" ca="1" si="106"/>
        <v>560.45000000000675</v>
      </c>
      <c r="R222" s="306">
        <f t="shared" ca="1" si="107"/>
        <v>0.2812637426701744</v>
      </c>
      <c r="S222" s="307">
        <f t="shared" ca="1" si="108"/>
        <v>8.7066681216690824</v>
      </c>
      <c r="T222" s="304">
        <f t="shared" ca="1" si="88"/>
        <v>85.412414273573702</v>
      </c>
      <c r="U222" s="311">
        <f t="shared" ca="1" si="89"/>
        <v>0</v>
      </c>
      <c r="V222" s="306">
        <f t="shared" ca="1" si="90"/>
        <v>1.1471421595315543</v>
      </c>
      <c r="W222" s="304">
        <f t="shared" ca="1" si="91"/>
        <v>109.54494905927329</v>
      </c>
      <c r="Y222" s="314" t="str">
        <f t="shared" ca="1" si="109"/>
        <v/>
      </c>
      <c r="Z222" s="315" t="str">
        <f t="shared" ca="1" si="110"/>
        <v/>
      </c>
      <c r="AA222" s="316" t="str">
        <f t="shared" ca="1" si="111"/>
        <v/>
      </c>
      <c r="AC222" s="310" t="e">
        <f t="shared" ca="1" si="112"/>
        <v>#N/A</v>
      </c>
      <c r="AD222" s="323" t="e">
        <f t="shared" ca="1" si="113"/>
        <v>#N/A</v>
      </c>
      <c r="AE222" s="324">
        <f t="shared" ca="1" si="92"/>
        <v>656.43486125486675</v>
      </c>
      <c r="AG222" s="306">
        <f t="shared" ca="1" si="114"/>
        <v>42.635076502445131</v>
      </c>
      <c r="AH222" s="304">
        <f t="shared" ca="1" si="115"/>
        <v>51.837350468203127</v>
      </c>
    </row>
    <row r="223" spans="1:34" x14ac:dyDescent="0.2">
      <c r="A223" s="347">
        <f t="shared" ca="1" si="93"/>
        <v>0.01</v>
      </c>
      <c r="B223" s="304">
        <f t="shared" ca="1" si="94"/>
        <v>5.8899999999999535</v>
      </c>
      <c r="D223" s="306">
        <f t="shared" ca="1" si="95"/>
        <v>17.900199595884139</v>
      </c>
      <c r="E223" s="307">
        <f t="shared" ca="1" si="96"/>
        <v>38.625589915273807</v>
      </c>
      <c r="F223" s="304">
        <f t="shared" ca="1" si="97"/>
        <v>42.571743467649902</v>
      </c>
      <c r="G223" s="306">
        <f t="shared" ca="1" si="98"/>
        <v>72.556935846941755</v>
      </c>
      <c r="H223" s="307">
        <f t="shared" ca="1" si="99"/>
        <v>196.23144210183025</v>
      </c>
      <c r="I223" s="304">
        <f t="shared" ca="1" si="100"/>
        <v>209.21588804118386</v>
      </c>
      <c r="J223" s="306">
        <f t="shared" ca="1" si="101"/>
        <v>192.85452391996932</v>
      </c>
      <c r="K223" s="307">
        <f t="shared" ca="1" si="102"/>
        <v>658.39524439638933</v>
      </c>
      <c r="L223" s="304">
        <f t="shared" ca="1" si="87"/>
        <v>686.05915578773477</v>
      </c>
      <c r="M223" s="306">
        <f t="shared" ca="1" si="103"/>
        <v>1.2166347072674994</v>
      </c>
      <c r="N223" s="304">
        <f t="shared" ca="1" si="104"/>
        <v>69.708033935562099</v>
      </c>
      <c r="P223" s="310">
        <f t="shared" ca="1" si="105"/>
        <v>6</v>
      </c>
      <c r="Q223" s="304">
        <f t="shared" ca="1" si="106"/>
        <v>558.99000000000683</v>
      </c>
      <c r="R223" s="306">
        <f t="shared" ca="1" si="107"/>
        <v>0.28053103669408658</v>
      </c>
      <c r="S223" s="307">
        <f t="shared" ca="1" si="108"/>
        <v>8.703862811302141</v>
      </c>
      <c r="T223" s="304">
        <f t="shared" ca="1" si="88"/>
        <v>85.384894178874006</v>
      </c>
      <c r="U223" s="311">
        <f t="shared" ca="1" si="89"/>
        <v>0</v>
      </c>
      <c r="V223" s="306">
        <f t="shared" ca="1" si="90"/>
        <v>1.1469170545587901</v>
      </c>
      <c r="W223" s="304">
        <f t="shared" ca="1" si="91"/>
        <v>109.96910877016069</v>
      </c>
      <c r="Y223" s="314" t="str">
        <f t="shared" ca="1" si="109"/>
        <v/>
      </c>
      <c r="Z223" s="315" t="str">
        <f t="shared" ca="1" si="110"/>
        <v/>
      </c>
      <c r="AA223" s="316" t="str">
        <f t="shared" ca="1" si="111"/>
        <v/>
      </c>
      <c r="AC223" s="310" t="e">
        <f t="shared" ca="1" si="112"/>
        <v>#N/A</v>
      </c>
      <c r="AD223" s="323" t="e">
        <f t="shared" ca="1" si="113"/>
        <v>#N/A</v>
      </c>
      <c r="AE223" s="324">
        <f t="shared" ca="1" si="92"/>
        <v>658.39524439638933</v>
      </c>
      <c r="AG223" s="306">
        <f t="shared" ca="1" si="114"/>
        <v>42.435703142975839</v>
      </c>
      <c r="AH223" s="304">
        <f t="shared" ca="1" si="115"/>
        <v>51.63742359968267</v>
      </c>
    </row>
    <row r="224" spans="1:34" x14ac:dyDescent="0.2">
      <c r="A224" s="347">
        <f t="shared" ca="1" si="93"/>
        <v>0.01</v>
      </c>
      <c r="B224" s="304">
        <f t="shared" ca="1" si="94"/>
        <v>5.8999999999999533</v>
      </c>
      <c r="D224" s="306">
        <f t="shared" ca="1" si="95"/>
        <v>17.838732666748321</v>
      </c>
      <c r="E224" s="307">
        <f t="shared" ca="1" si="96"/>
        <v>38.435149765549205</v>
      </c>
      <c r="F224" s="304">
        <f t="shared" ca="1" si="97"/>
        <v>42.373117901045596</v>
      </c>
      <c r="G224" s="306">
        <f t="shared" ca="1" si="98"/>
        <v>72.735323173609245</v>
      </c>
      <c r="H224" s="307">
        <f t="shared" ca="1" si="99"/>
        <v>196.61579359948576</v>
      </c>
      <c r="I224" s="304">
        <f t="shared" ca="1" si="100"/>
        <v>209.63825397556849</v>
      </c>
      <c r="J224" s="306">
        <f t="shared" ca="1" si="101"/>
        <v>193.58098521507208</v>
      </c>
      <c r="K224" s="307">
        <f t="shared" ca="1" si="102"/>
        <v>660.35948057489588</v>
      </c>
      <c r="L224" s="304">
        <f t="shared" ca="1" si="87"/>
        <v>688.14841525791815</v>
      </c>
      <c r="M224" s="306">
        <f t="shared" ca="1" si="103"/>
        <v>1.2164724206356128</v>
      </c>
      <c r="N224" s="304">
        <f t="shared" ca="1" si="104"/>
        <v>69.698735596483601</v>
      </c>
      <c r="P224" s="310">
        <f t="shared" ca="1" si="105"/>
        <v>6</v>
      </c>
      <c r="Q224" s="304">
        <f t="shared" ca="1" si="106"/>
        <v>557.53000000000679</v>
      </c>
      <c r="R224" s="306">
        <f t="shared" ca="1" si="107"/>
        <v>0.2797983307179987</v>
      </c>
      <c r="S224" s="307">
        <f t="shared" ca="1" si="108"/>
        <v>8.7010648279949603</v>
      </c>
      <c r="T224" s="304">
        <f t="shared" ca="1" si="88"/>
        <v>85.357445962630564</v>
      </c>
      <c r="U224" s="311">
        <f t="shared" ca="1" si="89"/>
        <v>0</v>
      </c>
      <c r="V224" s="306">
        <f t="shared" ca="1" si="90"/>
        <v>1.1466915499979735</v>
      </c>
      <c r="W224" s="304">
        <f t="shared" ca="1" si="91"/>
        <v>110.39185987893644</v>
      </c>
      <c r="Y224" s="314" t="str">
        <f t="shared" ca="1" si="109"/>
        <v/>
      </c>
      <c r="Z224" s="315" t="str">
        <f t="shared" ca="1" si="110"/>
        <v/>
      </c>
      <c r="AA224" s="316" t="str">
        <f t="shared" ca="1" si="111"/>
        <v/>
      </c>
      <c r="AC224" s="310" t="e">
        <f t="shared" ca="1" si="112"/>
        <v>#N/A</v>
      </c>
      <c r="AD224" s="323" t="e">
        <f t="shared" ca="1" si="113"/>
        <v>#N/A</v>
      </c>
      <c r="AE224" s="324">
        <f t="shared" ca="1" si="92"/>
        <v>660.35948057489588</v>
      </c>
      <c r="AG224" s="306">
        <f t="shared" ca="1" si="114"/>
        <v>42.236317376843246</v>
      </c>
      <c r="AH224" s="304">
        <f t="shared" ca="1" si="115"/>
        <v>51.437484960444813</v>
      </c>
    </row>
    <row r="225" spans="1:34" x14ac:dyDescent="0.2">
      <c r="A225" s="347">
        <f t="shared" ca="1" si="93"/>
        <v>0.01</v>
      </c>
      <c r="B225" s="304">
        <f t="shared" ca="1" si="94"/>
        <v>5.9099999999999531</v>
      </c>
      <c r="D225" s="306">
        <f t="shared" ca="1" si="95"/>
        <v>17.777188577268983</v>
      </c>
      <c r="E225" s="307">
        <f t="shared" ca="1" si="96"/>
        <v>38.244726198778388</v>
      </c>
      <c r="F225" s="304">
        <f t="shared" ca="1" si="97"/>
        <v>42.174488920807434</v>
      </c>
      <c r="G225" s="306">
        <f t="shared" ca="1" si="98"/>
        <v>72.913095059381931</v>
      </c>
      <c r="H225" s="307">
        <f t="shared" ca="1" si="99"/>
        <v>196.99824086147353</v>
      </c>
      <c r="I225" s="304">
        <f t="shared" ca="1" si="100"/>
        <v>210.05862594441012</v>
      </c>
      <c r="J225" s="306">
        <f t="shared" ca="1" si="101"/>
        <v>194.30922730623703</v>
      </c>
      <c r="K225" s="307">
        <f t="shared" ca="1" si="102"/>
        <v>662.32755074720069</v>
      </c>
      <c r="L225" s="304">
        <f t="shared" ca="1" si="87"/>
        <v>690.2418853526151</v>
      </c>
      <c r="M225" s="306">
        <f t="shared" ca="1" si="103"/>
        <v>1.2163103876897354</v>
      </c>
      <c r="N225" s="304">
        <f t="shared" ca="1" si="104"/>
        <v>69.689451792542755</v>
      </c>
      <c r="P225" s="310">
        <f t="shared" ca="1" si="105"/>
        <v>6</v>
      </c>
      <c r="Q225" s="304">
        <f t="shared" ca="1" si="106"/>
        <v>556.07000000000687</v>
      </c>
      <c r="R225" s="306">
        <f t="shared" ca="1" si="107"/>
        <v>0.27906562474191088</v>
      </c>
      <c r="S225" s="307">
        <f t="shared" ca="1" si="108"/>
        <v>8.698274171747542</v>
      </c>
      <c r="T225" s="304">
        <f t="shared" ca="1" si="88"/>
        <v>85.330069624843389</v>
      </c>
      <c r="U225" s="311">
        <f t="shared" ca="1" si="89"/>
        <v>0</v>
      </c>
      <c r="V225" s="306">
        <f t="shared" ca="1" si="90"/>
        <v>1.1464656482748501</v>
      </c>
      <c r="W225" s="304">
        <f t="shared" ca="1" si="91"/>
        <v>110.81319006060794</v>
      </c>
      <c r="Y225" s="314" t="str">
        <f t="shared" ca="1" si="109"/>
        <v/>
      </c>
      <c r="Z225" s="315" t="str">
        <f t="shared" ca="1" si="110"/>
        <v/>
      </c>
      <c r="AA225" s="316" t="str">
        <f t="shared" ca="1" si="111"/>
        <v/>
      </c>
      <c r="AC225" s="310" t="e">
        <f t="shared" ca="1" si="112"/>
        <v>#N/A</v>
      </c>
      <c r="AD225" s="323" t="e">
        <f t="shared" ca="1" si="113"/>
        <v>#N/A</v>
      </c>
      <c r="AE225" s="324">
        <f t="shared" ca="1" si="92"/>
        <v>662.32755074720069</v>
      </c>
      <c r="AG225" s="306">
        <f t="shared" ca="1" si="114"/>
        <v>42.036921133109303</v>
      </c>
      <c r="AH225" s="304">
        <f t="shared" ca="1" si="115"/>
        <v>51.237536472310424</v>
      </c>
    </row>
    <row r="226" spans="1:34" x14ac:dyDescent="0.2">
      <c r="A226" s="347">
        <f t="shared" ca="1" si="93"/>
        <v>0.01</v>
      </c>
      <c r="B226" s="304">
        <f t="shared" ca="1" si="94"/>
        <v>5.9199999999999529</v>
      </c>
      <c r="D226" s="306">
        <f t="shared" ca="1" si="95"/>
        <v>17.715568256037169</v>
      </c>
      <c r="E226" s="307">
        <f t="shared" ca="1" si="96"/>
        <v>38.054320935195655</v>
      </c>
      <c r="F226" s="304">
        <f t="shared" ca="1" si="97"/>
        <v>41.975858543610308</v>
      </c>
      <c r="G226" s="306">
        <f t="shared" ca="1" si="98"/>
        <v>73.090250741942299</v>
      </c>
      <c r="H226" s="307">
        <f t="shared" ca="1" si="99"/>
        <v>197.3787840708255</v>
      </c>
      <c r="I226" s="304">
        <f t="shared" ca="1" si="100"/>
        <v>210.47700386217389</v>
      </c>
      <c r="J226" s="306">
        <f t="shared" ca="1" si="101"/>
        <v>195.03924403524366</v>
      </c>
      <c r="K226" s="307">
        <f t="shared" ca="1" si="102"/>
        <v>664.29943587186222</v>
      </c>
      <c r="L226" s="304">
        <f t="shared" ca="1" si="87"/>
        <v>692.33954618634471</v>
      </c>
      <c r="M226" s="306">
        <f t="shared" ca="1" si="103"/>
        <v>1.2161486059989819</v>
      </c>
      <c r="N226" s="304">
        <f t="shared" ca="1" si="104"/>
        <v>69.680182384460096</v>
      </c>
      <c r="P226" s="310">
        <f t="shared" ca="1" si="105"/>
        <v>6</v>
      </c>
      <c r="Q226" s="304">
        <f t="shared" ca="1" si="106"/>
        <v>554.61000000000695</v>
      </c>
      <c r="R226" s="306">
        <f t="shared" ca="1" si="107"/>
        <v>0.278332918765823</v>
      </c>
      <c r="S226" s="307">
        <f t="shared" ca="1" si="108"/>
        <v>8.6954908425598845</v>
      </c>
      <c r="T226" s="304">
        <f t="shared" ca="1" si="88"/>
        <v>85.302765165512469</v>
      </c>
      <c r="U226" s="311">
        <f t="shared" ca="1" si="89"/>
        <v>0</v>
      </c>
      <c r="V226" s="306">
        <f t="shared" ca="1" si="90"/>
        <v>1.1462393518136518</v>
      </c>
      <c r="W226" s="304">
        <f t="shared" ca="1" si="91"/>
        <v>111.23308708569137</v>
      </c>
      <c r="Y226" s="314" t="str">
        <f t="shared" ca="1" si="109"/>
        <v/>
      </c>
      <c r="Z226" s="315" t="str">
        <f t="shared" ca="1" si="110"/>
        <v/>
      </c>
      <c r="AA226" s="316" t="str">
        <f t="shared" ca="1" si="111"/>
        <v/>
      </c>
      <c r="AC226" s="310" t="e">
        <f t="shared" ca="1" si="112"/>
        <v>#N/A</v>
      </c>
      <c r="AD226" s="323" t="e">
        <f t="shared" ca="1" si="113"/>
        <v>#N/A</v>
      </c>
      <c r="AE226" s="324">
        <f t="shared" ca="1" si="92"/>
        <v>664.29943587186222</v>
      </c>
      <c r="AG226" s="306">
        <f t="shared" ca="1" si="114"/>
        <v>41.837516332324476</v>
      </c>
      <c r="AH226" s="304">
        <f t="shared" ca="1" si="115"/>
        <v>51.037580048643775</v>
      </c>
    </row>
    <row r="227" spans="1:34" x14ac:dyDescent="0.2">
      <c r="A227" s="347">
        <f t="shared" ca="1" si="93"/>
        <v>0.01</v>
      </c>
      <c r="B227" s="304">
        <f t="shared" ca="1" si="94"/>
        <v>5.9299999999999526</v>
      </c>
      <c r="D227" s="306">
        <f t="shared" ca="1" si="95"/>
        <v>17.653872626981549</v>
      </c>
      <c r="E227" s="307">
        <f t="shared" ca="1" si="96"/>
        <v>37.863935687503314</v>
      </c>
      <c r="F227" s="304">
        <f t="shared" ca="1" si="97"/>
        <v>41.777228779289267</v>
      </c>
      <c r="G227" s="306">
        <f t="shared" ca="1" si="98"/>
        <v>73.26678946821211</v>
      </c>
      <c r="H227" s="307">
        <f t="shared" ca="1" si="99"/>
        <v>197.75742342770053</v>
      </c>
      <c r="I227" s="304">
        <f t="shared" ca="1" si="100"/>
        <v>210.89338766244464</v>
      </c>
      <c r="J227" s="306">
        <f t="shared" ca="1" si="101"/>
        <v>195.77102923629442</v>
      </c>
      <c r="K227" s="307">
        <f t="shared" ca="1" si="102"/>
        <v>666.27511690935489</v>
      </c>
      <c r="L227" s="304">
        <f t="shared" ca="1" si="87"/>
        <v>694.44137787203647</v>
      </c>
      <c r="M227" s="306">
        <f t="shared" ca="1" si="103"/>
        <v>1.2159870731529325</v>
      </c>
      <c r="N227" s="304">
        <f t="shared" ca="1" si="104"/>
        <v>69.670927234128726</v>
      </c>
      <c r="P227" s="310">
        <f t="shared" ca="1" si="105"/>
        <v>6</v>
      </c>
      <c r="Q227" s="304">
        <f t="shared" ca="1" si="106"/>
        <v>553.15000000000691</v>
      </c>
      <c r="R227" s="306">
        <f t="shared" ca="1" si="107"/>
        <v>0.27760021278973512</v>
      </c>
      <c r="S227" s="307">
        <f t="shared" ca="1" si="108"/>
        <v>8.6927148404319876</v>
      </c>
      <c r="T227" s="304">
        <f t="shared" ca="1" si="88"/>
        <v>85.275532584637801</v>
      </c>
      <c r="U227" s="311">
        <f t="shared" ca="1" si="89"/>
        <v>0</v>
      </c>
      <c r="V227" s="306">
        <f t="shared" ca="1" si="90"/>
        <v>1.1460126630370708</v>
      </c>
      <c r="W227" s="304">
        <f t="shared" ca="1" si="91"/>
        <v>111.65153882026688</v>
      </c>
      <c r="Y227" s="314" t="str">
        <f t="shared" ca="1" si="109"/>
        <v/>
      </c>
      <c r="Z227" s="315" t="str">
        <f t="shared" ca="1" si="110"/>
        <v/>
      </c>
      <c r="AA227" s="316" t="str">
        <f t="shared" ca="1" si="111"/>
        <v/>
      </c>
      <c r="AC227" s="310" t="e">
        <f t="shared" ca="1" si="112"/>
        <v>#N/A</v>
      </c>
      <c r="AD227" s="323" t="e">
        <f t="shared" ca="1" si="113"/>
        <v>#N/A</v>
      </c>
      <c r="AE227" s="324">
        <f t="shared" ca="1" si="92"/>
        <v>666.27511690935489</v>
      </c>
      <c r="AG227" s="306">
        <f t="shared" ca="1" si="114"/>
        <v>41.638104886491789</v>
      </c>
      <c r="AH227" s="304">
        <f t="shared" ca="1" si="115"/>
        <v>50.83761759431583</v>
      </c>
    </row>
    <row r="228" spans="1:34" x14ac:dyDescent="0.2">
      <c r="A228" s="347">
        <f t="shared" ca="1" si="93"/>
        <v>0.01</v>
      </c>
      <c r="B228" s="304">
        <f t="shared" ca="1" si="94"/>
        <v>5.9399999999999524</v>
      </c>
      <c r="D228" s="306">
        <f t="shared" ca="1" si="95"/>
        <v>17.59210260937818</v>
      </c>
      <c r="E228" s="307">
        <f t="shared" ca="1" si="96"/>
        <v>37.673572160832293</v>
      </c>
      <c r="F228" s="304">
        <f t="shared" ca="1" si="97"/>
        <v>41.578601630842861</v>
      </c>
      <c r="G228" s="306">
        <f t="shared" ca="1" si="98"/>
        <v>73.442710494305885</v>
      </c>
      <c r="H228" s="307">
        <f t="shared" ca="1" si="99"/>
        <v>198.13415914930886</v>
      </c>
      <c r="I228" s="304">
        <f t="shared" ca="1" si="100"/>
        <v>211.30777729784126</v>
      </c>
      <c r="J228" s="306">
        <f t="shared" ca="1" si="101"/>
        <v>196.50457673610703</v>
      </c>
      <c r="K228" s="307">
        <f t="shared" ca="1" si="102"/>
        <v>668.25457482223999</v>
      </c>
      <c r="L228" s="304">
        <f t="shared" ca="1" si="87"/>
        <v>696.5473605212278</v>
      </c>
      <c r="M228" s="306">
        <f t="shared" ca="1" si="103"/>
        <v>1.2158257867613582</v>
      </c>
      <c r="N228" s="304">
        <f t="shared" ca="1" si="104"/>
        <v>69.661686204598624</v>
      </c>
      <c r="P228" s="310">
        <f t="shared" ca="1" si="105"/>
        <v>6</v>
      </c>
      <c r="Q228" s="304">
        <f t="shared" ca="1" si="106"/>
        <v>551.69000000000699</v>
      </c>
      <c r="R228" s="306">
        <f t="shared" ca="1" si="107"/>
        <v>0.2768675068136473</v>
      </c>
      <c r="S228" s="307">
        <f t="shared" ca="1" si="108"/>
        <v>8.6899461653638514</v>
      </c>
      <c r="T228" s="304">
        <f t="shared" ca="1" si="88"/>
        <v>85.248371882219388</v>
      </c>
      <c r="U228" s="311">
        <f t="shared" ca="1" si="89"/>
        <v>0</v>
      </c>
      <c r="V228" s="306">
        <f t="shared" ca="1" si="90"/>
        <v>1.1457855843662323</v>
      </c>
      <c r="W228" s="304">
        <f t="shared" ca="1" si="91"/>
        <v>112.06853322602873</v>
      </c>
      <c r="Y228" s="314" t="str">
        <f t="shared" ca="1" si="109"/>
        <v/>
      </c>
      <c r="Z228" s="315" t="str">
        <f t="shared" ca="1" si="110"/>
        <v/>
      </c>
      <c r="AA228" s="316" t="str">
        <f t="shared" ca="1" si="111"/>
        <v/>
      </c>
      <c r="AC228" s="310" t="e">
        <f t="shared" ca="1" si="112"/>
        <v>#N/A</v>
      </c>
      <c r="AD228" s="323" t="e">
        <f t="shared" ca="1" si="113"/>
        <v>#N/A</v>
      </c>
      <c r="AE228" s="324">
        <f t="shared" ca="1" si="92"/>
        <v>668.25457482223999</v>
      </c>
      <c r="AG228" s="306">
        <f t="shared" ca="1" si="114"/>
        <v>41.438688699031623</v>
      </c>
      <c r="AH228" s="304">
        <f t="shared" ca="1" si="115"/>
        <v>50.637651005668289</v>
      </c>
    </row>
    <row r="229" spans="1:34" x14ac:dyDescent="0.2">
      <c r="A229" s="347">
        <f t="shared" ca="1" si="93"/>
        <v>0.01</v>
      </c>
      <c r="B229" s="304">
        <f t="shared" ca="1" si="94"/>
        <v>5.9499999999999522</v>
      </c>
      <c r="D229" s="306">
        <f t="shared" ca="1" si="95"/>
        <v>17.530259117860115</v>
      </c>
      <c r="E229" s="307">
        <f t="shared" ca="1" si="96"/>
        <v>37.483232052703322</v>
      </c>
      <c r="F229" s="304">
        <f t="shared" ca="1" si="97"/>
        <v>41.379979094437971</v>
      </c>
      <c r="G229" s="306">
        <f t="shared" ca="1" si="98"/>
        <v>73.618013085484492</v>
      </c>
      <c r="H229" s="307">
        <f t="shared" ca="1" si="99"/>
        <v>198.50899146983588</v>
      </c>
      <c r="I229" s="304">
        <f t="shared" ca="1" si="100"/>
        <v>211.72017273993032</v>
      </c>
      <c r="J229" s="306">
        <f t="shared" ca="1" si="101"/>
        <v>197.23988035400598</v>
      </c>
      <c r="K229" s="307">
        <f t="shared" ca="1" si="102"/>
        <v>670.23779057533568</v>
      </c>
      <c r="L229" s="304">
        <f t="shared" ca="1" si="87"/>
        <v>698.65747424426092</v>
      </c>
      <c r="M229" s="306">
        <f t="shared" ca="1" si="103"/>
        <v>1.2156647444539517</v>
      </c>
      <c r="N229" s="304">
        <f t="shared" ca="1" si="104"/>
        <v>69.652459160061184</v>
      </c>
      <c r="P229" s="310">
        <f t="shared" ca="1" si="105"/>
        <v>6</v>
      </c>
      <c r="Q229" s="304">
        <f t="shared" ca="1" si="106"/>
        <v>550.23000000000695</v>
      </c>
      <c r="R229" s="306">
        <f t="shared" ca="1" si="107"/>
        <v>0.27613480083755937</v>
      </c>
      <c r="S229" s="307">
        <f t="shared" ca="1" si="108"/>
        <v>8.687184817355476</v>
      </c>
      <c r="T229" s="304">
        <f t="shared" ca="1" si="88"/>
        <v>85.221283058257228</v>
      </c>
      <c r="U229" s="311">
        <f t="shared" ca="1" si="89"/>
        <v>0</v>
      </c>
      <c r="V229" s="306">
        <f t="shared" ca="1" si="90"/>
        <v>1.145558118220668</v>
      </c>
      <c r="W229" s="304">
        <f t="shared" ca="1" si="91"/>
        <v>112.48405836032934</v>
      </c>
      <c r="Y229" s="314" t="str">
        <f t="shared" ca="1" si="109"/>
        <v/>
      </c>
      <c r="Z229" s="315" t="str">
        <f t="shared" ca="1" si="110"/>
        <v/>
      </c>
      <c r="AA229" s="316" t="str">
        <f t="shared" ca="1" si="111"/>
        <v/>
      </c>
      <c r="AC229" s="310" t="e">
        <f t="shared" ca="1" si="112"/>
        <v>#N/A</v>
      </c>
      <c r="AD229" s="323" t="e">
        <f t="shared" ca="1" si="113"/>
        <v>#N/A</v>
      </c>
      <c r="AE229" s="324">
        <f t="shared" ca="1" si="92"/>
        <v>670.23779057533568</v>
      </c>
      <c r="AG229" s="306">
        <f t="shared" ca="1" si="114"/>
        <v>41.239269664746914</v>
      </c>
      <c r="AH229" s="304">
        <f t="shared" ca="1" si="115"/>
        <v>50.437682170478084</v>
      </c>
    </row>
    <row r="230" spans="1:34" x14ac:dyDescent="0.2">
      <c r="A230" s="347">
        <f t="shared" ca="1" si="93"/>
        <v>0.01</v>
      </c>
      <c r="B230" s="304">
        <f t="shared" ca="1" si="94"/>
        <v>5.959999999999952</v>
      </c>
      <c r="D230" s="306">
        <f t="shared" ca="1" si="95"/>
        <v>17.468343062426772</v>
      </c>
      <c r="E230" s="307">
        <f t="shared" ca="1" si="96"/>
        <v>37.292917052989104</v>
      </c>
      <c r="F230" s="304">
        <f t="shared" ca="1" si="97"/>
        <v>41.181363159416648</v>
      </c>
      <c r="G230" s="306">
        <f t="shared" ca="1" si="98"/>
        <v>73.792696516108762</v>
      </c>
      <c r="H230" s="307">
        <f t="shared" ca="1" si="99"/>
        <v>198.88192064036576</v>
      </c>
      <c r="I230" s="304">
        <f t="shared" ca="1" si="100"/>
        <v>212.13057397913974</v>
      </c>
      <c r="J230" s="306">
        <f t="shared" ca="1" si="101"/>
        <v>197.97693390201394</v>
      </c>
      <c r="K230" s="307">
        <f t="shared" ca="1" si="102"/>
        <v>672.22474513588668</v>
      </c>
      <c r="L230" s="304">
        <f t="shared" ca="1" si="87"/>
        <v>700.77169915047955</v>
      </c>
      <c r="M230" s="306">
        <f t="shared" ca="1" si="103"/>
        <v>1.2155039438800603</v>
      </c>
      <c r="N230" s="304">
        <f t="shared" ca="1" si="104"/>
        <v>69.643245965833927</v>
      </c>
      <c r="P230" s="310">
        <f t="shared" ca="1" si="105"/>
        <v>6</v>
      </c>
      <c r="Q230" s="304">
        <f t="shared" ca="1" si="106"/>
        <v>548.77000000000703</v>
      </c>
      <c r="R230" s="306">
        <f t="shared" ca="1" si="107"/>
        <v>0.27540209486147155</v>
      </c>
      <c r="S230" s="307">
        <f t="shared" ca="1" si="108"/>
        <v>8.6844307964068612</v>
      </c>
      <c r="T230" s="304">
        <f t="shared" ca="1" si="88"/>
        <v>85.194266112751308</v>
      </c>
      <c r="U230" s="311">
        <f t="shared" ca="1" si="89"/>
        <v>0</v>
      </c>
      <c r="V230" s="306">
        <f t="shared" ca="1" si="90"/>
        <v>1.1453302670182879</v>
      </c>
      <c r="W230" s="304">
        <f t="shared" ca="1" si="91"/>
        <v>112.8981023762186</v>
      </c>
      <c r="Y230" s="314" t="str">
        <f t="shared" ca="1" si="109"/>
        <v/>
      </c>
      <c r="Z230" s="315" t="str">
        <f t="shared" ca="1" si="110"/>
        <v/>
      </c>
      <c r="AA230" s="316" t="str">
        <f t="shared" ca="1" si="111"/>
        <v/>
      </c>
      <c r="AC230" s="310" t="e">
        <f t="shared" ca="1" si="112"/>
        <v>#N/A</v>
      </c>
      <c r="AD230" s="323" t="e">
        <f t="shared" ca="1" si="113"/>
        <v>#N/A</v>
      </c>
      <c r="AE230" s="324">
        <f t="shared" ca="1" si="92"/>
        <v>672.22474513588668</v>
      </c>
      <c r="AG230" s="306">
        <f t="shared" ca="1" si="114"/>
        <v>41.039849669789369</v>
      </c>
      <c r="AH230" s="304">
        <f t="shared" ca="1" si="115"/>
        <v>50.237712967922867</v>
      </c>
    </row>
    <row r="231" spans="1:34" x14ac:dyDescent="0.2">
      <c r="A231" s="347">
        <f t="shared" ca="1" si="93"/>
        <v>0.01</v>
      </c>
      <c r="B231" s="304">
        <f t="shared" ca="1" si="94"/>
        <v>5.9699999999999518</v>
      </c>
      <c r="D231" s="306">
        <f t="shared" ca="1" si="95"/>
        <v>17.406355348453129</v>
      </c>
      <c r="E231" s="307">
        <f t="shared" ca="1" si="96"/>
        <v>37.102628843876936</v>
      </c>
      <c r="F231" s="304">
        <f t="shared" ca="1" si="97"/>
        <v>40.982755808304447</v>
      </c>
      <c r="G231" s="306">
        <f t="shared" ca="1" si="98"/>
        <v>73.966760069593292</v>
      </c>
      <c r="H231" s="307">
        <f t="shared" ca="1" si="99"/>
        <v>199.25294692880453</v>
      </c>
      <c r="I231" s="304">
        <f t="shared" ca="1" si="100"/>
        <v>212.53898102467176</v>
      </c>
      <c r="J231" s="306">
        <f t="shared" ca="1" si="101"/>
        <v>198.71573118494246</v>
      </c>
      <c r="K231" s="307">
        <f t="shared" ca="1" si="102"/>
        <v>674.21541947373248</v>
      </c>
      <c r="L231" s="304">
        <f t="shared" ca="1" si="87"/>
        <v>702.89001534842373</v>
      </c>
      <c r="M231" s="306">
        <f t="shared" ca="1" si="103"/>
        <v>1.2153433827084261</v>
      </c>
      <c r="N231" s="304">
        <f t="shared" ca="1" si="104"/>
        <v>69.634046488345604</v>
      </c>
      <c r="P231" s="310">
        <f t="shared" ca="1" si="105"/>
        <v>6</v>
      </c>
      <c r="Q231" s="304">
        <f t="shared" ca="1" si="106"/>
        <v>547.31000000000699</v>
      </c>
      <c r="R231" s="306">
        <f t="shared" ca="1" si="107"/>
        <v>0.27466938888538367</v>
      </c>
      <c r="S231" s="307">
        <f t="shared" ca="1" si="108"/>
        <v>8.6816841025180072</v>
      </c>
      <c r="T231" s="304">
        <f t="shared" ca="1" si="88"/>
        <v>85.167321045701655</v>
      </c>
      <c r="U231" s="311">
        <f t="shared" ca="1" si="89"/>
        <v>0</v>
      </c>
      <c r="V231" s="306">
        <f t="shared" ca="1" si="90"/>
        <v>1.1451020331753563</v>
      </c>
      <c r="W231" s="304">
        <f t="shared" ca="1" si="91"/>
        <v>113.31065352247749</v>
      </c>
      <c r="Y231" s="314" t="str">
        <f t="shared" ca="1" si="109"/>
        <v/>
      </c>
      <c r="Z231" s="315" t="str">
        <f t="shared" ca="1" si="110"/>
        <v/>
      </c>
      <c r="AA231" s="316" t="str">
        <f t="shared" ca="1" si="111"/>
        <v/>
      </c>
      <c r="AC231" s="310" t="e">
        <f t="shared" ca="1" si="112"/>
        <v>#N/A</v>
      </c>
      <c r="AD231" s="323" t="e">
        <f t="shared" ca="1" si="113"/>
        <v>#N/A</v>
      </c>
      <c r="AE231" s="324">
        <f t="shared" ca="1" si="92"/>
        <v>674.21541947373248</v>
      </c>
      <c r="AG231" s="306">
        <f t="shared" ca="1" si="114"/>
        <v>40.840430591625939</v>
      </c>
      <c r="AH231" s="304">
        <f t="shared" ca="1" si="115"/>
        <v>50.0377452685468</v>
      </c>
    </row>
    <row r="232" spans="1:34" x14ac:dyDescent="0.2">
      <c r="A232" s="347">
        <f t="shared" ca="1" si="93"/>
        <v>0.01</v>
      </c>
      <c r="B232" s="304">
        <f t="shared" ca="1" si="94"/>
        <v>5.9799999999999516</v>
      </c>
      <c r="D232" s="306">
        <f t="shared" ca="1" si="95"/>
        <v>17.344296876698728</v>
      </c>
      <c r="E232" s="307">
        <f t="shared" ca="1" si="96"/>
        <v>36.912369099832389</v>
      </c>
      <c r="F232" s="304">
        <f t="shared" ca="1" si="97"/>
        <v>40.784159016820759</v>
      </c>
      <c r="G232" s="306">
        <f t="shared" ca="1" si="98"/>
        <v>74.140203038360283</v>
      </c>
      <c r="H232" s="307">
        <f t="shared" ca="1" si="99"/>
        <v>199.62207061980286</v>
      </c>
      <c r="I232" s="304">
        <f t="shared" ca="1" si="100"/>
        <v>212.94539390441588</v>
      </c>
      <c r="J232" s="306">
        <f t="shared" ca="1" si="101"/>
        <v>199.45626600048223</v>
      </c>
      <c r="K232" s="307">
        <f t="shared" ca="1" si="102"/>
        <v>676.20979456147552</v>
      </c>
      <c r="L232" s="304">
        <f t="shared" ca="1" si="87"/>
        <v>705.01240294602485</v>
      </c>
      <c r="M232" s="306">
        <f t="shared" ca="1" si="103"/>
        <v>1.215183058626927</v>
      </c>
      <c r="N232" s="304">
        <f t="shared" ca="1" si="104"/>
        <v>69.624860595121405</v>
      </c>
      <c r="P232" s="310">
        <f t="shared" ca="1" si="105"/>
        <v>6</v>
      </c>
      <c r="Q232" s="304">
        <f t="shared" ca="1" si="106"/>
        <v>545.85000000000707</v>
      </c>
      <c r="R232" s="306">
        <f t="shared" ca="1" si="107"/>
        <v>0.27393668290929585</v>
      </c>
      <c r="S232" s="307">
        <f t="shared" ca="1" si="108"/>
        <v>8.6789447356889138</v>
      </c>
      <c r="T232" s="304">
        <f t="shared" ca="1" si="88"/>
        <v>85.140447857108242</v>
      </c>
      <c r="U232" s="311">
        <f t="shared" ca="1" si="89"/>
        <v>0</v>
      </c>
      <c r="V232" s="306">
        <f t="shared" ca="1" si="90"/>
        <v>1.1448734191064658</v>
      </c>
      <c r="W232" s="304">
        <f t="shared" ca="1" si="91"/>
        <v>113.72170014364676</v>
      </c>
      <c r="Y232" s="314" t="str">
        <f t="shared" ca="1" si="109"/>
        <v/>
      </c>
      <c r="Z232" s="315" t="str">
        <f t="shared" ca="1" si="110"/>
        <v/>
      </c>
      <c r="AA232" s="316" t="str">
        <f t="shared" ca="1" si="111"/>
        <v/>
      </c>
      <c r="AC232" s="310" t="e">
        <f t="shared" ca="1" si="112"/>
        <v>#N/A</v>
      </c>
      <c r="AD232" s="323" t="e">
        <f t="shared" ca="1" si="113"/>
        <v>#N/A</v>
      </c>
      <c r="AE232" s="324">
        <f t="shared" ca="1" si="92"/>
        <v>676.20979456147552</v>
      </c>
      <c r="AG232" s="306">
        <f t="shared" ca="1" si="114"/>
        <v>40.641014299006322</v>
      </c>
      <c r="AH232" s="304">
        <f t="shared" ca="1" si="115"/>
        <v>49.837780934227332</v>
      </c>
    </row>
    <row r="233" spans="1:34" x14ac:dyDescent="0.2">
      <c r="A233" s="347">
        <f t="shared" ca="1" si="93"/>
        <v>0.01</v>
      </c>
      <c r="B233" s="304">
        <f t="shared" ca="1" si="94"/>
        <v>5.9899999999999514</v>
      </c>
      <c r="D233" s="306">
        <f t="shared" ca="1" si="95"/>
        <v>17.28216854331643</v>
      </c>
      <c r="E233" s="307">
        <f t="shared" ca="1" si="96"/>
        <v>36.722139487563325</v>
      </c>
      <c r="F233" s="304">
        <f t="shared" ca="1" si="97"/>
        <v>40.585574753890747</v>
      </c>
      <c r="G233" s="306">
        <f t="shared" ca="1" si="98"/>
        <v>74.313024723793447</v>
      </c>
      <c r="H233" s="307">
        <f t="shared" ca="1" si="99"/>
        <v>199.98929201467848</v>
      </c>
      <c r="I233" s="304">
        <f t="shared" ca="1" si="100"/>
        <v>213.34981266486145</v>
      </c>
      <c r="J233" s="306">
        <f t="shared" ca="1" si="101"/>
        <v>200.19853213929301</v>
      </c>
      <c r="K233" s="307">
        <f t="shared" ca="1" si="102"/>
        <v>678.20785137464793</v>
      </c>
      <c r="L233" s="304">
        <f t="shared" ca="1" si="87"/>
        <v>707.13884205079842</v>
      </c>
      <c r="M233" s="306">
        <f t="shared" ca="1" si="103"/>
        <v>1.2150229693423247</v>
      </c>
      <c r="N233" s="304">
        <f t="shared" ca="1" si="104"/>
        <v>69.615688154768421</v>
      </c>
      <c r="P233" s="310">
        <f t="shared" ca="1" si="105"/>
        <v>6</v>
      </c>
      <c r="Q233" s="304">
        <f t="shared" ca="1" si="106"/>
        <v>544.39000000000715</v>
      </c>
      <c r="R233" s="306">
        <f t="shared" ca="1" si="107"/>
        <v>0.27320397693320797</v>
      </c>
      <c r="S233" s="307">
        <f t="shared" ca="1" si="108"/>
        <v>8.6762126959195811</v>
      </c>
      <c r="T233" s="304">
        <f t="shared" ca="1" si="88"/>
        <v>85.113646546971097</v>
      </c>
      <c r="U233" s="311">
        <f t="shared" ca="1" si="89"/>
        <v>0</v>
      </c>
      <c r="V233" s="306">
        <f t="shared" ca="1" si="90"/>
        <v>1.1446444272245078</v>
      </c>
      <c r="W233" s="304">
        <f t="shared" ca="1" si="91"/>
        <v>114.13123068004967</v>
      </c>
      <c r="Y233" s="314" t="str">
        <f t="shared" ca="1" si="109"/>
        <v/>
      </c>
      <c r="Z233" s="315" t="str">
        <f t="shared" ca="1" si="110"/>
        <v/>
      </c>
      <c r="AA233" s="316" t="str">
        <f t="shared" ca="1" si="111"/>
        <v/>
      </c>
      <c r="AC233" s="310" t="e">
        <f t="shared" ca="1" si="112"/>
        <v>#N/A</v>
      </c>
      <c r="AD233" s="323" t="e">
        <f t="shared" ca="1" si="113"/>
        <v>#N/A</v>
      </c>
      <c r="AE233" s="324">
        <f t="shared" ca="1" si="92"/>
        <v>678.20785137464793</v>
      </c>
      <c r="AG233" s="306">
        <f t="shared" ca="1" si="114"/>
        <v>40.441602651930729</v>
      </c>
      <c r="AH233" s="304">
        <f t="shared" ca="1" si="115"/>
        <v>49.637821818142321</v>
      </c>
    </row>
    <row r="234" spans="1:34" x14ac:dyDescent="0.2">
      <c r="A234" s="347">
        <f t="shared" ca="1" si="93"/>
        <v>0.01</v>
      </c>
      <c r="B234" s="304">
        <f t="shared" ca="1" si="94"/>
        <v>5.9999999999999512</v>
      </c>
      <c r="D234" s="306">
        <f t="shared" ca="1" si="95"/>
        <v>17.219971239861074</v>
      </c>
      <c r="E234" s="307">
        <f t="shared" ca="1" si="96"/>
        <v>36.53194166598508</v>
      </c>
      <c r="F234" s="304">
        <f t="shared" ca="1" si="97"/>
        <v>40.387004981659381</v>
      </c>
      <c r="G234" s="306">
        <f t="shared" ca="1" si="98"/>
        <v>74.485224436192055</v>
      </c>
      <c r="H234" s="307">
        <f t="shared" ca="1" si="99"/>
        <v>200.35461143133833</v>
      </c>
      <c r="I234" s="304">
        <f t="shared" ca="1" si="100"/>
        <v>213.7522373710097</v>
      </c>
      <c r="J234" s="306">
        <f t="shared" ca="1" si="101"/>
        <v>200.94252338509293</v>
      </c>
      <c r="K234" s="307">
        <f t="shared" ca="1" si="102"/>
        <v>680.209570891878</v>
      </c>
      <c r="L234" s="304">
        <f t="shared" ca="1" si="87"/>
        <v>709.26931277003757</v>
      </c>
      <c r="M234" s="306">
        <f t="shared" ca="1" si="103"/>
        <v>1.2148631125800129</v>
      </c>
      <c r="N234" s="304">
        <f t="shared" ca="1" si="104"/>
        <v>69.606529036961319</v>
      </c>
      <c r="P234" s="310">
        <f t="shared" ca="1" si="105"/>
        <v>6</v>
      </c>
      <c r="Q234" s="304">
        <f t="shared" ca="1" si="106"/>
        <v>542.93000000000711</v>
      </c>
      <c r="R234" s="306">
        <f t="shared" ca="1" si="107"/>
        <v>0.27247127095712009</v>
      </c>
      <c r="S234" s="307">
        <f t="shared" ca="1" si="108"/>
        <v>8.6734879832100091</v>
      </c>
      <c r="T234" s="304">
        <f t="shared" ca="1" si="88"/>
        <v>85.086917115290191</v>
      </c>
      <c r="U234" s="311">
        <f t="shared" ca="1" si="89"/>
        <v>0</v>
      </c>
      <c r="V234" s="306">
        <f t="shared" ca="1" si="90"/>
        <v>1.1444150599406508</v>
      </c>
      <c r="W234" s="304">
        <f t="shared" ca="1" si="91"/>
        <v>114.53923366781042</v>
      </c>
      <c r="Y234" s="314" t="str">
        <f t="shared" ca="1" si="109"/>
        <v/>
      </c>
      <c r="Z234" s="315" t="str">
        <f t="shared" ca="1" si="110"/>
        <v/>
      </c>
      <c r="AA234" s="316" t="str">
        <f t="shared" ca="1" si="111"/>
        <v/>
      </c>
      <c r="AC234" s="310">
        <f t="shared" ca="1" si="112"/>
        <v>5.9999999999999512</v>
      </c>
      <c r="AD234" s="323">
        <f t="shared" ca="1" si="113"/>
        <v>200.94252338509293</v>
      </c>
      <c r="AE234" s="324">
        <f t="shared" ca="1" si="92"/>
        <v>680.209570891878</v>
      </c>
      <c r="AG234" s="306">
        <f t="shared" ca="1" si="114"/>
        <v>40.242197501618669</v>
      </c>
      <c r="AH234" s="304">
        <f t="shared" ca="1" si="115"/>
        <v>49.43786976473811</v>
      </c>
    </row>
    <row r="235" spans="1:34" x14ac:dyDescent="0.2">
      <c r="A235" s="347">
        <f t="shared" ca="1" si="93"/>
        <v>0.01</v>
      </c>
      <c r="B235" s="304">
        <f t="shared" ca="1" si="94"/>
        <v>6.0099999999999509</v>
      </c>
      <c r="D235" s="306">
        <f t="shared" ca="1" si="95"/>
        <v>17.157705853297983</v>
      </c>
      <c r="E235" s="307">
        <f t="shared" ca="1" si="96"/>
        <v>36.341777286186009</v>
      </c>
      <c r="F235" s="304">
        <f t="shared" ca="1" si="97"/>
        <v>40.188451655507222</v>
      </c>
      <c r="G235" s="306">
        <f t="shared" ca="1" si="98"/>
        <v>74.65680149472503</v>
      </c>
      <c r="H235" s="307">
        <f t="shared" ca="1" si="99"/>
        <v>200.71802920420018</v>
      </c>
      <c r="I235" s="304">
        <f t="shared" ca="1" si="100"/>
        <v>214.15266810628563</v>
      </c>
      <c r="J235" s="306">
        <f t="shared" ca="1" si="101"/>
        <v>201.68823351474751</v>
      </c>
      <c r="K235" s="307">
        <f t="shared" ca="1" si="102"/>
        <v>682.2149340950557</v>
      </c>
      <c r="L235" s="304">
        <f t="shared" ca="1" si="87"/>
        <v>711.40379521100431</v>
      </c>
      <c r="M235" s="306">
        <f t="shared" ca="1" si="103"/>
        <v>1.2147034860837747</v>
      </c>
      <c r="N235" s="304">
        <f t="shared" ca="1" si="104"/>
        <v>69.597383112428417</v>
      </c>
      <c r="P235" s="310">
        <f t="shared" ca="1" si="105"/>
        <v>6</v>
      </c>
      <c r="Q235" s="304">
        <f t="shared" ca="1" si="106"/>
        <v>541.47000000000719</v>
      </c>
      <c r="R235" s="306">
        <f t="shared" ca="1" si="107"/>
        <v>0.27173856498103227</v>
      </c>
      <c r="S235" s="307">
        <f t="shared" ca="1" si="108"/>
        <v>8.6707705975601996</v>
      </c>
      <c r="T235" s="304">
        <f t="shared" ca="1" si="88"/>
        <v>85.060259562065568</v>
      </c>
      <c r="U235" s="311">
        <f t="shared" ca="1" si="89"/>
        <v>0</v>
      </c>
      <c r="V235" s="306">
        <f t="shared" ca="1" si="90"/>
        <v>1.1441853196643119</v>
      </c>
      <c r="W235" s="304">
        <f t="shared" ca="1" si="91"/>
        <v>114.9456977388663</v>
      </c>
      <c r="Y235" s="314" t="str">
        <f t="shared" ca="1" si="109"/>
        <v/>
      </c>
      <c r="Z235" s="315" t="str">
        <f t="shared" ca="1" si="110"/>
        <v/>
      </c>
      <c r="AA235" s="316" t="str">
        <f t="shared" ca="1" si="111"/>
        <v/>
      </c>
      <c r="AC235" s="310" t="e">
        <f t="shared" ca="1" si="112"/>
        <v>#N/A</v>
      </c>
      <c r="AD235" s="323" t="e">
        <f t="shared" ca="1" si="113"/>
        <v>#N/A</v>
      </c>
      <c r="AE235" s="324">
        <f t="shared" ca="1" si="92"/>
        <v>682.2149340950557</v>
      </c>
      <c r="AG235" s="306">
        <f t="shared" ca="1" si="114"/>
        <v>40.042800690478082</v>
      </c>
      <c r="AH235" s="304">
        <f t="shared" ca="1" si="115"/>
        <v>49.237926609698043</v>
      </c>
    </row>
    <row r="236" spans="1:34" x14ac:dyDescent="0.2">
      <c r="A236" s="347">
        <f t="shared" ca="1" si="93"/>
        <v>0.01</v>
      </c>
      <c r="B236" s="304">
        <f t="shared" ca="1" si="94"/>
        <v>6.0199999999999507</v>
      </c>
      <c r="D236" s="306">
        <f t="shared" ca="1" si="95"/>
        <v>17.095373266011133</v>
      </c>
      <c r="E236" s="307">
        <f t="shared" ca="1" si="96"/>
        <v>36.151647991393965</v>
      </c>
      <c r="F236" s="304">
        <f t="shared" ca="1" si="97"/>
        <v>39.989916724068173</v>
      </c>
      <c r="G236" s="306">
        <f t="shared" ca="1" si="98"/>
        <v>74.82775522738514</v>
      </c>
      <c r="H236" s="307">
        <f t="shared" ca="1" si="99"/>
        <v>201.07954568411412</v>
      </c>
      <c r="I236" s="304">
        <f t="shared" ca="1" si="100"/>
        <v>214.55110497244988</v>
      </c>
      <c r="J236" s="306">
        <f t="shared" ca="1" si="101"/>
        <v>202.43565629835805</v>
      </c>
      <c r="K236" s="307">
        <f t="shared" ca="1" si="102"/>
        <v>684.22392196949727</v>
      </c>
      <c r="L236" s="304">
        <f t="shared" ca="1" si="87"/>
        <v>713.54226948112023</v>
      </c>
      <c r="M236" s="306">
        <f t="shared" ca="1" si="103"/>
        <v>1.2145440876155369</v>
      </c>
      <c r="N236" s="304">
        <f t="shared" ca="1" si="104"/>
        <v>69.588250252937542</v>
      </c>
      <c r="P236" s="310">
        <f t="shared" ca="1" si="105"/>
        <v>6</v>
      </c>
      <c r="Q236" s="304">
        <f t="shared" ca="1" si="106"/>
        <v>540.01000000000715</v>
      </c>
      <c r="R236" s="306">
        <f t="shared" ca="1" si="107"/>
        <v>0.27100585900494439</v>
      </c>
      <c r="S236" s="307">
        <f t="shared" ca="1" si="108"/>
        <v>8.6680605389701508</v>
      </c>
      <c r="T236" s="304">
        <f t="shared" ca="1" si="88"/>
        <v>85.033673887297184</v>
      </c>
      <c r="U236" s="311">
        <f t="shared" ca="1" si="89"/>
        <v>0</v>
      </c>
      <c r="V236" s="306">
        <f t="shared" ca="1" si="90"/>
        <v>1.1439552088031328</v>
      </c>
      <c r="W236" s="304">
        <f t="shared" ca="1" si="91"/>
        <v>115.35061162097588</v>
      </c>
      <c r="Y236" s="314" t="str">
        <f t="shared" ca="1" si="109"/>
        <v/>
      </c>
      <c r="Z236" s="315" t="str">
        <f t="shared" ca="1" si="110"/>
        <v/>
      </c>
      <c r="AA236" s="316" t="str">
        <f t="shared" ca="1" si="111"/>
        <v/>
      </c>
      <c r="AC236" s="310" t="e">
        <f t="shared" ca="1" si="112"/>
        <v>#N/A</v>
      </c>
      <c r="AD236" s="323" t="e">
        <f t="shared" ca="1" si="113"/>
        <v>#N/A</v>
      </c>
      <c r="AE236" s="324">
        <f t="shared" ca="1" si="92"/>
        <v>684.22392196949727</v>
      </c>
      <c r="AG236" s="306">
        <f t="shared" ca="1" si="114"/>
        <v>39.843414052075303</v>
      </c>
      <c r="AH236" s="304">
        <f t="shared" ca="1" si="115"/>
        <v>49.037994179911735</v>
      </c>
    </row>
    <row r="237" spans="1:34" x14ac:dyDescent="0.2">
      <c r="A237" s="347">
        <f t="shared" ca="1" si="93"/>
        <v>0.01</v>
      </c>
      <c r="B237" s="304">
        <f t="shared" ca="1" si="94"/>
        <v>6.0299999999999505</v>
      </c>
      <c r="D237" s="306">
        <f t="shared" ca="1" si="95"/>
        <v>17.032974355811451</v>
      </c>
      <c r="E237" s="307">
        <f t="shared" ca="1" si="96"/>
        <v>35.961555416943376</v>
      </c>
      <c r="F237" s="304">
        <f t="shared" ca="1" si="97"/>
        <v>39.791402129249228</v>
      </c>
      <c r="G237" s="306">
        <f t="shared" ca="1" si="98"/>
        <v>74.998084970943253</v>
      </c>
      <c r="H237" s="307">
        <f t="shared" ca="1" si="99"/>
        <v>201.43916123828356</v>
      </c>
      <c r="I237" s="304">
        <f t="shared" ca="1" si="100"/>
        <v>214.94754808950955</v>
      </c>
      <c r="J237" s="306">
        <f t="shared" ca="1" si="101"/>
        <v>203.18478549934969</v>
      </c>
      <c r="K237" s="307">
        <f t="shared" ca="1" si="102"/>
        <v>686.23651550410921</v>
      </c>
      <c r="L237" s="304">
        <f t="shared" ca="1" si="87"/>
        <v>715.6847156881571</v>
      </c>
      <c r="M237" s="306">
        <f t="shared" ca="1" si="103"/>
        <v>1.2143849149551347</v>
      </c>
      <c r="N237" s="304">
        <f t="shared" ca="1" si="104"/>
        <v>69.579130331282627</v>
      </c>
      <c r="P237" s="310">
        <f t="shared" ca="1" si="105"/>
        <v>6</v>
      </c>
      <c r="Q237" s="304">
        <f t="shared" ca="1" si="106"/>
        <v>538.55000000000723</v>
      </c>
      <c r="R237" s="306">
        <f t="shared" ca="1" si="107"/>
        <v>0.27027315302885652</v>
      </c>
      <c r="S237" s="307">
        <f t="shared" ca="1" si="108"/>
        <v>8.6653578074398627</v>
      </c>
      <c r="T237" s="304">
        <f t="shared" ca="1" si="88"/>
        <v>85.007160090985053</v>
      </c>
      <c r="U237" s="311">
        <f t="shared" ca="1" si="89"/>
        <v>0</v>
      </c>
      <c r="V237" s="306">
        <f t="shared" ca="1" si="90"/>
        <v>1.1437247297629531</v>
      </c>
      <c r="W237" s="304">
        <f t="shared" ca="1" si="91"/>
        <v>115.75396413772076</v>
      </c>
      <c r="Y237" s="314" t="str">
        <f t="shared" ca="1" si="109"/>
        <v/>
      </c>
      <c r="Z237" s="315" t="str">
        <f t="shared" ca="1" si="110"/>
        <v/>
      </c>
      <c r="AA237" s="316" t="str">
        <f t="shared" ca="1" si="111"/>
        <v/>
      </c>
      <c r="AC237" s="310" t="e">
        <f t="shared" ca="1" si="112"/>
        <v>#N/A</v>
      </c>
      <c r="AD237" s="323" t="e">
        <f t="shared" ca="1" si="113"/>
        <v>#N/A</v>
      </c>
      <c r="AE237" s="324">
        <f t="shared" ca="1" si="92"/>
        <v>686.23651550410921</v>
      </c>
      <c r="AG237" s="306">
        <f t="shared" ca="1" si="114"/>
        <v>39.644039411105595</v>
      </c>
      <c r="AH237" s="304">
        <f t="shared" ca="1" si="115"/>
        <v>48.838074293444961</v>
      </c>
    </row>
    <row r="238" spans="1:34" x14ac:dyDescent="0.2">
      <c r="A238" s="347">
        <f t="shared" ca="1" si="93"/>
        <v>0.01</v>
      </c>
      <c r="B238" s="304">
        <f t="shared" ca="1" si="94"/>
        <v>6.0399999999999503</v>
      </c>
      <c r="D238" s="306">
        <f t="shared" ca="1" si="95"/>
        <v>16.970509995944685</v>
      </c>
      <c r="E238" s="307">
        <f t="shared" ca="1" si="96"/>
        <v>35.771501190243107</v>
      </c>
      <c r="F238" s="304">
        <f t="shared" ca="1" si="97"/>
        <v>39.592909806252209</v>
      </c>
      <c r="G238" s="306">
        <f t="shared" ca="1" si="98"/>
        <v>75.167790070902697</v>
      </c>
      <c r="H238" s="307">
        <f t="shared" ca="1" si="99"/>
        <v>201.79687625018599</v>
      </c>
      <c r="I238" s="304">
        <f t="shared" ca="1" si="100"/>
        <v>215.34199759562966</v>
      </c>
      <c r="J238" s="306">
        <f t="shared" ca="1" si="101"/>
        <v>203.93561487455892</v>
      </c>
      <c r="K238" s="307">
        <f t="shared" ca="1" si="102"/>
        <v>688.25269569155159</v>
      </c>
      <c r="L238" s="304">
        <f t="shared" ca="1" si="87"/>
        <v>717.83111394042533</v>
      </c>
      <c r="M238" s="306">
        <f t="shared" ca="1" si="103"/>
        <v>1.2142259659000754</v>
      </c>
      <c r="N238" s="304">
        <f t="shared" ca="1" si="104"/>
        <v>69.570023221270134</v>
      </c>
      <c r="P238" s="310">
        <f t="shared" ca="1" si="105"/>
        <v>6</v>
      </c>
      <c r="Q238" s="304">
        <f t="shared" ca="1" si="106"/>
        <v>537.09000000000731</v>
      </c>
      <c r="R238" s="306">
        <f t="shared" ca="1" si="107"/>
        <v>0.26954044705276869</v>
      </c>
      <c r="S238" s="307">
        <f t="shared" ca="1" si="108"/>
        <v>8.6626624029693353</v>
      </c>
      <c r="T238" s="304">
        <f t="shared" ca="1" si="88"/>
        <v>84.980718173129191</v>
      </c>
      <c r="U238" s="311">
        <f t="shared" ca="1" si="89"/>
        <v>0</v>
      </c>
      <c r="V238" s="306">
        <f t="shared" ca="1" si="90"/>
        <v>1.1434938849477867</v>
      </c>
      <c r="W238" s="304">
        <f t="shared" ca="1" si="91"/>
        <v>116.15574420850351</v>
      </c>
      <c r="Y238" s="314" t="str">
        <f t="shared" ca="1" si="109"/>
        <v/>
      </c>
      <c r="Z238" s="315" t="str">
        <f t="shared" ca="1" si="110"/>
        <v/>
      </c>
      <c r="AA238" s="316" t="str">
        <f t="shared" ca="1" si="111"/>
        <v/>
      </c>
      <c r="AC238" s="310" t="e">
        <f t="shared" ca="1" si="112"/>
        <v>#N/A</v>
      </c>
      <c r="AD238" s="323" t="e">
        <f t="shared" ca="1" si="113"/>
        <v>#N/A</v>
      </c>
      <c r="AE238" s="324">
        <f t="shared" ca="1" si="92"/>
        <v>688.25269569155159</v>
      </c>
      <c r="AG238" s="306">
        <f t="shared" ca="1" si="114"/>
        <v>39.444678583364251</v>
      </c>
      <c r="AH238" s="304">
        <f t="shared" ca="1" si="115"/>
        <v>48.638168759510187</v>
      </c>
    </row>
    <row r="239" spans="1:34" x14ac:dyDescent="0.2">
      <c r="A239" s="347">
        <f t="shared" ca="1" si="93"/>
        <v>0.01</v>
      </c>
      <c r="B239" s="304">
        <f t="shared" ca="1" si="94"/>
        <v>6.0499999999999501</v>
      </c>
      <c r="D239" s="306">
        <f t="shared" ca="1" si="95"/>
        <v>16.907981055099281</v>
      </c>
      <c r="E239" s="307">
        <f t="shared" ca="1" si="96"/>
        <v>35.581486930744944</v>
      </c>
      <c r="F239" s="304">
        <f t="shared" ca="1" si="97"/>
        <v>39.39444168359757</v>
      </c>
      <c r="G239" s="306">
        <f t="shared" ca="1" si="98"/>
        <v>75.336869881453694</v>
      </c>
      <c r="H239" s="307">
        <f t="shared" ca="1" si="99"/>
        <v>202.15269111949343</v>
      </c>
      <c r="I239" s="304">
        <f t="shared" ca="1" si="100"/>
        <v>215.73445364704361</v>
      </c>
      <c r="J239" s="306">
        <f t="shared" ca="1" si="101"/>
        <v>204.6881381743207</v>
      </c>
      <c r="K239" s="307">
        <f t="shared" ca="1" si="102"/>
        <v>690.2724435284</v>
      </c>
      <c r="L239" s="304">
        <f t="shared" ca="1" si="87"/>
        <v>719.98144434696235</v>
      </c>
      <c r="M239" s="306">
        <f t="shared" ca="1" si="103"/>
        <v>1.214067238265307</v>
      </c>
      <c r="N239" s="304">
        <f t="shared" ca="1" si="104"/>
        <v>69.560928797705813</v>
      </c>
      <c r="P239" s="310">
        <f t="shared" ca="1" si="105"/>
        <v>6</v>
      </c>
      <c r="Q239" s="304">
        <f t="shared" ca="1" si="106"/>
        <v>535.63000000000727</v>
      </c>
      <c r="R239" s="306">
        <f t="shared" ca="1" si="107"/>
        <v>0.26880774107668082</v>
      </c>
      <c r="S239" s="307">
        <f t="shared" ca="1" si="108"/>
        <v>8.6599743255585686</v>
      </c>
      <c r="T239" s="304">
        <f t="shared" ca="1" si="88"/>
        <v>84.954348133729567</v>
      </c>
      <c r="U239" s="311">
        <f t="shared" ca="1" si="89"/>
        <v>0</v>
      </c>
      <c r="V239" s="306">
        <f t="shared" ca="1" si="90"/>
        <v>1.1432626767597955</v>
      </c>
      <c r="W239" s="304">
        <f t="shared" ca="1" si="91"/>
        <v>116.55594084853942</v>
      </c>
      <c r="Y239" s="314" t="str">
        <f t="shared" ca="1" si="109"/>
        <v/>
      </c>
      <c r="Z239" s="315" t="str">
        <f t="shared" ca="1" si="110"/>
        <v/>
      </c>
      <c r="AA239" s="316" t="str">
        <f t="shared" ca="1" si="111"/>
        <v/>
      </c>
      <c r="AC239" s="310" t="e">
        <f t="shared" ca="1" si="112"/>
        <v>#N/A</v>
      </c>
      <c r="AD239" s="323" t="e">
        <f t="shared" ca="1" si="113"/>
        <v>#N/A</v>
      </c>
      <c r="AE239" s="324">
        <f t="shared" ca="1" si="92"/>
        <v>690.2724435284</v>
      </c>
      <c r="AG239" s="306">
        <f t="shared" ca="1" si="114"/>
        <v>39.245333375718467</v>
      </c>
      <c r="AH239" s="304">
        <f t="shared" ca="1" si="115"/>
        <v>48.438279378437727</v>
      </c>
    </row>
    <row r="240" spans="1:34" x14ac:dyDescent="0.2">
      <c r="A240" s="347">
        <f t="shared" ca="1" si="93"/>
        <v>0.01</v>
      </c>
      <c r="B240" s="304">
        <f t="shared" ca="1" si="94"/>
        <v>6.0599999999999499</v>
      </c>
      <c r="D240" s="306">
        <f t="shared" ca="1" si="95"/>
        <v>16.845388397414176</v>
      </c>
      <c r="E240" s="307">
        <f t="shared" ca="1" si="96"/>
        <v>35.39151424991293</v>
      </c>
      <c r="F240" s="304">
        <f t="shared" ca="1" si="97"/>
        <v>39.195999683150404</v>
      </c>
      <c r="G240" s="306">
        <f t="shared" ca="1" si="98"/>
        <v>75.505323765427832</v>
      </c>
      <c r="H240" s="307">
        <f t="shared" ca="1" si="99"/>
        <v>202.50660626199254</v>
      </c>
      <c r="I240" s="304">
        <f t="shared" ca="1" si="100"/>
        <v>216.12491641796362</v>
      </c>
      <c r="J240" s="306">
        <f t="shared" ca="1" si="101"/>
        <v>205.44234914255512</v>
      </c>
      <c r="K240" s="307">
        <f t="shared" ca="1" si="102"/>
        <v>692.29574001530739</v>
      </c>
      <c r="L240" s="304">
        <f t="shared" ca="1" si="87"/>
        <v>722.13568701771942</v>
      </c>
      <c r="M240" s="306">
        <f t="shared" ca="1" si="103"/>
        <v>1.213908729882992</v>
      </c>
      <c r="N240" s="304">
        <f t="shared" ca="1" si="104"/>
        <v>69.551846936381722</v>
      </c>
      <c r="P240" s="310">
        <f t="shared" ca="1" si="105"/>
        <v>6</v>
      </c>
      <c r="Q240" s="304">
        <f t="shared" ca="1" si="106"/>
        <v>534.17000000000735</v>
      </c>
      <c r="R240" s="306">
        <f t="shared" ca="1" si="107"/>
        <v>0.26807503510059294</v>
      </c>
      <c r="S240" s="307">
        <f t="shared" ca="1" si="108"/>
        <v>8.6572935752075626</v>
      </c>
      <c r="T240" s="304">
        <f t="shared" ca="1" si="88"/>
        <v>84.928049972786198</v>
      </c>
      <c r="U240" s="311">
        <f t="shared" ca="1" si="89"/>
        <v>0</v>
      </c>
      <c r="V240" s="306">
        <f t="shared" ca="1" si="90"/>
        <v>1.1430311075992652</v>
      </c>
      <c r="W240" s="304">
        <f t="shared" ca="1" si="91"/>
        <v>116.95454316884397</v>
      </c>
      <c r="Y240" s="314" t="str">
        <f t="shared" ca="1" si="109"/>
        <v/>
      </c>
      <c r="Z240" s="315" t="str">
        <f t="shared" ca="1" si="110"/>
        <v/>
      </c>
      <c r="AA240" s="316" t="str">
        <f t="shared" ca="1" si="111"/>
        <v/>
      </c>
      <c r="AC240" s="310" t="e">
        <f t="shared" ca="1" si="112"/>
        <v>#N/A</v>
      </c>
      <c r="AD240" s="323" t="e">
        <f t="shared" ca="1" si="113"/>
        <v>#N/A</v>
      </c>
      <c r="AE240" s="324">
        <f t="shared" ca="1" si="92"/>
        <v>692.29574001530739</v>
      </c>
      <c r="AG240" s="306">
        <f t="shared" ca="1" si="114"/>
        <v>39.046005586079815</v>
      </c>
      <c r="AH240" s="304">
        <f t="shared" ca="1" si="115"/>
        <v>48.238407941647679</v>
      </c>
    </row>
    <row r="241" spans="1:34" x14ac:dyDescent="0.2">
      <c r="A241" s="347">
        <f t="shared" ca="1" si="93"/>
        <v>0.01</v>
      </c>
      <c r="B241" s="304">
        <f t="shared" ca="1" si="94"/>
        <v>6.0699999999999497</v>
      </c>
      <c r="D241" s="306">
        <f t="shared" ca="1" si="95"/>
        <v>16.782732882486251</v>
      </c>
      <c r="E241" s="307">
        <f t="shared" ca="1" si="96"/>
        <v>35.201584751193217</v>
      </c>
      <c r="F241" s="304">
        <f t="shared" ca="1" si="97"/>
        <v>38.997585720148422</v>
      </c>
      <c r="G241" s="306">
        <f t="shared" ca="1" si="98"/>
        <v>75.673151094252688</v>
      </c>
      <c r="H241" s="307">
        <f t="shared" ca="1" si="99"/>
        <v>202.85862210950447</v>
      </c>
      <c r="I241" s="304">
        <f t="shared" ca="1" si="100"/>
        <v>216.51338610049109</v>
      </c>
      <c r="J241" s="306">
        <f t="shared" ca="1" si="101"/>
        <v>206.19824151685353</v>
      </c>
      <c r="K241" s="307">
        <f t="shared" ca="1" si="102"/>
        <v>694.32256615716483</v>
      </c>
      <c r="L241" s="304">
        <f t="shared" ca="1" si="87"/>
        <v>724.29382206374873</v>
      </c>
      <c r="M241" s="306">
        <f t="shared" ca="1" si="103"/>
        <v>1.213750438602281</v>
      </c>
      <c r="N241" s="304">
        <f t="shared" ca="1" si="104"/>
        <v>69.54277751406326</v>
      </c>
      <c r="P241" s="310">
        <f t="shared" ca="1" si="105"/>
        <v>6</v>
      </c>
      <c r="Q241" s="304">
        <f t="shared" ca="1" si="106"/>
        <v>532.71000000000731</v>
      </c>
      <c r="R241" s="306">
        <f t="shared" ca="1" si="107"/>
        <v>0.26734232912450506</v>
      </c>
      <c r="S241" s="307">
        <f t="shared" ca="1" si="108"/>
        <v>8.6546201519163173</v>
      </c>
      <c r="T241" s="304">
        <f t="shared" ca="1" si="88"/>
        <v>84.901823690299082</v>
      </c>
      <c r="U241" s="311">
        <f t="shared" ca="1" si="89"/>
        <v>0</v>
      </c>
      <c r="V241" s="306">
        <f t="shared" ca="1" si="90"/>
        <v>1.14279917986458</v>
      </c>
      <c r="W241" s="304">
        <f t="shared" ca="1" si="91"/>
        <v>117.35154037621501</v>
      </c>
      <c r="Y241" s="314" t="str">
        <f t="shared" ca="1" si="109"/>
        <v/>
      </c>
      <c r="Z241" s="315" t="str">
        <f t="shared" ca="1" si="110"/>
        <v/>
      </c>
      <c r="AA241" s="316" t="str">
        <f t="shared" ca="1" si="111"/>
        <v/>
      </c>
      <c r="AC241" s="310" t="e">
        <f t="shared" ca="1" si="112"/>
        <v>#N/A</v>
      </c>
      <c r="AD241" s="323" t="e">
        <f t="shared" ca="1" si="113"/>
        <v>#N/A</v>
      </c>
      <c r="AE241" s="324">
        <f t="shared" ca="1" si="92"/>
        <v>694.32256615716483</v>
      </c>
      <c r="AG241" s="306">
        <f t="shared" ca="1" si="114"/>
        <v>38.84669700337723</v>
      </c>
      <c r="AH241" s="304">
        <f t="shared" ca="1" si="115"/>
        <v>48.038556231622273</v>
      </c>
    </row>
    <row r="242" spans="1:34" x14ac:dyDescent="0.2">
      <c r="A242" s="347">
        <f t="shared" ca="1" si="93"/>
        <v>0.01</v>
      </c>
      <c r="B242" s="304">
        <f t="shared" ca="1" si="94"/>
        <v>6.0799999999999494</v>
      </c>
      <c r="D242" s="306">
        <f t="shared" ca="1" si="95"/>
        <v>16.720015365377929</v>
      </c>
      <c r="E242" s="307">
        <f t="shared" ca="1" si="96"/>
        <v>35.011700029984787</v>
      </c>
      <c r="F242" s="304">
        <f t="shared" ca="1" si="97"/>
        <v>38.799201703232384</v>
      </c>
      <c r="G242" s="306">
        <f t="shared" ca="1" si="98"/>
        <v>75.840351247906469</v>
      </c>
      <c r="H242" s="307">
        <f t="shared" ca="1" si="99"/>
        <v>203.20873910980433</v>
      </c>
      <c r="I242" s="304">
        <f t="shared" ca="1" si="100"/>
        <v>216.8998629045264</v>
      </c>
      <c r="J242" s="306">
        <f t="shared" ca="1" si="101"/>
        <v>206.95580902856432</v>
      </c>
      <c r="K242" s="307">
        <f t="shared" ca="1" si="102"/>
        <v>696.35290296326139</v>
      </c>
      <c r="L242" s="304">
        <f t="shared" ca="1" si="87"/>
        <v>726.45582959738783</v>
      </c>
      <c r="M242" s="306">
        <f t="shared" ca="1" si="103"/>
        <v>1.2135923622890934</v>
      </c>
      <c r="N242" s="304">
        <f t="shared" ca="1" si="104"/>
        <v>69.533720408476611</v>
      </c>
      <c r="P242" s="310">
        <f t="shared" ca="1" si="105"/>
        <v>6</v>
      </c>
      <c r="Q242" s="304">
        <f t="shared" ca="1" si="106"/>
        <v>531.25000000000739</v>
      </c>
      <c r="R242" s="306">
        <f t="shared" ca="1" si="107"/>
        <v>0.26660962314841724</v>
      </c>
      <c r="S242" s="307">
        <f t="shared" ca="1" si="108"/>
        <v>8.6519540556848327</v>
      </c>
      <c r="T242" s="304">
        <f t="shared" ca="1" si="88"/>
        <v>84.875669286268206</v>
      </c>
      <c r="U242" s="311">
        <f t="shared" ca="1" si="89"/>
        <v>0</v>
      </c>
      <c r="V242" s="306">
        <f t="shared" ca="1" si="90"/>
        <v>1.1425668959521982</v>
      </c>
      <c r="W242" s="304">
        <f t="shared" ca="1" si="91"/>
        <v>117.74692177321005</v>
      </c>
      <c r="Y242" s="314" t="str">
        <f t="shared" ca="1" si="109"/>
        <v/>
      </c>
      <c r="Z242" s="315" t="str">
        <f t="shared" ca="1" si="110"/>
        <v/>
      </c>
      <c r="AA242" s="316" t="str">
        <f t="shared" ca="1" si="111"/>
        <v/>
      </c>
      <c r="AC242" s="310" t="e">
        <f t="shared" ca="1" si="112"/>
        <v>#N/A</v>
      </c>
      <c r="AD242" s="323" t="e">
        <f t="shared" ca="1" si="113"/>
        <v>#N/A</v>
      </c>
      <c r="AE242" s="324">
        <f t="shared" ca="1" si="92"/>
        <v>696.35290296326139</v>
      </c>
      <c r="AG242" s="306">
        <f t="shared" ca="1" si="114"/>
        <v>38.647409407530859</v>
      </c>
      <c r="AH242" s="304">
        <f t="shared" ca="1" si="115"/>
        <v>47.838726021879097</v>
      </c>
    </row>
    <row r="243" spans="1:34" x14ac:dyDescent="0.2">
      <c r="A243" s="347">
        <f t="shared" ca="1" si="93"/>
        <v>0.01</v>
      </c>
      <c r="B243" s="304">
        <f t="shared" ca="1" si="94"/>
        <v>6.0899999999999492</v>
      </c>
      <c r="D243" s="306">
        <f t="shared" ca="1" si="95"/>
        <v>16.657236696624413</v>
      </c>
      <c r="E243" s="307">
        <f t="shared" ca="1" si="96"/>
        <v>34.82186167361067</v>
      </c>
      <c r="F243" s="304">
        <f t="shared" ca="1" si="97"/>
        <v>38.600849534478471</v>
      </c>
      <c r="G243" s="306">
        <f t="shared" ca="1" si="98"/>
        <v>76.006923614872719</v>
      </c>
      <c r="H243" s="307">
        <f t="shared" ca="1" si="99"/>
        <v>203.55695772654045</v>
      </c>
      <c r="I243" s="304">
        <f t="shared" ca="1" si="100"/>
        <v>217.2843470576785</v>
      </c>
      <c r="J243" s="306">
        <f t="shared" ca="1" si="101"/>
        <v>207.71504540287822</v>
      </c>
      <c r="K243" s="307">
        <f t="shared" ca="1" si="102"/>
        <v>698.38673144744314</v>
      </c>
      <c r="L243" s="304">
        <f t="shared" ca="1" si="87"/>
        <v>728.62168973244468</v>
      </c>
      <c r="M243" s="306">
        <f t="shared" ca="1" si="103"/>
        <v>1.2134344988258987</v>
      </c>
      <c r="N243" s="304">
        <f t="shared" ca="1" si="104"/>
        <v>69.524675498296247</v>
      </c>
      <c r="P243" s="310">
        <f t="shared" ca="1" si="105"/>
        <v>6</v>
      </c>
      <c r="Q243" s="304">
        <f t="shared" ca="1" si="106"/>
        <v>529.79000000000747</v>
      </c>
      <c r="R243" s="306">
        <f t="shared" ca="1" si="107"/>
        <v>0.26587691717232942</v>
      </c>
      <c r="S243" s="307">
        <f t="shared" ca="1" si="108"/>
        <v>8.6492952865131087</v>
      </c>
      <c r="T243" s="304">
        <f t="shared" ca="1" si="88"/>
        <v>84.849586760693597</v>
      </c>
      <c r="U243" s="311">
        <f t="shared" ca="1" si="89"/>
        <v>0</v>
      </c>
      <c r="V243" s="306">
        <f t="shared" ca="1" si="90"/>
        <v>1.1423342582566296</v>
      </c>
      <c r="W243" s="304">
        <f t="shared" ca="1" si="91"/>
        <v>118.14067675811856</v>
      </c>
      <c r="Y243" s="314" t="str">
        <f t="shared" ca="1" si="109"/>
        <v/>
      </c>
      <c r="Z243" s="315" t="str">
        <f t="shared" ca="1" si="110"/>
        <v/>
      </c>
      <c r="AA243" s="316" t="str">
        <f t="shared" ca="1" si="111"/>
        <v/>
      </c>
      <c r="AC243" s="310" t="e">
        <f t="shared" ca="1" si="112"/>
        <v>#N/A</v>
      </c>
      <c r="AD243" s="323" t="e">
        <f t="shared" ca="1" si="113"/>
        <v>#N/A</v>
      </c>
      <c r="AE243" s="324">
        <f t="shared" ca="1" si="92"/>
        <v>698.38673144744314</v>
      </c>
      <c r="AG243" s="306">
        <f t="shared" ca="1" si="114"/>
        <v>38.448144569426219</v>
      </c>
      <c r="AH243" s="304">
        <f t="shared" ca="1" si="115"/>
        <v>47.638919076944724</v>
      </c>
    </row>
    <row r="244" spans="1:34" x14ac:dyDescent="0.2">
      <c r="A244" s="347">
        <f t="shared" ca="1" si="93"/>
        <v>0.01</v>
      </c>
      <c r="B244" s="304">
        <f t="shared" ca="1" si="94"/>
        <v>6.099999999999949</v>
      </c>
      <c r="D244" s="306">
        <f t="shared" ca="1" si="95"/>
        <v>16.59439772224097</v>
      </c>
      <c r="E244" s="307">
        <f t="shared" ca="1" si="96"/>
        <v>34.632071261290051</v>
      </c>
      <c r="F244" s="304">
        <f t="shared" ca="1" si="97"/>
        <v>38.402531109433248</v>
      </c>
      <c r="G244" s="306">
        <f t="shared" ca="1" si="98"/>
        <v>76.17286759209513</v>
      </c>
      <c r="H244" s="307">
        <f t="shared" ca="1" si="99"/>
        <v>203.90327843915335</v>
      </c>
      <c r="I244" s="304">
        <f t="shared" ca="1" si="100"/>
        <v>217.66683880517436</v>
      </c>
      <c r="J244" s="306">
        <f t="shared" ca="1" si="101"/>
        <v>208.47594435891307</v>
      </c>
      <c r="K244" s="307">
        <f t="shared" ca="1" si="102"/>
        <v>700.42403262827156</v>
      </c>
      <c r="L244" s="304">
        <f t="shared" ca="1" si="87"/>
        <v>730.79138258438059</v>
      </c>
      <c r="M244" s="306">
        <f t="shared" ca="1" si="103"/>
        <v>1.2132768461115027</v>
      </c>
      <c r="N244" s="304">
        <f t="shared" ca="1" si="104"/>
        <v>69.515642663132567</v>
      </c>
      <c r="P244" s="310">
        <f t="shared" ca="1" si="105"/>
        <v>6</v>
      </c>
      <c r="Q244" s="304">
        <f t="shared" ca="1" si="106"/>
        <v>528.33000000000743</v>
      </c>
      <c r="R244" s="306">
        <f t="shared" ca="1" si="107"/>
        <v>0.26514421119624149</v>
      </c>
      <c r="S244" s="307">
        <f t="shared" ca="1" si="108"/>
        <v>8.6466438444011455</v>
      </c>
      <c r="T244" s="304">
        <f t="shared" ca="1" si="88"/>
        <v>84.823576113575243</v>
      </c>
      <c r="U244" s="311">
        <f t="shared" ca="1" si="89"/>
        <v>0</v>
      </c>
      <c r="V244" s="306">
        <f t="shared" ca="1" si="90"/>
        <v>1.1421012691704082</v>
      </c>
      <c r="W244" s="304">
        <f t="shared" ca="1" si="91"/>
        <v>118.53279482492925</v>
      </c>
      <c r="Y244" s="314" t="str">
        <f t="shared" ca="1" si="109"/>
        <v/>
      </c>
      <c r="Z244" s="315" t="str">
        <f t="shared" ca="1" si="110"/>
        <v/>
      </c>
      <c r="AA244" s="316" t="str">
        <f t="shared" ca="1" si="111"/>
        <v/>
      </c>
      <c r="AC244" s="310" t="e">
        <f t="shared" ca="1" si="112"/>
        <v>#N/A</v>
      </c>
      <c r="AD244" s="323" t="e">
        <f t="shared" ca="1" si="113"/>
        <v>#N/A</v>
      </c>
      <c r="AE244" s="324">
        <f t="shared" ca="1" si="92"/>
        <v>700.42403262827156</v>
      </c>
      <c r="AG244" s="306">
        <f t="shared" ca="1" si="114"/>
        <v>38.248904250889296</v>
      </c>
      <c r="AH244" s="304">
        <f t="shared" ca="1" si="115"/>
        <v>47.439137152329188</v>
      </c>
    </row>
    <row r="245" spans="1:34" x14ac:dyDescent="0.2">
      <c r="A245" s="347">
        <f t="shared" ca="1" si="93"/>
        <v>0.01</v>
      </c>
      <c r="B245" s="304">
        <f t="shared" ca="1" si="94"/>
        <v>6.1099999999999488</v>
      </c>
      <c r="D245" s="306">
        <f t="shared" ca="1" si="95"/>
        <v>16.531499283730071</v>
      </c>
      <c r="E245" s="307">
        <f t="shared" ca="1" si="96"/>
        <v>34.442330364110987</v>
      </c>
      <c r="F245" s="304">
        <f t="shared" ca="1" si="97"/>
        <v>38.204248317150928</v>
      </c>
      <c r="G245" s="306">
        <f t="shared" ca="1" si="98"/>
        <v>76.338182584932426</v>
      </c>
      <c r="H245" s="307">
        <f t="shared" ca="1" si="99"/>
        <v>204.24770174279448</v>
      </c>
      <c r="I245" s="304">
        <f t="shared" ca="1" si="100"/>
        <v>218.04733840976826</v>
      </c>
      <c r="J245" s="306">
        <f t="shared" ca="1" si="101"/>
        <v>209.2384996097982</v>
      </c>
      <c r="K245" s="307">
        <f t="shared" ca="1" si="102"/>
        <v>702.46478752918131</v>
      </c>
      <c r="L245" s="304">
        <f t="shared" ca="1" si="87"/>
        <v>732.9648882704937</v>
      </c>
      <c r="M245" s="306">
        <f t="shared" ca="1" si="103"/>
        <v>1.2131194020608354</v>
      </c>
      <c r="N245" s="304">
        <f t="shared" ca="1" si="104"/>
        <v>69.50662178351989</v>
      </c>
      <c r="P245" s="310">
        <f t="shared" ca="1" si="105"/>
        <v>6</v>
      </c>
      <c r="Q245" s="304">
        <f t="shared" ca="1" si="106"/>
        <v>526.87000000000751</v>
      </c>
      <c r="R245" s="306">
        <f t="shared" ca="1" si="107"/>
        <v>0.26441150522015366</v>
      </c>
      <c r="S245" s="307">
        <f t="shared" ca="1" si="108"/>
        <v>8.6439997293489448</v>
      </c>
      <c r="T245" s="304">
        <f t="shared" ca="1" si="88"/>
        <v>84.797637344913156</v>
      </c>
      <c r="U245" s="311">
        <f t="shared" ca="1" si="89"/>
        <v>0</v>
      </c>
      <c r="V245" s="306">
        <f t="shared" ca="1" si="90"/>
        <v>1.14186793108407</v>
      </c>
      <c r="W245" s="304">
        <f t="shared" ca="1" si="91"/>
        <v>118.92326556329297</v>
      </c>
      <c r="Y245" s="314" t="str">
        <f t="shared" ca="1" si="109"/>
        <v/>
      </c>
      <c r="Z245" s="315" t="str">
        <f t="shared" ca="1" si="110"/>
        <v/>
      </c>
      <c r="AA245" s="316" t="str">
        <f t="shared" ca="1" si="111"/>
        <v/>
      </c>
      <c r="AC245" s="310" t="e">
        <f t="shared" ca="1" si="112"/>
        <v>#N/A</v>
      </c>
      <c r="AD245" s="323" t="e">
        <f t="shared" ca="1" si="113"/>
        <v>#N/A</v>
      </c>
      <c r="AE245" s="324">
        <f t="shared" ca="1" si="92"/>
        <v>702.46478752918131</v>
      </c>
      <c r="AG245" s="306">
        <f t="shared" ca="1" si="114"/>
        <v>38.049690204662134</v>
      </c>
      <c r="AH245" s="304">
        <f t="shared" ca="1" si="115"/>
        <v>47.239381994501016</v>
      </c>
    </row>
    <row r="246" spans="1:34" x14ac:dyDescent="0.2">
      <c r="A246" s="347">
        <f t="shared" ca="1" si="93"/>
        <v>0.01</v>
      </c>
      <c r="B246" s="304">
        <f t="shared" ca="1" si="94"/>
        <v>6.1199999999999486</v>
      </c>
      <c r="D246" s="306">
        <f t="shared" ca="1" si="95"/>
        <v>16.468542218088402</v>
      </c>
      <c r="E246" s="307">
        <f t="shared" ca="1" si="96"/>
        <v>34.252640545003693</v>
      </c>
      <c r="F246" s="304">
        <f t="shared" ca="1" si="97"/>
        <v>38.006003040232883</v>
      </c>
      <c r="G246" s="306">
        <f t="shared" ca="1" si="98"/>
        <v>76.502868007113307</v>
      </c>
      <c r="H246" s="307">
        <f t="shared" ca="1" si="99"/>
        <v>204.59022814824451</v>
      </c>
      <c r="I246" s="304">
        <f t="shared" ca="1" si="100"/>
        <v>218.4258461516506</v>
      </c>
      <c r="J246" s="306">
        <f t="shared" ca="1" si="101"/>
        <v>210.00270486275843</v>
      </c>
      <c r="K246" s="307">
        <f t="shared" ca="1" si="102"/>
        <v>704.50897717863654</v>
      </c>
      <c r="L246" s="304">
        <f t="shared" ca="1" si="87"/>
        <v>735.14218691009933</v>
      </c>
      <c r="M246" s="306">
        <f t="shared" ca="1" si="103"/>
        <v>1.2129621646047435</v>
      </c>
      <c r="N246" s="304">
        <f t="shared" ca="1" si="104"/>
        <v>69.497612740904444</v>
      </c>
      <c r="P246" s="310">
        <f t="shared" ca="1" si="105"/>
        <v>6</v>
      </c>
      <c r="Q246" s="304">
        <f t="shared" ca="1" si="106"/>
        <v>525.41000000000747</v>
      </c>
      <c r="R246" s="306">
        <f t="shared" ca="1" si="107"/>
        <v>0.26367879924406579</v>
      </c>
      <c r="S246" s="307">
        <f t="shared" ca="1" si="108"/>
        <v>8.6413629413565047</v>
      </c>
      <c r="T246" s="304">
        <f t="shared" ca="1" si="88"/>
        <v>84.771770454707323</v>
      </c>
      <c r="U246" s="311">
        <f t="shared" ca="1" si="89"/>
        <v>0</v>
      </c>
      <c r="V246" s="306">
        <f t="shared" ca="1" si="90"/>
        <v>1.1416342463861289</v>
      </c>
      <c r="W246" s="304">
        <f t="shared" ca="1" si="91"/>
        <v>119.31207865848033</v>
      </c>
      <c r="Y246" s="314" t="str">
        <f t="shared" ca="1" si="109"/>
        <v/>
      </c>
      <c r="Z246" s="315" t="str">
        <f t="shared" ca="1" si="110"/>
        <v/>
      </c>
      <c r="AA246" s="316" t="str">
        <f t="shared" ca="1" si="111"/>
        <v/>
      </c>
      <c r="AC246" s="310" t="e">
        <f t="shared" ca="1" si="112"/>
        <v>#N/A</v>
      </c>
      <c r="AD246" s="323" t="e">
        <f t="shared" ca="1" si="113"/>
        <v>#N/A</v>
      </c>
      <c r="AE246" s="324">
        <f t="shared" ca="1" si="92"/>
        <v>704.50897717863654</v>
      </c>
      <c r="AG246" s="306">
        <f t="shared" ca="1" si="114"/>
        <v>37.850504174378997</v>
      </c>
      <c r="AH246" s="304">
        <f t="shared" ca="1" si="115"/>
        <v>47.039655340862815</v>
      </c>
    </row>
    <row r="247" spans="1:34" x14ac:dyDescent="0.2">
      <c r="A247" s="347">
        <f t="shared" ca="1" si="93"/>
        <v>0.01</v>
      </c>
      <c r="B247" s="304">
        <f t="shared" ca="1" si="94"/>
        <v>6.1299999999999484</v>
      </c>
      <c r="D247" s="306">
        <f t="shared" ca="1" si="95"/>
        <v>16.405527357813785</v>
      </c>
      <c r="E247" s="307">
        <f t="shared" ca="1" si="96"/>
        <v>34.063003358714688</v>
      </c>
      <c r="F247" s="304">
        <f t="shared" ca="1" si="97"/>
        <v>37.807797154869853</v>
      </c>
      <c r="G247" s="306">
        <f t="shared" ca="1" si="98"/>
        <v>76.666923280691449</v>
      </c>
      <c r="H247" s="307">
        <f t="shared" ca="1" si="99"/>
        <v>204.93085818183167</v>
      </c>
      <c r="I247" s="304">
        <f t="shared" ca="1" si="100"/>
        <v>218.80236232835657</v>
      </c>
      <c r="J247" s="306">
        <f t="shared" ca="1" si="101"/>
        <v>210.76855381919745</v>
      </c>
      <c r="K247" s="307">
        <f t="shared" ca="1" si="102"/>
        <v>706.55658261028691</v>
      </c>
      <c r="L247" s="304">
        <f t="shared" ca="1" si="87"/>
        <v>737.32325862471146</v>
      </c>
      <c r="M247" s="306">
        <f t="shared" ca="1" si="103"/>
        <v>1.2128051316897852</v>
      </c>
      <c r="N247" s="304">
        <f t="shared" ca="1" si="104"/>
        <v>69.488615417632701</v>
      </c>
      <c r="P247" s="310">
        <f t="shared" ca="1" si="105"/>
        <v>6</v>
      </c>
      <c r="Q247" s="304">
        <f t="shared" ca="1" si="106"/>
        <v>523.95000000000755</v>
      </c>
      <c r="R247" s="306">
        <f t="shared" ca="1" si="107"/>
        <v>0.26294609326797791</v>
      </c>
      <c r="S247" s="307">
        <f t="shared" ca="1" si="108"/>
        <v>8.6387334804238254</v>
      </c>
      <c r="T247" s="304">
        <f t="shared" ca="1" si="88"/>
        <v>84.745975442957729</v>
      </c>
      <c r="U247" s="311">
        <f t="shared" ca="1" si="89"/>
        <v>0</v>
      </c>
      <c r="V247" s="306">
        <f t="shared" ca="1" si="90"/>
        <v>1.1414002174630535</v>
      </c>
      <c r="W247" s="304">
        <f t="shared" ca="1" si="91"/>
        <v>119.69922389133467</v>
      </c>
      <c r="Y247" s="314" t="str">
        <f t="shared" ca="1" si="109"/>
        <v/>
      </c>
      <c r="Z247" s="315" t="str">
        <f t="shared" ca="1" si="110"/>
        <v/>
      </c>
      <c r="AA247" s="316" t="str">
        <f t="shared" ca="1" si="111"/>
        <v/>
      </c>
      <c r="AC247" s="310" t="e">
        <f t="shared" ca="1" si="112"/>
        <v>#N/A</v>
      </c>
      <c r="AD247" s="323" t="e">
        <f t="shared" ca="1" si="113"/>
        <v>#N/A</v>
      </c>
      <c r="AE247" s="324">
        <f t="shared" ca="1" si="92"/>
        <v>706.55658261028691</v>
      </c>
      <c r="AG247" s="306">
        <f t="shared" ca="1" si="114"/>
        <v>37.651347894543221</v>
      </c>
      <c r="AH247" s="304">
        <f t="shared" ca="1" si="115"/>
        <v>46.839958919727579</v>
      </c>
    </row>
    <row r="248" spans="1:34" x14ac:dyDescent="0.2">
      <c r="A248" s="347">
        <f t="shared" ca="1" si="93"/>
        <v>0.01</v>
      </c>
      <c r="B248" s="304">
        <f t="shared" ca="1" si="94"/>
        <v>6.1399999999999482</v>
      </c>
      <c r="D248" s="306">
        <f t="shared" ca="1" si="95"/>
        <v>16.342455530912037</v>
      </c>
      <c r="E248" s="307">
        <f t="shared" ca="1" si="96"/>
        <v>33.873420351781469</v>
      </c>
      <c r="F248" s="304">
        <f t="shared" ca="1" si="97"/>
        <v>37.609632530886557</v>
      </c>
      <c r="G248" s="306">
        <f t="shared" ca="1" si="98"/>
        <v>76.83034783600057</v>
      </c>
      <c r="H248" s="307">
        <f t="shared" ca="1" si="99"/>
        <v>205.26959238534948</v>
      </c>
      <c r="I248" s="304">
        <f t="shared" ca="1" si="100"/>
        <v>219.17688725467465</v>
      </c>
      <c r="J248" s="306">
        <f t="shared" ca="1" si="101"/>
        <v>211.53604017478091</v>
      </c>
      <c r="K248" s="307">
        <f t="shared" ca="1" si="102"/>
        <v>708.60758486312284</v>
      </c>
      <c r="L248" s="304">
        <f t="shared" ca="1" si="87"/>
        <v>739.50808353822231</v>
      </c>
      <c r="M248" s="306">
        <f t="shared" ca="1" si="103"/>
        <v>1.2126483012780274</v>
      </c>
      <c r="N248" s="304">
        <f t="shared" ca="1" si="104"/>
        <v>69.479629696939682</v>
      </c>
      <c r="P248" s="310">
        <f t="shared" ca="1" si="105"/>
        <v>6</v>
      </c>
      <c r="Q248" s="304">
        <f t="shared" ca="1" si="106"/>
        <v>522.49000000000763</v>
      </c>
      <c r="R248" s="306">
        <f t="shared" ca="1" si="107"/>
        <v>0.26221338729189009</v>
      </c>
      <c r="S248" s="307">
        <f t="shared" ca="1" si="108"/>
        <v>8.6361113465509067</v>
      </c>
      <c r="T248" s="304">
        <f t="shared" ca="1" si="88"/>
        <v>84.720252309664403</v>
      </c>
      <c r="U248" s="311">
        <f t="shared" ca="1" si="89"/>
        <v>0</v>
      </c>
      <c r="V248" s="306">
        <f t="shared" ca="1" si="90"/>
        <v>1.1411658466992423</v>
      </c>
      <c r="W248" s="304">
        <f t="shared" ca="1" si="91"/>
        <v>120.08469113822034</v>
      </c>
      <c r="Y248" s="314" t="str">
        <f t="shared" ca="1" si="109"/>
        <v/>
      </c>
      <c r="Z248" s="315" t="str">
        <f t="shared" ca="1" si="110"/>
        <v/>
      </c>
      <c r="AA248" s="316" t="str">
        <f t="shared" ca="1" si="111"/>
        <v/>
      </c>
      <c r="AC248" s="310" t="e">
        <f t="shared" ca="1" si="112"/>
        <v>#N/A</v>
      </c>
      <c r="AD248" s="323" t="e">
        <f t="shared" ca="1" si="113"/>
        <v>#N/A</v>
      </c>
      <c r="AE248" s="324">
        <f t="shared" ca="1" si="92"/>
        <v>708.60758486312284</v>
      </c>
      <c r="AG248" s="306">
        <f t="shared" ca="1" si="114"/>
        <v>37.452223090504667</v>
      </c>
      <c r="AH248" s="304">
        <f t="shared" ca="1" si="115"/>
        <v>46.640294450295585</v>
      </c>
    </row>
    <row r="249" spans="1:34" x14ac:dyDescent="0.2">
      <c r="A249" s="347">
        <f t="shared" ca="1" si="93"/>
        <v>0.01</v>
      </c>
      <c r="B249" s="304">
        <f t="shared" ca="1" si="94"/>
        <v>6.149999999999948</v>
      </c>
      <c r="D249" s="306">
        <f t="shared" ca="1" si="95"/>
        <v>16.279327560903734</v>
      </c>
      <c r="E249" s="307">
        <f t="shared" ca="1" si="96"/>
        <v>33.683893062507899</v>
      </c>
      <c r="F249" s="304">
        <f t="shared" ca="1" si="97"/>
        <v>37.411511031788969</v>
      </c>
      <c r="G249" s="306">
        <f t="shared" ca="1" si="98"/>
        <v>76.993141111609603</v>
      </c>
      <c r="H249" s="307">
        <f t="shared" ca="1" si="99"/>
        <v>205.60643131597456</v>
      </c>
      <c r="I249" s="304">
        <f t="shared" ca="1" si="100"/>
        <v>219.54942126255489</v>
      </c>
      <c r="J249" s="306">
        <f t="shared" ca="1" si="101"/>
        <v>212.30515761951895</v>
      </c>
      <c r="K249" s="307">
        <f t="shared" ca="1" si="102"/>
        <v>710.66196498162947</v>
      </c>
      <c r="L249" s="304">
        <f t="shared" ca="1" si="87"/>
        <v>741.69664177708091</v>
      </c>
      <c r="M249" s="306">
        <f t="shared" ca="1" si="103"/>
        <v>1.2124916713468474</v>
      </c>
      <c r="N249" s="304">
        <f t="shared" ca="1" si="104"/>
        <v>69.470655462937643</v>
      </c>
      <c r="P249" s="310">
        <f t="shared" ca="1" si="105"/>
        <v>6</v>
      </c>
      <c r="Q249" s="304">
        <f t="shared" ca="1" si="106"/>
        <v>521.03000000000759</v>
      </c>
      <c r="R249" s="306">
        <f t="shared" ca="1" si="107"/>
        <v>0.26148068131580221</v>
      </c>
      <c r="S249" s="307">
        <f t="shared" ca="1" si="108"/>
        <v>8.6334965397377488</v>
      </c>
      <c r="T249" s="304">
        <f t="shared" ca="1" si="88"/>
        <v>84.694601054827316</v>
      </c>
      <c r="U249" s="311">
        <f t="shared" ca="1" si="89"/>
        <v>0</v>
      </c>
      <c r="V249" s="306">
        <f t="shared" ca="1" si="90"/>
        <v>1.1409311364770016</v>
      </c>
      <c r="W249" s="304">
        <f t="shared" ca="1" si="91"/>
        <v>120.46847037096624</v>
      </c>
      <c r="Y249" s="314" t="str">
        <f t="shared" ca="1" si="109"/>
        <v/>
      </c>
      <c r="Z249" s="315" t="str">
        <f t="shared" ca="1" si="110"/>
        <v/>
      </c>
      <c r="AA249" s="316" t="str">
        <f t="shared" ca="1" si="111"/>
        <v/>
      </c>
      <c r="AC249" s="310" t="e">
        <f t="shared" ca="1" si="112"/>
        <v>#N/A</v>
      </c>
      <c r="AD249" s="323" t="e">
        <f t="shared" ca="1" si="113"/>
        <v>#N/A</v>
      </c>
      <c r="AE249" s="324">
        <f t="shared" ca="1" si="92"/>
        <v>710.66196498162947</v>
      </c>
      <c r="AG249" s="306">
        <f t="shared" ca="1" si="114"/>
        <v>37.253131478437751</v>
      </c>
      <c r="AH249" s="304">
        <f t="shared" ca="1" si="115"/>
        <v>46.440663642631904</v>
      </c>
    </row>
    <row r="250" spans="1:34" x14ac:dyDescent="0.2">
      <c r="A250" s="347">
        <f t="shared" ca="1" si="93"/>
        <v>0.01</v>
      </c>
      <c r="B250" s="304">
        <f t="shared" ca="1" si="94"/>
        <v>6.1599999999999477</v>
      </c>
      <c r="D250" s="306">
        <f t="shared" ca="1" si="95"/>
        <v>16.21614426683087</v>
      </c>
      <c r="E250" s="307">
        <f t="shared" ca="1" si="96"/>
        <v>33.494423020940367</v>
      </c>
      <c r="F250" s="304">
        <f t="shared" ca="1" si="97"/>
        <v>37.213434514814296</v>
      </c>
      <c r="G250" s="306">
        <f t="shared" ca="1" si="98"/>
        <v>77.15530255427791</v>
      </c>
      <c r="H250" s="307">
        <f t="shared" ca="1" si="99"/>
        <v>205.94137554618396</v>
      </c>
      <c r="I250" s="304">
        <f t="shared" ca="1" si="100"/>
        <v>219.91996470101697</v>
      </c>
      <c r="J250" s="306">
        <f t="shared" ca="1" si="101"/>
        <v>213.0758998378484</v>
      </c>
      <c r="K250" s="307">
        <f t="shared" ca="1" si="102"/>
        <v>712.71970401594024</v>
      </c>
      <c r="L250" s="304">
        <f t="shared" ca="1" si="87"/>
        <v>743.88891347047127</v>
      </c>
      <c r="M250" s="306">
        <f t="shared" ca="1" si="103"/>
        <v>1.2123352398887353</v>
      </c>
      <c r="N250" s="304">
        <f t="shared" ca="1" si="104"/>
        <v>69.461692600604735</v>
      </c>
      <c r="P250" s="310">
        <f t="shared" ca="1" si="105"/>
        <v>6</v>
      </c>
      <c r="Q250" s="304">
        <f t="shared" ca="1" si="106"/>
        <v>519.57000000000767</v>
      </c>
      <c r="R250" s="306">
        <f t="shared" ca="1" si="107"/>
        <v>0.26074797533971439</v>
      </c>
      <c r="S250" s="307">
        <f t="shared" ca="1" si="108"/>
        <v>8.6308890599843515</v>
      </c>
      <c r="T250" s="304">
        <f t="shared" ca="1" si="88"/>
        <v>84.669021678446498</v>
      </c>
      <c r="U250" s="311">
        <f t="shared" ca="1" si="89"/>
        <v>0</v>
      </c>
      <c r="V250" s="306">
        <f t="shared" ca="1" si="90"/>
        <v>1.1406960891765221</v>
      </c>
      <c r="W250" s="304">
        <f t="shared" ca="1" si="91"/>
        <v>120.85055165680492</v>
      </c>
      <c r="Y250" s="314" t="str">
        <f t="shared" ca="1" si="109"/>
        <v/>
      </c>
      <c r="Z250" s="315" t="str">
        <f t="shared" ca="1" si="110"/>
        <v/>
      </c>
      <c r="AA250" s="316" t="str">
        <f t="shared" ca="1" si="111"/>
        <v/>
      </c>
      <c r="AC250" s="310" t="e">
        <f t="shared" ca="1" si="112"/>
        <v>#N/A</v>
      </c>
      <c r="AD250" s="323" t="e">
        <f t="shared" ca="1" si="113"/>
        <v>#N/A</v>
      </c>
      <c r="AE250" s="324">
        <f t="shared" ca="1" si="92"/>
        <v>712.71970401594024</v>
      </c>
      <c r="AG250" s="306">
        <f t="shared" ca="1" si="114"/>
        <v>37.054074765320252</v>
      </c>
      <c r="AH250" s="304">
        <f t="shared" ca="1" si="115"/>
        <v>46.241068197644637</v>
      </c>
    </row>
    <row r="251" spans="1:34" x14ac:dyDescent="0.2">
      <c r="A251" s="347">
        <f t="shared" ca="1" si="93"/>
        <v>0.01</v>
      </c>
      <c r="B251" s="304">
        <f t="shared" ca="1" si="94"/>
        <v>6.1699999999999475</v>
      </c>
      <c r="D251" s="306">
        <f t="shared" ca="1" si="95"/>
        <v>16.152906463263506</v>
      </c>
      <c r="E251" s="307">
        <f t="shared" ca="1" si="96"/>
        <v>33.305011748844329</v>
      </c>
      <c r="F251" s="304">
        <f t="shared" ca="1" si="97"/>
        <v>37.015404830983528</v>
      </c>
      <c r="G251" s="306">
        <f t="shared" ca="1" si="98"/>
        <v>77.316831618910541</v>
      </c>
      <c r="H251" s="307">
        <f t="shared" ca="1" si="99"/>
        <v>206.27442566367242</v>
      </c>
      <c r="I251" s="304">
        <f t="shared" ca="1" si="100"/>
        <v>220.28851793605787</v>
      </c>
      <c r="J251" s="306">
        <f t="shared" ca="1" si="101"/>
        <v>213.84826050871433</v>
      </c>
      <c r="K251" s="307">
        <f t="shared" ca="1" si="102"/>
        <v>714.78078302198946</v>
      </c>
      <c r="L251" s="304">
        <f t="shared" ca="1" si="87"/>
        <v>746.08487875048866</v>
      </c>
      <c r="M251" s="306">
        <f t="shared" ca="1" si="103"/>
        <v>1.2121790049111021</v>
      </c>
      <c r="N251" s="304">
        <f t="shared" ca="1" si="104"/>
        <v>69.452740995774036</v>
      </c>
      <c r="P251" s="310">
        <f t="shared" ca="1" si="105"/>
        <v>6</v>
      </c>
      <c r="Q251" s="304">
        <f t="shared" ca="1" si="106"/>
        <v>518.11000000000763</v>
      </c>
      <c r="R251" s="306">
        <f t="shared" ca="1" si="107"/>
        <v>0.26001526936362646</v>
      </c>
      <c r="S251" s="307">
        <f t="shared" ca="1" si="108"/>
        <v>8.628288907290715</v>
      </c>
      <c r="T251" s="304">
        <f t="shared" ca="1" si="88"/>
        <v>84.643514180521919</v>
      </c>
      <c r="U251" s="311">
        <f t="shared" ca="1" si="89"/>
        <v>0</v>
      </c>
      <c r="V251" s="306">
        <f t="shared" ca="1" si="90"/>
        <v>1.1404607071758548</v>
      </c>
      <c r="W251" s="304">
        <f t="shared" ca="1" si="91"/>
        <v>121.23092515830638</v>
      </c>
      <c r="Y251" s="314" t="str">
        <f t="shared" ca="1" si="109"/>
        <v/>
      </c>
      <c r="Z251" s="315" t="str">
        <f t="shared" ca="1" si="110"/>
        <v/>
      </c>
      <c r="AA251" s="316" t="str">
        <f t="shared" ca="1" si="111"/>
        <v/>
      </c>
      <c r="AC251" s="310" t="e">
        <f t="shared" ca="1" si="112"/>
        <v>#N/A</v>
      </c>
      <c r="AD251" s="323" t="e">
        <f t="shared" ca="1" si="113"/>
        <v>#N/A</v>
      </c>
      <c r="AE251" s="324">
        <f t="shared" ca="1" si="92"/>
        <v>714.78078302198946</v>
      </c>
      <c r="AG251" s="306">
        <f t="shared" ca="1" si="114"/>
        <v>36.855054648912407</v>
      </c>
      <c r="AH251" s="304">
        <f t="shared" ca="1" si="115"/>
        <v>46.041509807063505</v>
      </c>
    </row>
    <row r="252" spans="1:34" x14ac:dyDescent="0.2">
      <c r="A252" s="347">
        <f t="shared" ca="1" si="93"/>
        <v>0.01</v>
      </c>
      <c r="B252" s="304">
        <f t="shared" ca="1" si="94"/>
        <v>6.1799999999999473</v>
      </c>
      <c r="D252" s="306">
        <f t="shared" ca="1" si="95"/>
        <v>16.089614960306228</v>
      </c>
      <c r="E252" s="307">
        <f t="shared" ca="1" si="96"/>
        <v>33.115660759681887</v>
      </c>
      <c r="F252" s="304">
        <f t="shared" ca="1" si="97"/>
        <v>36.817423825157086</v>
      </c>
      <c r="G252" s="306">
        <f t="shared" ca="1" si="98"/>
        <v>77.477727768513603</v>
      </c>
      <c r="H252" s="307">
        <f t="shared" ca="1" si="99"/>
        <v>206.60558227126924</v>
      </c>
      <c r="I252" s="304">
        <f t="shared" ca="1" si="100"/>
        <v>220.65508135055967</v>
      </c>
      <c r="J252" s="306">
        <f t="shared" ca="1" si="101"/>
        <v>214.62223330565146</v>
      </c>
      <c r="K252" s="307">
        <f t="shared" ca="1" si="102"/>
        <v>716.84518306166422</v>
      </c>
      <c r="L252" s="304">
        <f t="shared" ca="1" si="87"/>
        <v>748.28451775231622</v>
      </c>
      <c r="M252" s="306">
        <f t="shared" ca="1" si="103"/>
        <v>1.2120229644360871</v>
      </c>
      <c r="N252" s="304">
        <f t="shared" ca="1" si="104"/>
        <v>69.443800535122463</v>
      </c>
      <c r="P252" s="310">
        <f t="shared" ca="1" si="105"/>
        <v>6</v>
      </c>
      <c r="Q252" s="304">
        <f t="shared" ca="1" si="106"/>
        <v>516.65000000000771</v>
      </c>
      <c r="R252" s="306">
        <f t="shared" ca="1" si="107"/>
        <v>0.25928256338753863</v>
      </c>
      <c r="S252" s="307">
        <f t="shared" ca="1" si="108"/>
        <v>8.6256960816568391</v>
      </c>
      <c r="T252" s="304">
        <f t="shared" ca="1" si="88"/>
        <v>84.618078561053593</v>
      </c>
      <c r="U252" s="311">
        <f t="shared" ca="1" si="89"/>
        <v>0</v>
      </c>
      <c r="V252" s="306">
        <f t="shared" ca="1" si="90"/>
        <v>1.1402249928508892</v>
      </c>
      <c r="W252" s="304">
        <f t="shared" ca="1" si="91"/>
        <v>121.60958113330801</v>
      </c>
      <c r="Y252" s="314" t="str">
        <f t="shared" ca="1" si="109"/>
        <v/>
      </c>
      <c r="Z252" s="315" t="str">
        <f t="shared" ca="1" si="110"/>
        <v/>
      </c>
      <c r="AA252" s="316" t="str">
        <f t="shared" ca="1" si="111"/>
        <v/>
      </c>
      <c r="AC252" s="310" t="e">
        <f t="shared" ca="1" si="112"/>
        <v>#N/A</v>
      </c>
      <c r="AD252" s="323" t="e">
        <f t="shared" ca="1" si="113"/>
        <v>#N/A</v>
      </c>
      <c r="AE252" s="324">
        <f t="shared" ca="1" si="92"/>
        <v>716.84518306166422</v>
      </c>
      <c r="AG252" s="306">
        <f t="shared" ca="1" si="114"/>
        <v>36.656072817736984</v>
      </c>
      <c r="AH252" s="304">
        <f t="shared" ca="1" si="115"/>
        <v>45.841990153419424</v>
      </c>
    </row>
    <row r="253" spans="1:34" x14ac:dyDescent="0.2">
      <c r="A253" s="347">
        <f t="shared" ca="1" si="93"/>
        <v>0.01</v>
      </c>
      <c r="B253" s="304">
        <f t="shared" ca="1" si="94"/>
        <v>6.1899999999999471</v>
      </c>
      <c r="D253" s="306">
        <f t="shared" ca="1" si="95"/>
        <v>16.026270563604719</v>
      </c>
      <c r="E253" s="307">
        <f t="shared" ca="1" si="96"/>
        <v>32.926371558589643</v>
      </c>
      <c r="F253" s="304">
        <f t="shared" ca="1" si="97"/>
        <v>36.619493336093065</v>
      </c>
      <c r="G253" s="306">
        <f t="shared" ca="1" si="98"/>
        <v>77.637990474149646</v>
      </c>
      <c r="H253" s="307">
        <f t="shared" ca="1" si="99"/>
        <v>206.93484598685515</v>
      </c>
      <c r="I253" s="304">
        <f t="shared" ca="1" si="100"/>
        <v>221.01965534419696</v>
      </c>
      <c r="J253" s="306">
        <f t="shared" ca="1" si="101"/>
        <v>215.39781189686477</v>
      </c>
      <c r="K253" s="307">
        <f t="shared" ca="1" si="102"/>
        <v>718.91288520295484</v>
      </c>
      <c r="L253" s="304">
        <f t="shared" ca="1" si="87"/>
        <v>750.48781061439911</v>
      </c>
      <c r="M253" s="306">
        <f t="shared" ca="1" si="103"/>
        <v>1.2118671165003718</v>
      </c>
      <c r="N253" s="304">
        <f t="shared" ca="1" si="104"/>
        <v>69.434871106160159</v>
      </c>
      <c r="P253" s="310">
        <f t="shared" ca="1" si="105"/>
        <v>6</v>
      </c>
      <c r="Q253" s="304">
        <f t="shared" ca="1" si="106"/>
        <v>515.19000000000779</v>
      </c>
      <c r="R253" s="306">
        <f t="shared" ca="1" si="107"/>
        <v>0.25854985741145081</v>
      </c>
      <c r="S253" s="307">
        <f t="shared" ca="1" si="108"/>
        <v>8.6231105830827239</v>
      </c>
      <c r="T253" s="304">
        <f t="shared" ca="1" si="88"/>
        <v>84.592714820041522</v>
      </c>
      <c r="U253" s="311">
        <f t="shared" ca="1" si="89"/>
        <v>0</v>
      </c>
      <c r="V253" s="306">
        <f t="shared" ca="1" si="90"/>
        <v>1.1399889485753305</v>
      </c>
      <c r="W253" s="304">
        <f t="shared" ca="1" si="91"/>
        <v>121.98650993483976</v>
      </c>
      <c r="Y253" s="314" t="str">
        <f t="shared" ca="1" si="109"/>
        <v/>
      </c>
      <c r="Z253" s="315" t="str">
        <f t="shared" ca="1" si="110"/>
        <v/>
      </c>
      <c r="AA253" s="316" t="str">
        <f t="shared" ca="1" si="111"/>
        <v/>
      </c>
      <c r="AC253" s="310" t="e">
        <f t="shared" ca="1" si="112"/>
        <v>#N/A</v>
      </c>
      <c r="AD253" s="323" t="e">
        <f t="shared" ca="1" si="113"/>
        <v>#N/A</v>
      </c>
      <c r="AE253" s="324">
        <f t="shared" ca="1" si="92"/>
        <v>718.91288520295484</v>
      </c>
      <c r="AG253" s="306">
        <f t="shared" ca="1" si="114"/>
        <v>36.457130951059682</v>
      </c>
      <c r="AH253" s="304">
        <f t="shared" ca="1" si="115"/>
        <v>45.642510910024363</v>
      </c>
    </row>
    <row r="254" spans="1:34" x14ac:dyDescent="0.2">
      <c r="A254" s="347">
        <f t="shared" ca="1" si="93"/>
        <v>0.01</v>
      </c>
      <c r="B254" s="304">
        <f t="shared" ca="1" si="94"/>
        <v>6.1999999999999469</v>
      </c>
      <c r="D254" s="306">
        <f t="shared" ca="1" si="95"/>
        <v>15.962874074352056</v>
      </c>
      <c r="E254" s="307">
        <f t="shared" ca="1" si="96"/>
        <v>32.737145642357461</v>
      </c>
      <c r="F254" s="304">
        <f t="shared" ca="1" si="97"/>
        <v>36.42161519650859</v>
      </c>
      <c r="G254" s="306">
        <f t="shared" ca="1" si="98"/>
        <v>77.79761921489316</v>
      </c>
      <c r="H254" s="307">
        <f t="shared" ca="1" si="99"/>
        <v>207.26221744327873</v>
      </c>
      <c r="I254" s="304">
        <f t="shared" ca="1" si="100"/>
        <v>221.38224033334396</v>
      </c>
      <c r="J254" s="306">
        <f t="shared" ca="1" si="101"/>
        <v>216.17498994530999</v>
      </c>
      <c r="K254" s="307">
        <f t="shared" ca="1" si="102"/>
        <v>720.98387052010548</v>
      </c>
      <c r="L254" s="304">
        <f t="shared" ca="1" si="87"/>
        <v>752.69473747861889</v>
      </c>
      <c r="M254" s="306">
        <f t="shared" ca="1" si="103"/>
        <v>1.2117114591549929</v>
      </c>
      <c r="N254" s="304">
        <f t="shared" ca="1" si="104"/>
        <v>69.425952597219734</v>
      </c>
      <c r="P254" s="310">
        <f t="shared" ca="1" si="105"/>
        <v>6</v>
      </c>
      <c r="Q254" s="304">
        <f t="shared" ca="1" si="106"/>
        <v>513.73000000000775</v>
      </c>
      <c r="R254" s="306">
        <f t="shared" ca="1" si="107"/>
        <v>0.25781715143536293</v>
      </c>
      <c r="S254" s="307">
        <f t="shared" ca="1" si="108"/>
        <v>8.6205324115683695</v>
      </c>
      <c r="T254" s="304">
        <f t="shared" ca="1" si="88"/>
        <v>84.567422957485704</v>
      </c>
      <c r="U254" s="311">
        <f t="shared" ca="1" si="89"/>
        <v>0</v>
      </c>
      <c r="V254" s="306">
        <f t="shared" ca="1" si="90"/>
        <v>1.1397525767206771</v>
      </c>
      <c r="W254" s="304">
        <f t="shared" ca="1" si="91"/>
        <v>122.36170201104449</v>
      </c>
      <c r="Y254" s="314" t="str">
        <f t="shared" ca="1" si="109"/>
        <v/>
      </c>
      <c r="Z254" s="315" t="str">
        <f t="shared" ca="1" si="110"/>
        <v/>
      </c>
      <c r="AA254" s="316" t="str">
        <f t="shared" ca="1" si="111"/>
        <v/>
      </c>
      <c r="AC254" s="310" t="e">
        <f t="shared" ca="1" si="112"/>
        <v>#N/A</v>
      </c>
      <c r="AD254" s="323" t="e">
        <f t="shared" ca="1" si="113"/>
        <v>#N/A</v>
      </c>
      <c r="AE254" s="324">
        <f t="shared" ca="1" si="92"/>
        <v>720.98387052010548</v>
      </c>
      <c r="AG254" s="306">
        <f t="shared" ca="1" si="114"/>
        <v>36.25823071887028</v>
      </c>
      <c r="AH254" s="304">
        <f t="shared" ca="1" si="115"/>
        <v>45.443073740951974</v>
      </c>
    </row>
    <row r="255" spans="1:34" x14ac:dyDescent="0.2">
      <c r="A255" s="347">
        <f t="shared" ca="1" si="93"/>
        <v>0.01</v>
      </c>
      <c r="B255" s="304">
        <f t="shared" ca="1" si="94"/>
        <v>6.2099999999999467</v>
      </c>
      <c r="D255" s="306">
        <f t="shared" ca="1" si="95"/>
        <v>15.887546107384692</v>
      </c>
      <c r="E255" s="307">
        <f t="shared" ca="1" si="96"/>
        <v>32.516334265490087</v>
      </c>
      <c r="F255" s="304">
        <f t="shared" ca="1" si="97"/>
        <v>36.190138371928882</v>
      </c>
      <c r="G255" s="306">
        <f t="shared" ca="1" si="98"/>
        <v>77.956494675967008</v>
      </c>
      <c r="H255" s="307">
        <f t="shared" ca="1" si="99"/>
        <v>207.58738078593362</v>
      </c>
      <c r="I255" s="304">
        <f t="shared" ca="1" si="100"/>
        <v>221.74249868649056</v>
      </c>
      <c r="J255" s="306">
        <f t="shared" ca="1" si="101"/>
        <v>216.9537605147643</v>
      </c>
      <c r="K255" s="307">
        <f t="shared" ca="1" si="102"/>
        <v>723.05811851125156</v>
      </c>
      <c r="L255" s="304">
        <f t="shared" ca="1" si="87"/>
        <v>754.90527680400328</v>
      </c>
      <c r="M255" s="306">
        <f t="shared" ca="1" si="103"/>
        <v>1.2115559902281361</v>
      </c>
      <c r="N255" s="304">
        <f t="shared" ca="1" si="104"/>
        <v>69.417044883865401</v>
      </c>
      <c r="P255" s="310">
        <f t="shared" ca="1" si="105"/>
        <v>7</v>
      </c>
      <c r="Q255" s="304">
        <f t="shared" ca="1" si="106"/>
        <v>511.97872340426625</v>
      </c>
      <c r="R255" s="306">
        <f t="shared" ca="1" si="107"/>
        <v>0.25693826730695013</v>
      </c>
      <c r="S255" s="307">
        <f t="shared" ca="1" si="108"/>
        <v>8.6179630288953</v>
      </c>
      <c r="T255" s="304">
        <f t="shared" ca="1" si="88"/>
        <v>84.542217313462899</v>
      </c>
      <c r="U255" s="311">
        <f t="shared" ca="1" si="89"/>
        <v>0</v>
      </c>
      <c r="V255" s="306">
        <f t="shared" ca="1" si="90"/>
        <v>1.1395158798367624</v>
      </c>
      <c r="W255" s="304">
        <f t="shared" ca="1" si="91"/>
        <v>122.73477368594874</v>
      </c>
      <c r="Y255" s="314" t="str">
        <f t="shared" ca="1" si="109"/>
        <v/>
      </c>
      <c r="Z255" s="315" t="str">
        <f t="shared" ca="1" si="110"/>
        <v/>
      </c>
      <c r="AA255" s="316" t="str">
        <f t="shared" ca="1" si="111"/>
        <v/>
      </c>
      <c r="AC255" s="310" t="e">
        <f t="shared" ca="1" si="112"/>
        <v>#N/A</v>
      </c>
      <c r="AD255" s="323" t="e">
        <f t="shared" ca="1" si="113"/>
        <v>#N/A</v>
      </c>
      <c r="AE255" s="324">
        <f t="shared" ca="1" si="92"/>
        <v>723.05811851125156</v>
      </c>
      <c r="AG255" s="306">
        <f t="shared" ca="1" si="114"/>
        <v>36.025567332342504</v>
      </c>
      <c r="AH255" s="304">
        <f t="shared" ca="1" si="115"/>
        <v>45.209873851497029</v>
      </c>
    </row>
    <row r="256" spans="1:34" x14ac:dyDescent="0.2">
      <c r="A256" s="347">
        <f t="shared" ca="1" si="93"/>
        <v>0.01</v>
      </c>
      <c r="B256" s="304">
        <f t="shared" ca="1" si="94"/>
        <v>6.2199999999999465</v>
      </c>
      <c r="D256" s="306">
        <f t="shared" ca="1" si="95"/>
        <v>15.800274731744393</v>
      </c>
      <c r="E256" s="307">
        <f t="shared" ca="1" si="96"/>
        <v>32.26394984721076</v>
      </c>
      <c r="F256" s="304">
        <f t="shared" ca="1" si="97"/>
        <v>35.925076775727725</v>
      </c>
      <c r="G256" s="306">
        <f t="shared" ca="1" si="98"/>
        <v>78.114497423284448</v>
      </c>
      <c r="H256" s="307">
        <f t="shared" ca="1" si="99"/>
        <v>207.91002028440573</v>
      </c>
      <c r="I256" s="304">
        <f t="shared" ca="1" si="100"/>
        <v>222.1000928463433</v>
      </c>
      <c r="J256" s="306">
        <f t="shared" ca="1" si="101"/>
        <v>217.73411547526055</v>
      </c>
      <c r="K256" s="307">
        <f t="shared" ca="1" si="102"/>
        <v>725.13560551660328</v>
      </c>
      <c r="L256" s="304">
        <f t="shared" ca="1" si="87"/>
        <v>757.11940368063802</v>
      </c>
      <c r="M256" s="306">
        <f t="shared" ca="1" si="103"/>
        <v>1.211400707327561</v>
      </c>
      <c r="N256" s="304">
        <f t="shared" ca="1" si="104"/>
        <v>69.408147829031904</v>
      </c>
      <c r="P256" s="310">
        <f t="shared" ca="1" si="105"/>
        <v>7</v>
      </c>
      <c r="Q256" s="304">
        <f t="shared" ca="1" si="106"/>
        <v>509.93617021277691</v>
      </c>
      <c r="R256" s="306">
        <f t="shared" ca="1" si="107"/>
        <v>0.25591320502620934</v>
      </c>
      <c r="S256" s="307">
        <f t="shared" ca="1" si="108"/>
        <v>8.6154038968450379</v>
      </c>
      <c r="T256" s="304">
        <f t="shared" ca="1" si="88"/>
        <v>84.517112228049825</v>
      </c>
      <c r="U256" s="311">
        <f t="shared" ca="1" si="89"/>
        <v>0</v>
      </c>
      <c r="V256" s="306">
        <f t="shared" ca="1" si="90"/>
        <v>1.1392788608320232</v>
      </c>
      <c r="W256" s="304">
        <f t="shared" ca="1" si="91"/>
        <v>123.10533937610832</v>
      </c>
      <c r="Y256" s="314" t="str">
        <f t="shared" ca="1" si="109"/>
        <v/>
      </c>
      <c r="Z256" s="315" t="str">
        <f t="shared" ca="1" si="110"/>
        <v/>
      </c>
      <c r="AA256" s="316" t="str">
        <f t="shared" ca="1" si="111"/>
        <v/>
      </c>
      <c r="AC256" s="310" t="e">
        <f t="shared" ca="1" si="112"/>
        <v>#N/A</v>
      </c>
      <c r="AD256" s="323" t="e">
        <f t="shared" ca="1" si="113"/>
        <v>#N/A</v>
      </c>
      <c r="AE256" s="324">
        <f t="shared" ca="1" si="92"/>
        <v>725.13560551660328</v>
      </c>
      <c r="AG256" s="306">
        <f t="shared" ca="1" si="114"/>
        <v>35.75914821274781</v>
      </c>
      <c r="AH256" s="304">
        <f t="shared" ca="1" si="115"/>
        <v>44.942918656271168</v>
      </c>
    </row>
    <row r="257" spans="1:34" x14ac:dyDescent="0.2">
      <c r="A257" s="347">
        <f t="shared" ca="1" si="93"/>
        <v>0.01</v>
      </c>
      <c r="B257" s="304">
        <f t="shared" ca="1" si="94"/>
        <v>6.2299999999999462</v>
      </c>
      <c r="D257" s="306">
        <f t="shared" ca="1" si="95"/>
        <v>15.712945323252359</v>
      </c>
      <c r="E257" s="307">
        <f t="shared" ca="1" si="96"/>
        <v>32.011670607220218</v>
      </c>
      <c r="F257" s="304">
        <f t="shared" ca="1" si="97"/>
        <v>35.660113653726413</v>
      </c>
      <c r="G257" s="306">
        <f t="shared" ca="1" si="98"/>
        <v>78.271626876516976</v>
      </c>
      <c r="H257" s="307">
        <f t="shared" ca="1" si="99"/>
        <v>208.23013699047794</v>
      </c>
      <c r="I257" s="304">
        <f t="shared" ca="1" si="100"/>
        <v>222.45502360020981</v>
      </c>
      <c r="J257" s="306">
        <f t="shared" ca="1" si="101"/>
        <v>218.51604609675957</v>
      </c>
      <c r="K257" s="307">
        <f t="shared" ca="1" si="102"/>
        <v>727.21630630297773</v>
      </c>
      <c r="L257" s="304">
        <f t="shared" ca="1" si="87"/>
        <v>759.33709151779715</v>
      </c>
      <c r="M257" s="306">
        <f t="shared" ca="1" si="103"/>
        <v>1.2112456080787972</v>
      </c>
      <c r="N257" s="304">
        <f t="shared" ca="1" si="104"/>
        <v>69.399261296672094</v>
      </c>
      <c r="P257" s="310">
        <f t="shared" ca="1" si="105"/>
        <v>7</v>
      </c>
      <c r="Q257" s="304">
        <f t="shared" ca="1" si="106"/>
        <v>507.89361702128758</v>
      </c>
      <c r="R257" s="306">
        <f t="shared" ca="1" si="107"/>
        <v>0.2548881427454685</v>
      </c>
      <c r="S257" s="307">
        <f t="shared" ca="1" si="108"/>
        <v>8.6128550154175834</v>
      </c>
      <c r="T257" s="304">
        <f t="shared" ca="1" si="88"/>
        <v>84.492107701246496</v>
      </c>
      <c r="U257" s="311">
        <f t="shared" ca="1" si="89"/>
        <v>0</v>
      </c>
      <c r="V257" s="306">
        <f t="shared" ca="1" si="90"/>
        <v>1.1390415227924024</v>
      </c>
      <c r="W257" s="304">
        <f t="shared" ca="1" si="91"/>
        <v>123.47338713054582</v>
      </c>
      <c r="Y257" s="314" t="str">
        <f t="shared" ca="1" si="109"/>
        <v/>
      </c>
      <c r="Z257" s="315" t="str">
        <f t="shared" ca="1" si="110"/>
        <v/>
      </c>
      <c r="AA257" s="316" t="str">
        <f t="shared" ca="1" si="111"/>
        <v/>
      </c>
      <c r="AC257" s="310" t="e">
        <f t="shared" ca="1" si="112"/>
        <v>#N/A</v>
      </c>
      <c r="AD257" s="323" t="e">
        <f t="shared" ca="1" si="113"/>
        <v>#N/A</v>
      </c>
      <c r="AE257" s="324">
        <f t="shared" ca="1" si="92"/>
        <v>727.21630630297773</v>
      </c>
      <c r="AG257" s="306">
        <f t="shared" ca="1" si="114"/>
        <v>35.492807820228983</v>
      </c>
      <c r="AH257" s="304">
        <f t="shared" ca="1" si="115"/>
        <v>44.676042607983376</v>
      </c>
    </row>
    <row r="258" spans="1:34" x14ac:dyDescent="0.2">
      <c r="A258" s="347">
        <f t="shared" ca="1" si="93"/>
        <v>0.01</v>
      </c>
      <c r="B258" s="304">
        <f t="shared" ca="1" si="94"/>
        <v>6.239999999999946</v>
      </c>
      <c r="D258" s="306">
        <f t="shared" ca="1" si="95"/>
        <v>15.625559011021535</v>
      </c>
      <c r="E258" s="307">
        <f t="shared" ca="1" si="96"/>
        <v>31.759498722071271</v>
      </c>
      <c r="F258" s="304">
        <f t="shared" ca="1" si="97"/>
        <v>35.395251849424142</v>
      </c>
      <c r="G258" s="306">
        <f t="shared" ca="1" si="98"/>
        <v>78.427882466627196</v>
      </c>
      <c r="H258" s="307">
        <f t="shared" ca="1" si="99"/>
        <v>208.54773197769865</v>
      </c>
      <c r="I258" s="304">
        <f t="shared" ca="1" si="100"/>
        <v>222.80729175958564</v>
      </c>
      <c r="J258" s="306">
        <f t="shared" ca="1" si="101"/>
        <v>219.29954364347529</v>
      </c>
      <c r="K258" s="307">
        <f t="shared" ca="1" si="102"/>
        <v>729.30019564781855</v>
      </c>
      <c r="L258" s="304">
        <f t="shared" ca="1" si="87"/>
        <v>761.55831373190517</v>
      </c>
      <c r="M258" s="306">
        <f t="shared" ca="1" si="103"/>
        <v>1.211090690124881</v>
      </c>
      <c r="N258" s="304">
        <f t="shared" ca="1" si="104"/>
        <v>69.390385151741896</v>
      </c>
      <c r="P258" s="310">
        <f t="shared" ca="1" si="105"/>
        <v>7</v>
      </c>
      <c r="Q258" s="304">
        <f t="shared" ca="1" si="106"/>
        <v>505.85106382979825</v>
      </c>
      <c r="R258" s="306">
        <f t="shared" ca="1" si="107"/>
        <v>0.25386308046472772</v>
      </c>
      <c r="S258" s="307">
        <f t="shared" ca="1" si="108"/>
        <v>8.6103163846129362</v>
      </c>
      <c r="T258" s="304">
        <f t="shared" ca="1" si="88"/>
        <v>84.467203733052912</v>
      </c>
      <c r="U258" s="311">
        <f t="shared" ca="1" si="89"/>
        <v>0</v>
      </c>
      <c r="V258" s="306">
        <f t="shared" ca="1" si="90"/>
        <v>1.1388038688005351</v>
      </c>
      <c r="W258" s="304">
        <f t="shared" ca="1" si="91"/>
        <v>123.83890515591182</v>
      </c>
      <c r="Y258" s="314" t="str">
        <f t="shared" ca="1" si="109"/>
        <v/>
      </c>
      <c r="Z258" s="315" t="str">
        <f t="shared" ca="1" si="110"/>
        <v/>
      </c>
      <c r="AA258" s="316" t="str">
        <f t="shared" ca="1" si="111"/>
        <v/>
      </c>
      <c r="AC258" s="310" t="e">
        <f t="shared" ca="1" si="112"/>
        <v>#N/A</v>
      </c>
      <c r="AD258" s="323" t="e">
        <f t="shared" ca="1" si="113"/>
        <v>#N/A</v>
      </c>
      <c r="AE258" s="324">
        <f t="shared" ca="1" si="92"/>
        <v>729.30019564781855</v>
      </c>
      <c r="AG258" s="306">
        <f t="shared" ca="1" si="114"/>
        <v>35.226548573597128</v>
      </c>
      <c r="AH258" s="304">
        <f t="shared" ca="1" si="115"/>
        <v>44.40924811805759</v>
      </c>
    </row>
    <row r="259" spans="1:34" x14ac:dyDescent="0.2">
      <c r="A259" s="347">
        <f t="shared" ca="1" si="93"/>
        <v>0.01</v>
      </c>
      <c r="B259" s="304">
        <f t="shared" ca="1" si="94"/>
        <v>6.2499999999999458</v>
      </c>
      <c r="D259" s="306">
        <f t="shared" ca="1" si="95"/>
        <v>15.538116916682474</v>
      </c>
      <c r="E259" s="307">
        <f t="shared" ca="1" si="96"/>
        <v>31.507436353803399</v>
      </c>
      <c r="F259" s="304">
        <f t="shared" ca="1" si="97"/>
        <v>35.130494202408627</v>
      </c>
      <c r="G259" s="306">
        <f t="shared" ca="1" si="98"/>
        <v>78.583263635794026</v>
      </c>
      <c r="H259" s="307">
        <f t="shared" ca="1" si="99"/>
        <v>208.86280634123668</v>
      </c>
      <c r="I259" s="304">
        <f t="shared" ca="1" si="100"/>
        <v>223.15689815999335</v>
      </c>
      <c r="J259" s="306">
        <f t="shared" ca="1" si="101"/>
        <v>220.0845993739874</v>
      </c>
      <c r="K259" s="307">
        <f t="shared" ca="1" si="102"/>
        <v>731.38724833941319</v>
      </c>
      <c r="L259" s="304">
        <f t="shared" ca="1" si="87"/>
        <v>763.78304374678737</v>
      </c>
      <c r="M259" s="306">
        <f t="shared" ca="1" si="103"/>
        <v>1.2109359511260982</v>
      </c>
      <c r="N259" s="304">
        <f t="shared" ca="1" si="104"/>
        <v>69.381519260185556</v>
      </c>
      <c r="P259" s="310">
        <f t="shared" ca="1" si="105"/>
        <v>7</v>
      </c>
      <c r="Q259" s="304">
        <f t="shared" ca="1" si="106"/>
        <v>503.80851063830897</v>
      </c>
      <c r="R259" s="306">
        <f t="shared" ca="1" si="107"/>
        <v>0.25283801818398688</v>
      </c>
      <c r="S259" s="307">
        <f t="shared" ca="1" si="108"/>
        <v>8.6077880044310966</v>
      </c>
      <c r="T259" s="304">
        <f t="shared" ca="1" si="88"/>
        <v>84.442400323469059</v>
      </c>
      <c r="U259" s="311">
        <f t="shared" ca="1" si="89"/>
        <v>0</v>
      </c>
      <c r="V259" s="306">
        <f t="shared" ca="1" si="90"/>
        <v>1.1385659019357188</v>
      </c>
      <c r="W259" s="304">
        <f t="shared" ca="1" si="91"/>
        <v>124.20188181623261</v>
      </c>
      <c r="Y259" s="314" t="str">
        <f t="shared" ca="1" si="109"/>
        <v/>
      </c>
      <c r="Z259" s="315" t="str">
        <f t="shared" ca="1" si="110"/>
        <v/>
      </c>
      <c r="AA259" s="316" t="str">
        <f t="shared" ca="1" si="111"/>
        <v/>
      </c>
      <c r="AC259" s="310" t="e">
        <f t="shared" ca="1" si="112"/>
        <v>#N/A</v>
      </c>
      <c r="AD259" s="323" t="e">
        <f t="shared" ca="1" si="113"/>
        <v>#N/A</v>
      </c>
      <c r="AE259" s="324">
        <f t="shared" ca="1" si="92"/>
        <v>731.38724833941319</v>
      </c>
      <c r="AG259" s="306">
        <f t="shared" ca="1" si="114"/>
        <v>34.960372875572901</v>
      </c>
      <c r="AH259" s="304">
        <f t="shared" ca="1" si="115"/>
        <v>44.142537581873214</v>
      </c>
    </row>
    <row r="260" spans="1:34" x14ac:dyDescent="0.2">
      <c r="A260" s="347">
        <f t="shared" ca="1" si="93"/>
        <v>0.01</v>
      </c>
      <c r="B260" s="304">
        <f t="shared" ca="1" si="94"/>
        <v>6.2599999999999456</v>
      </c>
      <c r="D260" s="306">
        <f t="shared" ca="1" si="95"/>
        <v>15.450620154394549</v>
      </c>
      <c r="E260" s="307">
        <f t="shared" ca="1" si="96"/>
        <v>31.255485649916665</v>
      </c>
      <c r="F260" s="304">
        <f t="shared" ca="1" si="97"/>
        <v>34.865843548773199</v>
      </c>
      <c r="G260" s="306">
        <f t="shared" ca="1" si="98"/>
        <v>78.737769837337964</v>
      </c>
      <c r="H260" s="307">
        <f t="shared" ca="1" si="99"/>
        <v>209.17536119773584</v>
      </c>
      <c r="I260" s="304">
        <f t="shared" ca="1" si="100"/>
        <v>223.50384366082133</v>
      </c>
      <c r="J260" s="306">
        <f t="shared" ca="1" si="101"/>
        <v>220.87120454135305</v>
      </c>
      <c r="K260" s="307">
        <f t="shared" ca="1" si="102"/>
        <v>733.47743917710807</v>
      </c>
      <c r="L260" s="304">
        <f t="shared" ref="L260:L323" ca="1" si="116">SQRT(pos_x^2+pos_z^2)</f>
        <v>766.01125499391742</v>
      </c>
      <c r="M260" s="306">
        <f t="shared" ca="1" si="103"/>
        <v>1.2107813887597294</v>
      </c>
      <c r="N260" s="304">
        <f t="shared" ca="1" si="104"/>
        <v>69.372663488921063</v>
      </c>
      <c r="P260" s="310">
        <f t="shared" ca="1" si="105"/>
        <v>7</v>
      </c>
      <c r="Q260" s="304">
        <f t="shared" ca="1" si="106"/>
        <v>501.76595744681964</v>
      </c>
      <c r="R260" s="306">
        <f t="shared" ca="1" si="107"/>
        <v>0.25181295590324609</v>
      </c>
      <c r="S260" s="307">
        <f t="shared" ca="1" si="108"/>
        <v>8.6052698748720644</v>
      </c>
      <c r="T260" s="304">
        <f t="shared" ref="T260:T323" ca="1" si="117">m*g</f>
        <v>84.41769747249495</v>
      </c>
      <c r="U260" s="311">
        <f t="shared" ref="U260:U323" ca="1" si="118">IF(pos_xz&lt;L_rampe,Poids*COS(Beta),0)</f>
        <v>0</v>
      </c>
      <c r="V260" s="306">
        <f t="shared" ref="V260:V323" ca="1" si="119">Rho_moyen*(20000-Alt_rampe-pos_z)/(20000+Alt_rampe+pos_z)</f>
        <v>1.1383276252738797</v>
      </c>
      <c r="W260" s="304">
        <f t="shared" ref="W260:W323" ca="1" si="120">1/2*Rho*Sref*Cx*vit_xz^2</f>
        <v>124.56230563264981</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733.47743917710807</v>
      </c>
      <c r="AG260" s="306">
        <f t="shared" ca="1" si="114"/>
        <v>34.694283112764417</v>
      </c>
      <c r="AH260" s="304">
        <f t="shared" ca="1" si="115"/>
        <v>43.875913378742268</v>
      </c>
    </row>
    <row r="261" spans="1:34" x14ac:dyDescent="0.2">
      <c r="A261" s="347">
        <f t="shared" ref="A261:A324" ca="1" si="122">IF(B260+0.01&lt;=T_ini+ROUNDUP(Temps_fin_propu,0), 0.01, IF(K260&gt;0, 0.1, 0.0001))</f>
        <v>0.01</v>
      </c>
      <c r="B261" s="304">
        <f t="shared" ref="B261:B324" ca="1" si="123">B260+pas</f>
        <v>6.2699999999999454</v>
      </c>
      <c r="D261" s="306">
        <f t="shared" ref="D261:D324" ca="1" si="124">IF(AND(L260&lt;L_rampe,Poussee&lt;Poids*SIN(M260)),0,(-W260+Poussee)/m*COS(M260)-U260/m*SIN(M260))</f>
        <v>15.363069830857199</v>
      </c>
      <c r="E261" s="307">
        <f t="shared" ref="E261:E324" ca="1" si="125">IF(AND(L260&lt;L_rampe,Poussee&lt;Poids*SIN(M260)),0,(-W260+Poussee)/m*SIN(M260)+U260/m*COS(M260)-Poids/m)</f>
        <v>31.003648743346751</v>
      </c>
      <c r="F261" s="304">
        <f t="shared" ref="F261:F324" ca="1" si="126">SQRT(acc_x^2+acc_z^2)</f>
        <v>34.601302721554013</v>
      </c>
      <c r="G261" s="306">
        <f t="shared" ref="G261:G324" ca="1" si="127">G260+acc_x*pas</f>
        <v>78.89140053564654</v>
      </c>
      <c r="H261" s="307">
        <f t="shared" ref="H261:H324" ca="1" si="128">H260+acc_z*pas</f>
        <v>209.48539768516932</v>
      </c>
      <c r="I261" s="304">
        <f t="shared" ref="I261:I324" ca="1" si="129">SQRT(vit_x^2+vit_z^2)</f>
        <v>223.84812914516252</v>
      </c>
      <c r="J261" s="306">
        <f t="shared" ref="J261:J324" ca="1" si="130">J260+0.5*(vit_x+G260)*pas*(K260&gt;=0)</f>
        <v>221.65935039321798</v>
      </c>
      <c r="K261" s="307">
        <f t="shared" ref="K261:K324" ca="1" si="131">K260+0.5*(vit_z+H260)*pas</f>
        <v>735.57074297152258</v>
      </c>
      <c r="L261" s="304">
        <f t="shared" ca="1" si="116"/>
        <v>768.24292091266364</v>
      </c>
      <c r="M261" s="306">
        <f t="shared" ref="M261:M324" ca="1" si="132">IF(AND(L260&gt;L_rampe,G261&gt;0),ATAN2(G261,H261),$M$4)</f>
        <v>1.210627000719799</v>
      </c>
      <c r="N261" s="304">
        <f t="shared" ref="N261:N324" ca="1" si="133">DEGREES(Beta)</f>
        <v>69.363817705825753</v>
      </c>
      <c r="P261" s="310">
        <f t="shared" ref="P261:P324" ca="1" si="134">MATCH(t-pas/2-T_ini,CdP_t)</f>
        <v>7</v>
      </c>
      <c r="Q261" s="304">
        <f t="shared" ref="Q261:Q324" ca="1" si="135">(INDEX(CdP,2,i_P+1)-INDEX(CdP,2,i_P+0))/(INDEX(CdP,1,i_P+1)-INDEX(CdP,1,i_P+0))*(t-pas/2-T_ini-INDEX(CdP,1,i_P+0))+INDEX(CdP,2,i_P+0)</f>
        <v>499.72340425533031</v>
      </c>
      <c r="R261" s="306">
        <f t="shared" ref="R261:R324" ca="1" si="136">Poussee/(g*ISP)</f>
        <v>0.25078789362250525</v>
      </c>
      <c r="S261" s="307">
        <f t="shared" ref="S261:S324" ca="1" si="137">S260-Débit*pas</f>
        <v>8.6027619959358397</v>
      </c>
      <c r="T261" s="304">
        <f t="shared" ca="1" si="117"/>
        <v>84.393095180130587</v>
      </c>
      <c r="U261" s="311">
        <f t="shared" ca="1" si="118"/>
        <v>0</v>
      </c>
      <c r="V261" s="306">
        <f t="shared" ca="1" si="119"/>
        <v>1.1380890418875458</v>
      </c>
      <c r="W261" s="304">
        <f t="shared" ca="1" si="120"/>
        <v>124.92016528315249</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735.57074297152258</v>
      </c>
      <c r="AG261" s="306">
        <f t="shared" ref="AG261:AG324" ca="1" si="143">IF(AND(L260&lt;L_rampe,Poussee&lt;Poids*SIN(M260)),0,(-W260+Poussee)/m-Poids*SIN(M260)/m)</f>
        <v>34.428281655646195</v>
      </c>
      <c r="AH261" s="304">
        <f t="shared" ref="AH261:AH324" ca="1" si="144">IF(AND(L260&lt;L_rampe,Poussee&lt;Poids*SIN(M260)), g*SIN(M260), (-W260+Poussee)/m)</f>
        <v>43.609377871887652</v>
      </c>
    </row>
    <row r="262" spans="1:34" x14ac:dyDescent="0.2">
      <c r="A262" s="347">
        <f t="shared" ca="1" si="122"/>
        <v>0.01</v>
      </c>
      <c r="B262" s="304">
        <f t="shared" ca="1" si="123"/>
        <v>6.2799999999999452</v>
      </c>
      <c r="D262" s="306">
        <f t="shared" ca="1" si="124"/>
        <v>15.275467045321156</v>
      </c>
      <c r="E262" s="307">
        <f t="shared" ca="1" si="125"/>
        <v>30.751927752441269</v>
      </c>
      <c r="F262" s="304">
        <f t="shared" ca="1" si="126"/>
        <v>34.336874551188558</v>
      </c>
      <c r="G262" s="306">
        <f t="shared" ca="1" si="127"/>
        <v>79.044155206099745</v>
      </c>
      <c r="H262" s="307">
        <f t="shared" ca="1" si="128"/>
        <v>209.79291696269374</v>
      </c>
      <c r="I262" s="304">
        <f t="shared" ca="1" si="129"/>
        <v>224.18975551965281</v>
      </c>
      <c r="J262" s="306">
        <f t="shared" ca="1" si="130"/>
        <v>222.4490281719267</v>
      </c>
      <c r="K262" s="307">
        <f t="shared" ca="1" si="131"/>
        <v>737.66713454476189</v>
      </c>
      <c r="L262" s="304">
        <f t="shared" ca="1" si="116"/>
        <v>770.47801495053352</v>
      </c>
      <c r="M262" s="306">
        <f t="shared" ca="1" si="132"/>
        <v>1.2104727847168286</v>
      </c>
      <c r="N262" s="304">
        <f t="shared" ca="1" si="133"/>
        <v>69.354981779722181</v>
      </c>
      <c r="P262" s="310">
        <f t="shared" ca="1" si="134"/>
        <v>7</v>
      </c>
      <c r="Q262" s="304">
        <f t="shared" ca="1" si="135"/>
        <v>497.68085106384103</v>
      </c>
      <c r="R262" s="306">
        <f t="shared" ca="1" si="136"/>
        <v>0.24976283134176447</v>
      </c>
      <c r="S262" s="307">
        <f t="shared" ca="1" si="137"/>
        <v>8.6002643676224224</v>
      </c>
      <c r="T262" s="304">
        <f t="shared" ca="1" si="117"/>
        <v>84.368593446375968</v>
      </c>
      <c r="U262" s="311">
        <f t="shared" ca="1" si="118"/>
        <v>0</v>
      </c>
      <c r="V262" s="306">
        <f t="shared" ca="1" si="119"/>
        <v>1.1378501548458122</v>
      </c>
      <c r="W262" s="304">
        <f t="shared" ca="1" si="120"/>
        <v>125.27544960230139</v>
      </c>
      <c r="Y262" s="314" t="str">
        <f t="shared" ca="1" si="138"/>
        <v/>
      </c>
      <c r="Z262" s="315" t="str">
        <f t="shared" ca="1" si="139"/>
        <v/>
      </c>
      <c r="AA262" s="316" t="str">
        <f t="shared" ca="1" si="140"/>
        <v/>
      </c>
      <c r="AC262" s="310" t="e">
        <f t="shared" ca="1" si="141"/>
        <v>#N/A</v>
      </c>
      <c r="AD262" s="323" t="e">
        <f t="shared" ca="1" si="142"/>
        <v>#N/A</v>
      </c>
      <c r="AE262" s="324">
        <f t="shared" ca="1" si="121"/>
        <v>737.66713454476189</v>
      </c>
      <c r="AG262" s="306">
        <f t="shared" ca="1" si="143"/>
        <v>34.162370858539362</v>
      </c>
      <c r="AH262" s="304">
        <f t="shared" ca="1" si="144"/>
        <v>43.342933408422624</v>
      </c>
    </row>
    <row r="263" spans="1:34" x14ac:dyDescent="0.2">
      <c r="A263" s="347">
        <f t="shared" ca="1" si="122"/>
        <v>0.01</v>
      </c>
      <c r="B263" s="304">
        <f t="shared" ca="1" si="123"/>
        <v>6.289999999999945</v>
      </c>
      <c r="D263" s="306">
        <f t="shared" ca="1" si="124"/>
        <v>15.187812889599559</v>
      </c>
      <c r="E263" s="307">
        <f t="shared" ca="1" si="125"/>
        <v>30.500324780937213</v>
      </c>
      <c r="F263" s="304">
        <f t="shared" ca="1" si="126"/>
        <v>34.072561865996207</v>
      </c>
      <c r="G263" s="306">
        <f t="shared" ca="1" si="127"/>
        <v>79.196033334995747</v>
      </c>
      <c r="H263" s="307">
        <f t="shared" ca="1" si="128"/>
        <v>210.0979202105031</v>
      </c>
      <c r="I263" s="304">
        <f t="shared" ca="1" si="129"/>
        <v>224.52872371430942</v>
      </c>
      <c r="J263" s="306">
        <f t="shared" ca="1" si="130"/>
        <v>223.24022911463217</v>
      </c>
      <c r="K263" s="307">
        <f t="shared" ca="1" si="131"/>
        <v>739.76658873062786</v>
      </c>
      <c r="L263" s="304">
        <f t="shared" ca="1" si="116"/>
        <v>772.71651056341693</v>
      </c>
      <c r="M263" s="306">
        <f t="shared" ca="1" si="132"/>
        <v>1.2103187384775942</v>
      </c>
      <c r="N263" s="304">
        <f t="shared" ca="1" si="133"/>
        <v>69.346155580364183</v>
      </c>
      <c r="P263" s="310">
        <f t="shared" ca="1" si="134"/>
        <v>7</v>
      </c>
      <c r="Q263" s="304">
        <f t="shared" ca="1" si="135"/>
        <v>495.6382978723517</v>
      </c>
      <c r="R263" s="306">
        <f t="shared" ca="1" si="136"/>
        <v>0.24873776906102366</v>
      </c>
      <c r="S263" s="307">
        <f t="shared" ca="1" si="137"/>
        <v>8.5977769899318126</v>
      </c>
      <c r="T263" s="304">
        <f t="shared" ca="1" si="117"/>
        <v>84.34419227123108</v>
      </c>
      <c r="U263" s="311">
        <f t="shared" ca="1" si="118"/>
        <v>0</v>
      </c>
      <c r="V263" s="306">
        <f t="shared" ca="1" si="119"/>
        <v>1.1376109672143149</v>
      </c>
      <c r="W263" s="304">
        <f t="shared" ca="1" si="120"/>
        <v>125.62814758094606</v>
      </c>
      <c r="Y263" s="314" t="str">
        <f t="shared" ca="1" si="138"/>
        <v/>
      </c>
      <c r="Z263" s="315" t="str">
        <f t="shared" ca="1" si="139"/>
        <v/>
      </c>
      <c r="AA263" s="316" t="str">
        <f t="shared" ca="1" si="140"/>
        <v/>
      </c>
      <c r="AC263" s="310" t="e">
        <f t="shared" ca="1" si="141"/>
        <v>#N/A</v>
      </c>
      <c r="AD263" s="323" t="e">
        <f t="shared" ca="1" si="142"/>
        <v>#N/A</v>
      </c>
      <c r="AE263" s="324">
        <f t="shared" ca="1" si="121"/>
        <v>739.76658873062786</v>
      </c>
      <c r="AG263" s="306">
        <f t="shared" ca="1" si="143"/>
        <v>33.896553059592854</v>
      </c>
      <c r="AH263" s="304">
        <f t="shared" ca="1" si="144"/>
        <v>43.076582319331315</v>
      </c>
    </row>
    <row r="264" spans="1:34" x14ac:dyDescent="0.2">
      <c r="A264" s="347">
        <f t="shared" ca="1" si="122"/>
        <v>0.01</v>
      </c>
      <c r="B264" s="304">
        <f t="shared" ca="1" si="123"/>
        <v>6.2999999999999448</v>
      </c>
      <c r="D264" s="306">
        <f t="shared" ca="1" si="124"/>
        <v>15.100108448079121</v>
      </c>
      <c r="E264" s="307">
        <f t="shared" ca="1" si="125"/>
        <v>30.248841917939629</v>
      </c>
      <c r="F264" s="304">
        <f t="shared" ca="1" si="126"/>
        <v>33.808367492682223</v>
      </c>
      <c r="G264" s="306">
        <f t="shared" ca="1" si="127"/>
        <v>79.347034419476543</v>
      </c>
      <c r="H264" s="307">
        <f t="shared" ca="1" si="128"/>
        <v>210.40040862968249</v>
      </c>
      <c r="I264" s="304">
        <f t="shared" ca="1" si="129"/>
        <v>224.8650346823689</v>
      </c>
      <c r="J264" s="306">
        <f t="shared" ca="1" si="130"/>
        <v>224.03294445340453</v>
      </c>
      <c r="K264" s="307">
        <f t="shared" ca="1" si="131"/>
        <v>741.86908037482874</v>
      </c>
      <c r="L264" s="304">
        <f t="shared" ca="1" si="116"/>
        <v>774.95838121582779</v>
      </c>
      <c r="M264" s="306">
        <f t="shared" ca="1" si="132"/>
        <v>1.2101648597448851</v>
      </c>
      <c r="N264" s="304">
        <f t="shared" ca="1" si="133"/>
        <v>69.337338978423134</v>
      </c>
      <c r="P264" s="310">
        <f t="shared" ca="1" si="134"/>
        <v>7</v>
      </c>
      <c r="Q264" s="304">
        <f t="shared" ca="1" si="135"/>
        <v>493.59574468086237</v>
      </c>
      <c r="R264" s="306">
        <f t="shared" ca="1" si="136"/>
        <v>0.24771270678028284</v>
      </c>
      <c r="S264" s="307">
        <f t="shared" ca="1" si="137"/>
        <v>8.5952998628640103</v>
      </c>
      <c r="T264" s="304">
        <f t="shared" ca="1" si="117"/>
        <v>84.319891654695951</v>
      </c>
      <c r="U264" s="311">
        <f t="shared" ca="1" si="118"/>
        <v>0</v>
      </c>
      <c r="V264" s="306">
        <f t="shared" ca="1" si="119"/>
        <v>1.1373714820551994</v>
      </c>
      <c r="W264" s="304">
        <f t="shared" ca="1" si="120"/>
        <v>125.97824836593385</v>
      </c>
      <c r="Y264" s="314" t="str">
        <f t="shared" ca="1" si="138"/>
        <v/>
      </c>
      <c r="Z264" s="315" t="str">
        <f t="shared" ca="1" si="139"/>
        <v/>
      </c>
      <c r="AA264" s="316" t="str">
        <f t="shared" ca="1" si="140"/>
        <v/>
      </c>
      <c r="AC264" s="310" t="e">
        <f t="shared" ca="1" si="141"/>
        <v>#N/A</v>
      </c>
      <c r="AD264" s="323" t="e">
        <f t="shared" ca="1" si="142"/>
        <v>#N/A</v>
      </c>
      <c r="AE264" s="324">
        <f t="shared" ca="1" si="121"/>
        <v>741.86908037482874</v>
      </c>
      <c r="AG264" s="306">
        <f t="shared" ca="1" si="143"/>
        <v>33.630830580765867</v>
      </c>
      <c r="AH264" s="304">
        <f t="shared" ca="1" si="144"/>
        <v>42.810326919450496</v>
      </c>
    </row>
    <row r="265" spans="1:34" x14ac:dyDescent="0.2">
      <c r="A265" s="347">
        <f t="shared" ca="1" si="122"/>
        <v>0.01</v>
      </c>
      <c r="B265" s="304">
        <f t="shared" ca="1" si="123"/>
        <v>6.3099999999999445</v>
      </c>
      <c r="D265" s="306">
        <f t="shared" ca="1" si="124"/>
        <v>15.012354797731284</v>
      </c>
      <c r="E265" s="307">
        <f t="shared" ca="1" si="125"/>
        <v>29.997481237901489</v>
      </c>
      <c r="F265" s="304">
        <f t="shared" ca="1" si="126"/>
        <v>33.54429425686606</v>
      </c>
      <c r="G265" s="306">
        <f t="shared" ca="1" si="127"/>
        <v>79.497157967453859</v>
      </c>
      <c r="H265" s="307">
        <f t="shared" ca="1" si="128"/>
        <v>210.70038344206151</v>
      </c>
      <c r="I265" s="304">
        <f t="shared" ca="1" si="129"/>
        <v>225.1986894001252</v>
      </c>
      <c r="J265" s="306">
        <f t="shared" ca="1" si="130"/>
        <v>224.82716541533918</v>
      </c>
      <c r="K265" s="307">
        <f t="shared" ca="1" si="131"/>
        <v>743.9745843351875</v>
      </c>
      <c r="L265" s="304">
        <f t="shared" ca="1" si="116"/>
        <v>777.20360038114291</v>
      </c>
      <c r="M265" s="306">
        <f t="shared" ca="1" si="132"/>
        <v>1.2100111462772698</v>
      </c>
      <c r="N265" s="304">
        <f t="shared" ca="1" si="133"/>
        <v>69.328531845474458</v>
      </c>
      <c r="P265" s="310">
        <f t="shared" ca="1" si="134"/>
        <v>7</v>
      </c>
      <c r="Q265" s="304">
        <f t="shared" ca="1" si="135"/>
        <v>491.55319148937303</v>
      </c>
      <c r="R265" s="306">
        <f t="shared" ca="1" si="136"/>
        <v>0.246687644499542</v>
      </c>
      <c r="S265" s="307">
        <f t="shared" ca="1" si="137"/>
        <v>8.5928329864190154</v>
      </c>
      <c r="T265" s="304">
        <f t="shared" ca="1" si="117"/>
        <v>84.295691596770538</v>
      </c>
      <c r="U265" s="311">
        <f t="shared" ca="1" si="118"/>
        <v>0</v>
      </c>
      <c r="V265" s="306">
        <f t="shared" ca="1" si="119"/>
        <v>1.1371317024270917</v>
      </c>
      <c r="W265" s="304">
        <f t="shared" ca="1" si="120"/>
        <v>126.3257412598121</v>
      </c>
      <c r="Y265" s="314" t="str">
        <f t="shared" ca="1" si="138"/>
        <v/>
      </c>
      <c r="Z265" s="315" t="str">
        <f t="shared" ca="1" si="139"/>
        <v/>
      </c>
      <c r="AA265" s="316" t="str">
        <f t="shared" ca="1" si="140"/>
        <v/>
      </c>
      <c r="AC265" s="310" t="e">
        <f t="shared" ca="1" si="141"/>
        <v>#N/A</v>
      </c>
      <c r="AD265" s="323" t="e">
        <f t="shared" ca="1" si="142"/>
        <v>#N/A</v>
      </c>
      <c r="AE265" s="324">
        <f t="shared" ca="1" si="121"/>
        <v>743.9745843351875</v>
      </c>
      <c r="AG265" s="306">
        <f t="shared" ca="1" si="143"/>
        <v>33.365205727811407</v>
      </c>
      <c r="AH265" s="304">
        <f t="shared" ca="1" si="144"/>
        <v>42.544169507452423</v>
      </c>
    </row>
    <row r="266" spans="1:34" x14ac:dyDescent="0.2">
      <c r="A266" s="347">
        <f t="shared" ca="1" si="122"/>
        <v>0.01</v>
      </c>
      <c r="B266" s="304">
        <f t="shared" ca="1" si="123"/>
        <v>6.3199999999999443</v>
      </c>
      <c r="D266" s="306">
        <f t="shared" ca="1" si="124"/>
        <v>14.924553008123246</v>
      </c>
      <c r="E266" s="307">
        <f t="shared" ca="1" si="125"/>
        <v>29.746244800604622</v>
      </c>
      <c r="F266" s="304">
        <f t="shared" ca="1" si="126"/>
        <v>33.280344983635281</v>
      </c>
      <c r="G266" s="306">
        <f t="shared" ca="1" si="127"/>
        <v>79.64640349753509</v>
      </c>
      <c r="H266" s="307">
        <f t="shared" ca="1" si="128"/>
        <v>210.99784589006757</v>
      </c>
      <c r="I266" s="304">
        <f t="shared" ca="1" si="129"/>
        <v>225.52968886676732</v>
      </c>
      <c r="J266" s="306">
        <f t="shared" ca="1" si="130"/>
        <v>225.62288322266411</v>
      </c>
      <c r="K266" s="307">
        <f t="shared" ca="1" si="131"/>
        <v>746.08307548184814</v>
      </c>
      <c r="L266" s="304">
        <f t="shared" ca="1" si="116"/>
        <v>779.45214154184032</v>
      </c>
      <c r="M266" s="306">
        <f t="shared" ca="1" si="132"/>
        <v>1.2098575958488609</v>
      </c>
      <c r="N266" s="304">
        <f t="shared" ca="1" si="133"/>
        <v>69.319734053984192</v>
      </c>
      <c r="P266" s="310">
        <f t="shared" ca="1" si="134"/>
        <v>7</v>
      </c>
      <c r="Q266" s="304">
        <f t="shared" ca="1" si="135"/>
        <v>489.51063829788376</v>
      </c>
      <c r="R266" s="306">
        <f t="shared" ca="1" si="136"/>
        <v>0.24566258221880122</v>
      </c>
      <c r="S266" s="307">
        <f t="shared" ca="1" si="137"/>
        <v>8.590376360596828</v>
      </c>
      <c r="T266" s="304">
        <f t="shared" ca="1" si="117"/>
        <v>84.271592097454885</v>
      </c>
      <c r="U266" s="311">
        <f t="shared" ca="1" si="118"/>
        <v>0</v>
      </c>
      <c r="V266" s="306">
        <f t="shared" ca="1" si="119"/>
        <v>1.1368916313850694</v>
      </c>
      <c r="W266" s="304">
        <f t="shared" ca="1" si="120"/>
        <v>126.67061572052262</v>
      </c>
      <c r="Y266" s="314" t="str">
        <f t="shared" ca="1" si="138"/>
        <v/>
      </c>
      <c r="Z266" s="315" t="str">
        <f t="shared" ca="1" si="139"/>
        <v/>
      </c>
      <c r="AA266" s="316" t="str">
        <f t="shared" ca="1" si="140"/>
        <v/>
      </c>
      <c r="AC266" s="310" t="e">
        <f t="shared" ca="1" si="141"/>
        <v>#N/A</v>
      </c>
      <c r="AD266" s="323" t="e">
        <f t="shared" ca="1" si="142"/>
        <v>#N/A</v>
      </c>
      <c r="AE266" s="324">
        <f t="shared" ca="1" si="121"/>
        <v>746.08307548184814</v>
      </c>
      <c r="AG266" s="306">
        <f t="shared" ca="1" si="143"/>
        <v>33.099680790260813</v>
      </c>
      <c r="AH266" s="304">
        <f t="shared" ca="1" si="144"/>
        <v>42.27811236582874</v>
      </c>
    </row>
    <row r="267" spans="1:34" x14ac:dyDescent="0.2">
      <c r="A267" s="347">
        <f t="shared" ca="1" si="122"/>
        <v>0.01</v>
      </c>
      <c r="B267" s="304">
        <f t="shared" ca="1" si="123"/>
        <v>6.3299999999999441</v>
      </c>
      <c r="D267" s="306">
        <f t="shared" ca="1" si="124"/>
        <v>14.836704141429173</v>
      </c>
      <c r="E267" s="307">
        <f t="shared" ca="1" si="125"/>
        <v>29.495134651141946</v>
      </c>
      <c r="F267" s="304">
        <f t="shared" ca="1" si="126"/>
        <v>33.016522498126541</v>
      </c>
      <c r="G267" s="306">
        <f t="shared" ca="1" si="127"/>
        <v>79.794770538949379</v>
      </c>
      <c r="H267" s="307">
        <f t="shared" ca="1" si="128"/>
        <v>211.29279723657899</v>
      </c>
      <c r="I267" s="304">
        <f t="shared" ca="1" si="129"/>
        <v>225.85803410421704</v>
      </c>
      <c r="J267" s="306">
        <f t="shared" ca="1" si="130"/>
        <v>226.42008909284652</v>
      </c>
      <c r="K267" s="307">
        <f t="shared" ca="1" si="131"/>
        <v>748.19452869748136</v>
      </c>
      <c r="L267" s="304">
        <f t="shared" ca="1" si="116"/>
        <v>781.70397818973572</v>
      </c>
      <c r="M267" s="306">
        <f t="shared" ca="1" si="132"/>
        <v>1.2097042062490873</v>
      </c>
      <c r="N267" s="304">
        <f t="shared" ca="1" si="133"/>
        <v>69.310945477295959</v>
      </c>
      <c r="P267" s="310">
        <f t="shared" ca="1" si="134"/>
        <v>7</v>
      </c>
      <c r="Q267" s="304">
        <f t="shared" ca="1" si="135"/>
        <v>487.46808510639443</v>
      </c>
      <c r="R267" s="306">
        <f t="shared" ca="1" si="136"/>
        <v>0.2446375199380604</v>
      </c>
      <c r="S267" s="307">
        <f t="shared" ca="1" si="137"/>
        <v>8.587929985397448</v>
      </c>
      <c r="T267" s="304">
        <f t="shared" ca="1" si="117"/>
        <v>84.247593156748962</v>
      </c>
      <c r="U267" s="311">
        <f t="shared" ca="1" si="118"/>
        <v>0</v>
      </c>
      <c r="V267" s="306">
        <f t="shared" ca="1" si="119"/>
        <v>1.1366512719806323</v>
      </c>
      <c r="W267" s="304">
        <f t="shared" ca="1" si="120"/>
        <v>127.01286136108905</v>
      </c>
      <c r="Y267" s="314" t="str">
        <f t="shared" ca="1" si="138"/>
        <v/>
      </c>
      <c r="Z267" s="315" t="str">
        <f t="shared" ca="1" si="139"/>
        <v/>
      </c>
      <c r="AA267" s="316" t="str">
        <f t="shared" ca="1" si="140"/>
        <v/>
      </c>
      <c r="AC267" s="310" t="e">
        <f t="shared" ca="1" si="141"/>
        <v>#N/A</v>
      </c>
      <c r="AD267" s="323" t="e">
        <f t="shared" ca="1" si="142"/>
        <v>#N/A</v>
      </c>
      <c r="AE267" s="324">
        <f t="shared" ca="1" si="121"/>
        <v>748.19452869748136</v>
      </c>
      <c r="AG267" s="306">
        <f t="shared" ca="1" si="143"/>
        <v>32.834258041409598</v>
      </c>
      <c r="AH267" s="304">
        <f t="shared" ca="1" si="144"/>
        <v>42.012157760875617</v>
      </c>
    </row>
    <row r="268" spans="1:34" x14ac:dyDescent="0.2">
      <c r="A268" s="347">
        <f t="shared" ca="1" si="122"/>
        <v>0.01</v>
      </c>
      <c r="B268" s="304">
        <f t="shared" ca="1" si="123"/>
        <v>6.3399999999999439</v>
      </c>
      <c r="D268" s="306">
        <f t="shared" ca="1" si="124"/>
        <v>14.748809252441228</v>
      </c>
      <c r="E268" s="307">
        <f t="shared" ca="1" si="125"/>
        <v>29.244152819900762</v>
      </c>
      <c r="F268" s="304">
        <f t="shared" ca="1" si="126"/>
        <v>32.752829626134684</v>
      </c>
      <c r="G268" s="306">
        <f t="shared" ca="1" si="127"/>
        <v>79.942258631473791</v>
      </c>
      <c r="H268" s="307">
        <f t="shared" ca="1" si="128"/>
        <v>211.58523876477801</v>
      </c>
      <c r="I268" s="304">
        <f t="shared" ca="1" si="129"/>
        <v>226.1837261569664</v>
      </c>
      <c r="J268" s="306">
        <f t="shared" ca="1" si="130"/>
        <v>227.21877423869864</v>
      </c>
      <c r="K268" s="307">
        <f t="shared" ca="1" si="131"/>
        <v>750.30891887748817</v>
      </c>
      <c r="L268" s="304">
        <f t="shared" ca="1" si="116"/>
        <v>783.95908382621712</v>
      </c>
      <c r="M268" s="306">
        <f t="shared" ca="1" si="132"/>
        <v>1.2095509752824676</v>
      </c>
      <c r="N268" s="304">
        <f t="shared" ca="1" si="133"/>
        <v>69.302165989617947</v>
      </c>
      <c r="P268" s="310">
        <f t="shared" ca="1" si="134"/>
        <v>7</v>
      </c>
      <c r="Q268" s="304">
        <f t="shared" ca="1" si="135"/>
        <v>485.42553191490509</v>
      </c>
      <c r="R268" s="306">
        <f t="shared" ca="1" si="136"/>
        <v>0.24361245765731959</v>
      </c>
      <c r="S268" s="307">
        <f t="shared" ca="1" si="137"/>
        <v>8.5854938608208755</v>
      </c>
      <c r="T268" s="304">
        <f t="shared" ca="1" si="117"/>
        <v>84.223694774652799</v>
      </c>
      <c r="U268" s="311">
        <f t="shared" ca="1" si="118"/>
        <v>0</v>
      </c>
      <c r="V268" s="306">
        <f t="shared" ca="1" si="119"/>
        <v>1.1364106272616743</v>
      </c>
      <c r="W268" s="304">
        <f t="shared" ca="1" si="120"/>
        <v>127.35246794929708</v>
      </c>
      <c r="Y268" s="314" t="str">
        <f t="shared" ca="1" si="138"/>
        <v/>
      </c>
      <c r="Z268" s="315" t="str">
        <f t="shared" ca="1" si="139"/>
        <v/>
      </c>
      <c r="AA268" s="316" t="str">
        <f t="shared" ca="1" si="140"/>
        <v/>
      </c>
      <c r="AC268" s="310" t="e">
        <f t="shared" ca="1" si="141"/>
        <v>#N/A</v>
      </c>
      <c r="AD268" s="323" t="e">
        <f t="shared" ca="1" si="142"/>
        <v>#N/A</v>
      </c>
      <c r="AE268" s="324">
        <f t="shared" ca="1" si="121"/>
        <v>750.30891887748817</v>
      </c>
      <c r="AG268" s="306">
        <f t="shared" ca="1" si="143"/>
        <v>32.568939738304216</v>
      </c>
      <c r="AH268" s="304">
        <f t="shared" ca="1" si="144"/>
        <v>41.746307942679898</v>
      </c>
    </row>
    <row r="269" spans="1:34" x14ac:dyDescent="0.2">
      <c r="A269" s="347">
        <f t="shared" ca="1" si="122"/>
        <v>0.01</v>
      </c>
      <c r="B269" s="304">
        <f t="shared" ca="1" si="123"/>
        <v>6.3499999999999437</v>
      </c>
      <c r="D269" s="306">
        <f t="shared" ca="1" si="124"/>
        <v>14.660869388580732</v>
      </c>
      <c r="E269" s="307">
        <f t="shared" ca="1" si="125"/>
        <v>28.993301322547225</v>
      </c>
      <c r="F269" s="304">
        <f t="shared" ca="1" si="126"/>
        <v>32.489269194751706</v>
      </c>
      <c r="G269" s="306">
        <f t="shared" ca="1" si="127"/>
        <v>80.088867325359601</v>
      </c>
      <c r="H269" s="307">
        <f t="shared" ca="1" si="128"/>
        <v>211.87517177800348</v>
      </c>
      <c r="I269" s="304">
        <f t="shared" ca="1" si="129"/>
        <v>226.5067660919151</v>
      </c>
      <c r="J269" s="306">
        <f t="shared" ca="1" si="130"/>
        <v>228.01892986848281</v>
      </c>
      <c r="K269" s="307">
        <f t="shared" ca="1" si="131"/>
        <v>752.42622093020202</v>
      </c>
      <c r="L269" s="304">
        <f t="shared" ca="1" si="116"/>
        <v>786.21743196247769</v>
      </c>
      <c r="M269" s="306">
        <f t="shared" ca="1" si="132"/>
        <v>1.2093979007683866</v>
      </c>
      <c r="N269" s="304">
        <f t="shared" ca="1" si="133"/>
        <v>69.293395466010097</v>
      </c>
      <c r="P269" s="310">
        <f t="shared" ca="1" si="134"/>
        <v>7</v>
      </c>
      <c r="Q269" s="304">
        <f t="shared" ca="1" si="135"/>
        <v>483.38297872341576</v>
      </c>
      <c r="R269" s="306">
        <f t="shared" ca="1" si="136"/>
        <v>0.24258739537657875</v>
      </c>
      <c r="S269" s="307">
        <f t="shared" ca="1" si="137"/>
        <v>8.5830679868671105</v>
      </c>
      <c r="T269" s="304">
        <f t="shared" ca="1" si="117"/>
        <v>84.199896951166352</v>
      </c>
      <c r="U269" s="311">
        <f t="shared" ca="1" si="118"/>
        <v>0</v>
      </c>
      <c r="V269" s="306">
        <f t="shared" ca="1" si="119"/>
        <v>1.1361697002724549</v>
      </c>
      <c r="W269" s="304">
        <f t="shared" ca="1" si="120"/>
        <v>127.68942540736774</v>
      </c>
      <c r="Y269" s="314" t="str">
        <f t="shared" ca="1" si="138"/>
        <v/>
      </c>
      <c r="Z269" s="315" t="str">
        <f t="shared" ca="1" si="139"/>
        <v/>
      </c>
      <c r="AA269" s="316" t="str">
        <f t="shared" ca="1" si="140"/>
        <v/>
      </c>
      <c r="AC269" s="310" t="e">
        <f t="shared" ca="1" si="141"/>
        <v>#N/A</v>
      </c>
      <c r="AD269" s="323" t="e">
        <f t="shared" ca="1" si="142"/>
        <v>#N/A</v>
      </c>
      <c r="AE269" s="324">
        <f t="shared" ca="1" si="121"/>
        <v>752.42622093020202</v>
      </c>
      <c r="AG269" s="306">
        <f t="shared" ca="1" si="143"/>
        <v>32.30372812173006</v>
      </c>
      <c r="AH269" s="304">
        <f t="shared" ca="1" si="144"/>
        <v>41.480565145106432</v>
      </c>
    </row>
    <row r="270" spans="1:34" x14ac:dyDescent="0.2">
      <c r="A270" s="347">
        <f t="shared" ca="1" si="122"/>
        <v>0.01</v>
      </c>
      <c r="B270" s="304">
        <f t="shared" ca="1" si="123"/>
        <v>6.3599999999999435</v>
      </c>
      <c r="D270" s="306">
        <f t="shared" ca="1" si="124"/>
        <v>14.572885589909271</v>
      </c>
      <c r="E270" s="307">
        <f t="shared" ca="1" si="125"/>
        <v>28.742582160011878</v>
      </c>
      <c r="F270" s="304">
        <f t="shared" ca="1" si="126"/>
        <v>32.225844033036878</v>
      </c>
      <c r="G270" s="306">
        <f t="shared" ca="1" si="127"/>
        <v>80.234596181258695</v>
      </c>
      <c r="H270" s="307">
        <f t="shared" ca="1" si="128"/>
        <v>212.1625975996036</v>
      </c>
      <c r="I270" s="304">
        <f t="shared" ca="1" si="129"/>
        <v>226.82715499820776</v>
      </c>
      <c r="J270" s="306">
        <f t="shared" ca="1" si="130"/>
        <v>228.82054718601592</v>
      </c>
      <c r="K270" s="307">
        <f t="shared" ca="1" si="131"/>
        <v>754.54640977709005</v>
      </c>
      <c r="L270" s="304">
        <f t="shared" ca="1" si="116"/>
        <v>788.47899611974708</v>
      </c>
      <c r="M270" s="306">
        <f t="shared" ca="1" si="132"/>
        <v>1.2092449805408769</v>
      </c>
      <c r="N270" s="304">
        <f t="shared" ca="1" si="133"/>
        <v>69.284633782371614</v>
      </c>
      <c r="P270" s="310">
        <f t="shared" ca="1" si="134"/>
        <v>7</v>
      </c>
      <c r="Q270" s="304">
        <f t="shared" ca="1" si="135"/>
        <v>481.34042553192648</v>
      </c>
      <c r="R270" s="306">
        <f t="shared" ca="1" si="136"/>
        <v>0.24156233309583797</v>
      </c>
      <c r="S270" s="307">
        <f t="shared" ca="1" si="137"/>
        <v>8.5806523635361529</v>
      </c>
      <c r="T270" s="304">
        <f t="shared" ca="1" si="117"/>
        <v>84.176199686289664</v>
      </c>
      <c r="U270" s="311">
        <f t="shared" ca="1" si="118"/>
        <v>0</v>
      </c>
      <c r="V270" s="306">
        <f t="shared" ca="1" si="119"/>
        <v>1.1359284940535723</v>
      </c>
      <c r="W270" s="304">
        <f t="shared" ca="1" si="120"/>
        <v>128.02372381162346</v>
      </c>
      <c r="Y270" s="314" t="str">
        <f t="shared" ca="1" si="138"/>
        <v/>
      </c>
      <c r="Z270" s="315" t="str">
        <f t="shared" ca="1" si="139"/>
        <v/>
      </c>
      <c r="AA270" s="316" t="str">
        <f t="shared" ca="1" si="140"/>
        <v/>
      </c>
      <c r="AC270" s="310" t="e">
        <f t="shared" ca="1" si="141"/>
        <v>#N/A</v>
      </c>
      <c r="AD270" s="323" t="e">
        <f t="shared" ca="1" si="142"/>
        <v>#N/A</v>
      </c>
      <c r="AE270" s="324">
        <f t="shared" ca="1" si="121"/>
        <v>754.54640977709005</v>
      </c>
      <c r="AG270" s="306">
        <f t="shared" ca="1" si="143"/>
        <v>32.038625416200375</v>
      </c>
      <c r="AH270" s="304">
        <f t="shared" ca="1" si="144"/>
        <v>41.214931585786381</v>
      </c>
    </row>
    <row r="271" spans="1:34" x14ac:dyDescent="0.2">
      <c r="A271" s="347">
        <f t="shared" ca="1" si="122"/>
        <v>0.01</v>
      </c>
      <c r="B271" s="304">
        <f t="shared" ca="1" si="123"/>
        <v>6.3699999999999433</v>
      </c>
      <c r="D271" s="306">
        <f t="shared" ca="1" si="124"/>
        <v>14.484858889139817</v>
      </c>
      <c r="E271" s="307">
        <f t="shared" ca="1" si="125"/>
        <v>28.491997318476464</v>
      </c>
      <c r="F271" s="304">
        <f t="shared" ca="1" si="126"/>
        <v>31.96255697271986</v>
      </c>
      <c r="G271" s="306">
        <f t="shared" ca="1" si="127"/>
        <v>80.379444770150087</v>
      </c>
      <c r="H271" s="307">
        <f t="shared" ca="1" si="128"/>
        <v>212.44751757278837</v>
      </c>
      <c r="I271" s="304">
        <f t="shared" ca="1" si="129"/>
        <v>227.14489398707124</v>
      </c>
      <c r="J271" s="306">
        <f t="shared" ca="1" si="130"/>
        <v>229.62361739077295</v>
      </c>
      <c r="K271" s="307">
        <f t="shared" ca="1" si="131"/>
        <v>756.669460352952</v>
      </c>
      <c r="L271" s="304">
        <f t="shared" ca="1" si="116"/>
        <v>790.74374982952077</v>
      </c>
      <c r="M271" s="306">
        <f t="shared" ca="1" si="132"/>
        <v>1.2090922124484005</v>
      </c>
      <c r="N271" s="304">
        <f t="shared" ca="1" si="133"/>
        <v>69.275880815428451</v>
      </c>
      <c r="P271" s="310">
        <f t="shared" ca="1" si="134"/>
        <v>7</v>
      </c>
      <c r="Q271" s="304">
        <f t="shared" ca="1" si="135"/>
        <v>479.29787234043715</v>
      </c>
      <c r="R271" s="306">
        <f t="shared" ca="1" si="136"/>
        <v>0.24053727081509715</v>
      </c>
      <c r="S271" s="307">
        <f t="shared" ca="1" si="137"/>
        <v>8.5782469908280028</v>
      </c>
      <c r="T271" s="304">
        <f t="shared" ca="1" si="117"/>
        <v>84.152602980022706</v>
      </c>
      <c r="U271" s="311">
        <f t="shared" ca="1" si="118"/>
        <v>0</v>
      </c>
      <c r="V271" s="306">
        <f t="shared" ca="1" si="119"/>
        <v>1.135687011641934</v>
      </c>
      <c r="W271" s="304">
        <f t="shared" ca="1" si="120"/>
        <v>128.35535339214749</v>
      </c>
      <c r="Y271" s="314" t="str">
        <f t="shared" ca="1" si="138"/>
        <v/>
      </c>
      <c r="Z271" s="315" t="str">
        <f t="shared" ca="1" si="139"/>
        <v/>
      </c>
      <c r="AA271" s="316" t="str">
        <f t="shared" ca="1" si="140"/>
        <v/>
      </c>
      <c r="AC271" s="310" t="e">
        <f t="shared" ca="1" si="141"/>
        <v>#N/A</v>
      </c>
      <c r="AD271" s="323" t="e">
        <f t="shared" ca="1" si="142"/>
        <v>#N/A</v>
      </c>
      <c r="AE271" s="324">
        <f t="shared" ca="1" si="121"/>
        <v>756.669460352952</v>
      </c>
      <c r="AG271" s="306">
        <f t="shared" ca="1" si="143"/>
        <v>31.773633829946419</v>
      </c>
      <c r="AH271" s="304">
        <f t="shared" ca="1" si="144"/>
        <v>40.949409466106722</v>
      </c>
    </row>
    <row r="272" spans="1:34" x14ac:dyDescent="0.2">
      <c r="A272" s="347">
        <f t="shared" ca="1" si="122"/>
        <v>0.01</v>
      </c>
      <c r="B272" s="304">
        <f t="shared" ca="1" si="123"/>
        <v>6.379999999999943</v>
      </c>
      <c r="D272" s="306">
        <f t="shared" ca="1" si="124"/>
        <v>14.396790311647941</v>
      </c>
      <c r="E272" s="307">
        <f t="shared" ca="1" si="125"/>
        <v>28.241548769361621</v>
      </c>
      <c r="F272" s="304">
        <f t="shared" ca="1" si="126"/>
        <v>31.69941084893836</v>
      </c>
      <c r="G272" s="306">
        <f t="shared" ca="1" si="127"/>
        <v>80.523412673266563</v>
      </c>
      <c r="H272" s="307">
        <f t="shared" ca="1" si="128"/>
        <v>212.72993306048198</v>
      </c>
      <c r="I272" s="304">
        <f t="shared" ca="1" si="129"/>
        <v>227.45998419165147</v>
      </c>
      <c r="J272" s="306">
        <f t="shared" ca="1" si="130"/>
        <v>230.42813167799002</v>
      </c>
      <c r="K272" s="307">
        <f t="shared" ca="1" si="131"/>
        <v>758.7953476061183</v>
      </c>
      <c r="L272" s="304">
        <f t="shared" ca="1" si="116"/>
        <v>793.01166663378854</v>
      </c>
      <c r="M272" s="306">
        <f t="shared" ca="1" si="132"/>
        <v>1.2089395943536365</v>
      </c>
      <c r="N272" s="304">
        <f t="shared" ca="1" si="133"/>
        <v>69.267136442721139</v>
      </c>
      <c r="P272" s="310">
        <f t="shared" ca="1" si="134"/>
        <v>7</v>
      </c>
      <c r="Q272" s="304">
        <f t="shared" ca="1" si="135"/>
        <v>477.25531914894782</v>
      </c>
      <c r="R272" s="306">
        <f t="shared" ca="1" si="136"/>
        <v>0.23951220853435634</v>
      </c>
      <c r="S272" s="307">
        <f t="shared" ca="1" si="137"/>
        <v>8.5758518687426584</v>
      </c>
      <c r="T272" s="304">
        <f t="shared" ca="1" si="117"/>
        <v>84.12910683236548</v>
      </c>
      <c r="U272" s="311">
        <f t="shared" ca="1" si="118"/>
        <v>0</v>
      </c>
      <c r="V272" s="306">
        <f t="shared" ca="1" si="119"/>
        <v>1.1354452560707298</v>
      </c>
      <c r="W272" s="304">
        <f t="shared" ca="1" si="120"/>
        <v>128.6843045324363</v>
      </c>
      <c r="Y272" s="314" t="str">
        <f t="shared" ca="1" si="138"/>
        <v/>
      </c>
      <c r="Z272" s="315" t="str">
        <f t="shared" ca="1" si="139"/>
        <v/>
      </c>
      <c r="AA272" s="316" t="str">
        <f t="shared" ca="1" si="140"/>
        <v/>
      </c>
      <c r="AC272" s="310" t="e">
        <f t="shared" ca="1" si="141"/>
        <v>#N/A</v>
      </c>
      <c r="AD272" s="323" t="e">
        <f t="shared" ca="1" si="142"/>
        <v>#N/A</v>
      </c>
      <c r="AE272" s="324">
        <f t="shared" ca="1" si="121"/>
        <v>758.7953476061183</v>
      </c>
      <c r="AG272" s="306">
        <f t="shared" ca="1" si="143"/>
        <v>31.508755554908575</v>
      </c>
      <c r="AH272" s="304">
        <f t="shared" ca="1" si="144"/>
        <v>40.684000971200781</v>
      </c>
    </row>
    <row r="273" spans="1:34" x14ac:dyDescent="0.2">
      <c r="A273" s="347">
        <f t="shared" ca="1" si="122"/>
        <v>0.01</v>
      </c>
      <c r="B273" s="304">
        <f t="shared" ca="1" si="123"/>
        <v>6.3899999999999428</v>
      </c>
      <c r="D273" s="306">
        <f t="shared" ca="1" si="124"/>
        <v>14.308680875482944</v>
      </c>
      <c r="E273" s="307">
        <f t="shared" ca="1" si="125"/>
        <v>27.991238469315931</v>
      </c>
      <c r="F273" s="304">
        <f t="shared" ca="1" si="126"/>
        <v>31.436408501012377</v>
      </c>
      <c r="G273" s="306">
        <f t="shared" ca="1" si="127"/>
        <v>80.666499482021393</v>
      </c>
      <c r="H273" s="307">
        <f t="shared" ca="1" si="128"/>
        <v>213.00984544517513</v>
      </c>
      <c r="I273" s="304">
        <f t="shared" ca="1" si="129"/>
        <v>227.77242676685066</v>
      </c>
      <c r="J273" s="306">
        <f t="shared" ca="1" si="130"/>
        <v>231.23408123876646</v>
      </c>
      <c r="K273" s="307">
        <f t="shared" ca="1" si="131"/>
        <v>760.92404649864659</v>
      </c>
      <c r="L273" s="304">
        <f t="shared" ca="1" si="116"/>
        <v>795.28272008526062</v>
      </c>
      <c r="M273" s="306">
        <f t="shared" ca="1" si="132"/>
        <v>1.2087871241332697</v>
      </c>
      <c r="N273" s="304">
        <f t="shared" ca="1" si="133"/>
        <v>69.258400542592696</v>
      </c>
      <c r="P273" s="310">
        <f t="shared" ca="1" si="134"/>
        <v>7</v>
      </c>
      <c r="Q273" s="304">
        <f t="shared" ca="1" si="135"/>
        <v>475.21276595745849</v>
      </c>
      <c r="R273" s="306">
        <f t="shared" ca="1" si="136"/>
        <v>0.23848714625361553</v>
      </c>
      <c r="S273" s="307">
        <f t="shared" ca="1" si="137"/>
        <v>8.5734669972801214</v>
      </c>
      <c r="T273" s="304">
        <f t="shared" ca="1" si="117"/>
        <v>84.105711243317998</v>
      </c>
      <c r="U273" s="311">
        <f t="shared" ca="1" si="118"/>
        <v>0</v>
      </c>
      <c r="V273" s="306">
        <f t="shared" ca="1" si="119"/>
        <v>1.1352032303694066</v>
      </c>
      <c r="W273" s="304">
        <f t="shared" ca="1" si="120"/>
        <v>129.01056776904537</v>
      </c>
      <c r="Y273" s="314" t="str">
        <f t="shared" ca="1" si="138"/>
        <v/>
      </c>
      <c r="Z273" s="315" t="str">
        <f t="shared" ca="1" si="139"/>
        <v/>
      </c>
      <c r="AA273" s="316" t="str">
        <f t="shared" ca="1" si="140"/>
        <v/>
      </c>
      <c r="AC273" s="310" t="e">
        <f t="shared" ca="1" si="141"/>
        <v>#N/A</v>
      </c>
      <c r="AD273" s="323" t="e">
        <f t="shared" ca="1" si="142"/>
        <v>#N/A</v>
      </c>
      <c r="AE273" s="324">
        <f t="shared" ca="1" si="121"/>
        <v>760.92404649864659</v>
      </c>
      <c r="AG273" s="306">
        <f t="shared" ca="1" si="143"/>
        <v>31.243992766728589</v>
      </c>
      <c r="AH273" s="304">
        <f t="shared" ca="1" si="144"/>
        <v>40.418708269939827</v>
      </c>
    </row>
    <row r="274" spans="1:34" x14ac:dyDescent="0.2">
      <c r="A274" s="347">
        <f t="shared" ca="1" si="122"/>
        <v>0.01</v>
      </c>
      <c r="B274" s="304">
        <f t="shared" ca="1" si="123"/>
        <v>6.3999999999999426</v>
      </c>
      <c r="D274" s="306">
        <f t="shared" ca="1" si="124"/>
        <v>14.220531591379117</v>
      </c>
      <c r="E274" s="307">
        <f t="shared" ca="1" si="125"/>
        <v>27.741068360205851</v>
      </c>
      <c r="F274" s="304">
        <f t="shared" ca="1" si="126"/>
        <v>31.17355277325678</v>
      </c>
      <c r="G274" s="306">
        <f t="shared" ca="1" si="127"/>
        <v>80.808704797935178</v>
      </c>
      <c r="H274" s="307">
        <f t="shared" ca="1" si="128"/>
        <v>213.28725612877719</v>
      </c>
      <c r="I274" s="304">
        <f t="shared" ca="1" si="129"/>
        <v>228.08222288916431</v>
      </c>
      <c r="J274" s="306">
        <f t="shared" ca="1" si="130"/>
        <v>232.04145726016625</v>
      </c>
      <c r="K274" s="307">
        <f t="shared" ca="1" si="131"/>
        <v>763.05553200651639</v>
      </c>
      <c r="L274" s="304">
        <f t="shared" ca="1" si="116"/>
        <v>797.55688374759154</v>
      </c>
      <c r="M274" s="306">
        <f t="shared" ca="1" si="132"/>
        <v>1.208634799677784</v>
      </c>
      <c r="N274" s="304">
        <f t="shared" ca="1" si="133"/>
        <v>69.249672994176734</v>
      </c>
      <c r="P274" s="310">
        <f t="shared" ca="1" si="134"/>
        <v>7</v>
      </c>
      <c r="Q274" s="304">
        <f t="shared" ca="1" si="135"/>
        <v>473.17021276596921</v>
      </c>
      <c r="R274" s="306">
        <f t="shared" ca="1" si="136"/>
        <v>0.23746208397287472</v>
      </c>
      <c r="S274" s="307">
        <f t="shared" ca="1" si="137"/>
        <v>8.5710923764403919</v>
      </c>
      <c r="T274" s="304">
        <f t="shared" ca="1" si="117"/>
        <v>84.082416212880247</v>
      </c>
      <c r="U274" s="311">
        <f t="shared" ca="1" si="118"/>
        <v>0</v>
      </c>
      <c r="V274" s="306">
        <f t="shared" ca="1" si="119"/>
        <v>1.1349609375636389</v>
      </c>
      <c r="W274" s="304">
        <f t="shared" ca="1" si="120"/>
        <v>129.3341337912286</v>
      </c>
      <c r="Y274" s="314" t="str">
        <f t="shared" ca="1" si="138"/>
        <v/>
      </c>
      <c r="Z274" s="315" t="str">
        <f t="shared" ca="1" si="139"/>
        <v/>
      </c>
      <c r="AA274" s="316" t="str">
        <f t="shared" ca="1" si="140"/>
        <v/>
      </c>
      <c r="AC274" s="310" t="e">
        <f t="shared" ca="1" si="141"/>
        <v>#N/A</v>
      </c>
      <c r="AD274" s="323" t="e">
        <f t="shared" ca="1" si="142"/>
        <v>#N/A</v>
      </c>
      <c r="AE274" s="324">
        <f t="shared" ca="1" si="121"/>
        <v>763.05553200651639</v>
      </c>
      <c r="AG274" s="306">
        <f t="shared" ca="1" si="143"/>
        <v>30.979347624742804</v>
      </c>
      <c r="AH274" s="304">
        <f t="shared" ca="1" si="144"/>
        <v>40.153533514925741</v>
      </c>
    </row>
    <row r="275" spans="1:34" x14ac:dyDescent="0.2">
      <c r="A275" s="347">
        <f t="shared" ca="1" si="122"/>
        <v>0.01</v>
      </c>
      <c r="B275" s="304">
        <f t="shared" ca="1" si="123"/>
        <v>6.4099999999999424</v>
      </c>
      <c r="D275" s="306">
        <f t="shared" ca="1" si="124"/>
        <v>14.132343462766929</v>
      </c>
      <c r="E275" s="307">
        <f t="shared" ca="1" si="125"/>
        <v>27.491040369106884</v>
      </c>
      <c r="F275" s="304">
        <f t="shared" ca="1" si="126"/>
        <v>30.910846515834461</v>
      </c>
      <c r="G275" s="306">
        <f t="shared" ca="1" si="127"/>
        <v>80.950028232562843</v>
      </c>
      <c r="H275" s="307">
        <f t="shared" ca="1" si="128"/>
        <v>213.56216653246827</v>
      </c>
      <c r="I275" s="304">
        <f t="shared" ca="1" si="129"/>
        <v>228.3893737565179</v>
      </c>
      <c r="J275" s="306">
        <f t="shared" ca="1" si="130"/>
        <v>232.85025092531873</v>
      </c>
      <c r="K275" s="307">
        <f t="shared" ca="1" si="131"/>
        <v>765.18977911982256</v>
      </c>
      <c r="L275" s="304">
        <f t="shared" ca="1" si="116"/>
        <v>799.83413119560407</v>
      </c>
      <c r="M275" s="306">
        <f t="shared" ca="1" si="132"/>
        <v>1.2084826188912556</v>
      </c>
      <c r="N275" s="304">
        <f t="shared" ca="1" si="133"/>
        <v>69.240953677385676</v>
      </c>
      <c r="P275" s="310">
        <f t="shared" ca="1" si="134"/>
        <v>7</v>
      </c>
      <c r="Q275" s="304">
        <f t="shared" ca="1" si="135"/>
        <v>471.12765957447988</v>
      </c>
      <c r="R275" s="306">
        <f t="shared" ca="1" si="136"/>
        <v>0.2364370216921339</v>
      </c>
      <c r="S275" s="307">
        <f t="shared" ca="1" si="137"/>
        <v>8.5687280062234699</v>
      </c>
      <c r="T275" s="304">
        <f t="shared" ca="1" si="117"/>
        <v>84.059221741052241</v>
      </c>
      <c r="U275" s="311">
        <f t="shared" ca="1" si="118"/>
        <v>0</v>
      </c>
      <c r="V275" s="306">
        <f t="shared" ca="1" si="119"/>
        <v>1.1347183806753043</v>
      </c>
      <c r="W275" s="304">
        <f t="shared" ca="1" si="120"/>
        <v>129.65499344057054</v>
      </c>
      <c r="Y275" s="314" t="str">
        <f t="shared" ca="1" si="138"/>
        <v/>
      </c>
      <c r="Z275" s="315" t="str">
        <f t="shared" ca="1" si="139"/>
        <v/>
      </c>
      <c r="AA275" s="316" t="str">
        <f t="shared" ca="1" si="140"/>
        <v/>
      </c>
      <c r="AC275" s="310" t="e">
        <f t="shared" ca="1" si="141"/>
        <v>#N/A</v>
      </c>
      <c r="AD275" s="323" t="e">
        <f t="shared" ca="1" si="142"/>
        <v>#N/A</v>
      </c>
      <c r="AE275" s="324">
        <f t="shared" ca="1" si="121"/>
        <v>765.18977911982256</v>
      </c>
      <c r="AG275" s="306">
        <f t="shared" ca="1" si="143"/>
        <v>30.714822271976509</v>
      </c>
      <c r="AH275" s="304">
        <f t="shared" ca="1" si="144"/>
        <v>39.888478842484737</v>
      </c>
    </row>
    <row r="276" spans="1:34" x14ac:dyDescent="0.2">
      <c r="A276" s="347">
        <f t="shared" ca="1" si="122"/>
        <v>0.01</v>
      </c>
      <c r="B276" s="304">
        <f t="shared" ca="1" si="123"/>
        <v>6.4199999999999422</v>
      </c>
      <c r="D276" s="306">
        <f t="shared" ca="1" si="124"/>
        <v>14.044117485784392</v>
      </c>
      <c r="E276" s="307">
        <f t="shared" ca="1" si="125"/>
        <v>27.241156408295673</v>
      </c>
      <c r="F276" s="304">
        <f t="shared" ca="1" si="126"/>
        <v>30.648292585652197</v>
      </c>
      <c r="G276" s="306">
        <f t="shared" ca="1" si="127"/>
        <v>81.090469407420684</v>
      </c>
      <c r="H276" s="307">
        <f t="shared" ca="1" si="128"/>
        <v>213.83457809655121</v>
      </c>
      <c r="I276" s="304">
        <f t="shared" ca="1" si="129"/>
        <v>228.69388058810384</v>
      </c>
      <c r="J276" s="306">
        <f t="shared" ca="1" si="130"/>
        <v>233.66045341351864</v>
      </c>
      <c r="K276" s="307">
        <f t="shared" ca="1" si="131"/>
        <v>767.3267628429677</v>
      </c>
      <c r="L276" s="304">
        <f t="shared" ca="1" si="116"/>
        <v>802.11443601550957</v>
      </c>
      <c r="M276" s="306">
        <f t="shared" ca="1" si="132"/>
        <v>1.2083305796911528</v>
      </c>
      <c r="N276" s="304">
        <f t="shared" ca="1" si="133"/>
        <v>69.232242472899244</v>
      </c>
      <c r="P276" s="310">
        <f t="shared" ca="1" si="134"/>
        <v>7</v>
      </c>
      <c r="Q276" s="304">
        <f t="shared" ca="1" si="135"/>
        <v>469.08510638299055</v>
      </c>
      <c r="R276" s="306">
        <f t="shared" ca="1" si="136"/>
        <v>0.23541195941139309</v>
      </c>
      <c r="S276" s="307">
        <f t="shared" ca="1" si="137"/>
        <v>8.5663738866293553</v>
      </c>
      <c r="T276" s="304">
        <f t="shared" ca="1" si="117"/>
        <v>84.03612782783398</v>
      </c>
      <c r="U276" s="311">
        <f t="shared" ca="1" si="118"/>
        <v>0</v>
      </c>
      <c r="V276" s="306">
        <f t="shared" ca="1" si="119"/>
        <v>1.1344755627224545</v>
      </c>
      <c r="W276" s="304">
        <f t="shared" ca="1" si="120"/>
        <v>129.97313771061269</v>
      </c>
      <c r="Y276" s="314" t="str">
        <f t="shared" ca="1" si="138"/>
        <v/>
      </c>
      <c r="Z276" s="315" t="str">
        <f t="shared" ca="1" si="139"/>
        <v/>
      </c>
      <c r="AA276" s="316" t="str">
        <f t="shared" ca="1" si="140"/>
        <v/>
      </c>
      <c r="AC276" s="310" t="e">
        <f t="shared" ca="1" si="141"/>
        <v>#N/A</v>
      </c>
      <c r="AD276" s="323" t="e">
        <f t="shared" ca="1" si="142"/>
        <v>#N/A</v>
      </c>
      <c r="AE276" s="324">
        <f t="shared" ca="1" si="121"/>
        <v>767.3267628429677</v>
      </c>
      <c r="AG276" s="306">
        <f t="shared" ca="1" si="143"/>
        <v>30.45041883513926</v>
      </c>
      <c r="AH276" s="304">
        <f t="shared" ca="1" si="144"/>
        <v>39.623546372662112</v>
      </c>
    </row>
    <row r="277" spans="1:34" x14ac:dyDescent="0.2">
      <c r="A277" s="347">
        <f t="shared" ca="1" si="122"/>
        <v>0.01</v>
      </c>
      <c r="B277" s="304">
        <f t="shared" ca="1" si="123"/>
        <v>6.429999999999942</v>
      </c>
      <c r="D277" s="306">
        <f t="shared" ca="1" si="124"/>
        <v>13.955854649288336</v>
      </c>
      <c r="E277" s="307">
        <f t="shared" ca="1" si="125"/>
        <v>26.991418375243384</v>
      </c>
      <c r="F277" s="304">
        <f t="shared" ca="1" si="126"/>
        <v>30.38589384730173</v>
      </c>
      <c r="G277" s="306">
        <f t="shared" ca="1" si="127"/>
        <v>81.230027953913563</v>
      </c>
      <c r="H277" s="307">
        <f t="shared" ca="1" si="128"/>
        <v>214.10449228030365</v>
      </c>
      <c r="I277" s="304">
        <f t="shared" ca="1" si="129"/>
        <v>228.99574462421825</v>
      </c>
      <c r="J277" s="306">
        <f t="shared" ca="1" si="130"/>
        <v>234.4720559003253</v>
      </c>
      <c r="K277" s="307">
        <f t="shared" ca="1" si="131"/>
        <v>769.46645819485195</v>
      </c>
      <c r="L277" s="304">
        <f t="shared" ca="1" si="116"/>
        <v>804.39777180512829</v>
      </c>
      <c r="M277" s="306">
        <f t="shared" ca="1" si="132"/>
        <v>1.208178680008136</v>
      </c>
      <c r="N277" s="304">
        <f t="shared" ca="1" si="133"/>
        <v>69.223539262152997</v>
      </c>
      <c r="P277" s="310">
        <f t="shared" ca="1" si="134"/>
        <v>7</v>
      </c>
      <c r="Q277" s="304">
        <f t="shared" ca="1" si="135"/>
        <v>467.04255319150127</v>
      </c>
      <c r="R277" s="306">
        <f t="shared" ca="1" si="136"/>
        <v>0.23438689713065231</v>
      </c>
      <c r="S277" s="307">
        <f t="shared" ca="1" si="137"/>
        <v>8.5640300176580482</v>
      </c>
      <c r="T277" s="304">
        <f t="shared" ca="1" si="117"/>
        <v>84.013134473225463</v>
      </c>
      <c r="U277" s="311">
        <f t="shared" ca="1" si="118"/>
        <v>0</v>
      </c>
      <c r="V277" s="306">
        <f t="shared" ca="1" si="119"/>
        <v>1.1342324867192934</v>
      </c>
      <c r="W277" s="304">
        <f t="shared" ca="1" si="120"/>
        <v>130.28855774647346</v>
      </c>
      <c r="Y277" s="314" t="str">
        <f t="shared" ca="1" si="138"/>
        <v/>
      </c>
      <c r="Z277" s="315" t="str">
        <f t="shared" ca="1" si="139"/>
        <v/>
      </c>
      <c r="AA277" s="316" t="str">
        <f t="shared" ca="1" si="140"/>
        <v/>
      </c>
      <c r="AC277" s="310" t="e">
        <f t="shared" ca="1" si="141"/>
        <v>#N/A</v>
      </c>
      <c r="AD277" s="323" t="e">
        <f t="shared" ca="1" si="142"/>
        <v>#N/A</v>
      </c>
      <c r="AE277" s="324">
        <f t="shared" ca="1" si="121"/>
        <v>769.46645819485195</v>
      </c>
      <c r="AG277" s="306">
        <f t="shared" ca="1" si="143"/>
        <v>30.186139424621295</v>
      </c>
      <c r="AH277" s="304">
        <f t="shared" ca="1" si="144"/>
        <v>39.358738209218096</v>
      </c>
    </row>
    <row r="278" spans="1:34" x14ac:dyDescent="0.2">
      <c r="A278" s="347">
        <f t="shared" ca="1" si="122"/>
        <v>0.01</v>
      </c>
      <c r="B278" s="304">
        <f t="shared" ca="1" si="123"/>
        <v>6.4399999999999418</v>
      </c>
      <c r="D278" s="306">
        <f t="shared" ca="1" si="124"/>
        <v>13.86755593486577</v>
      </c>
      <c r="E278" s="307">
        <f t="shared" ca="1" si="125"/>
        <v>26.741828152609898</v>
      </c>
      <c r="F278" s="304">
        <f t="shared" ca="1" si="126"/>
        <v>30.1236531740483</v>
      </c>
      <c r="G278" s="306">
        <f t="shared" ca="1" si="127"/>
        <v>81.368703513262219</v>
      </c>
      <c r="H278" s="307">
        <f t="shared" ca="1" si="128"/>
        <v>214.37191056182974</v>
      </c>
      <c r="I278" s="304">
        <f t="shared" ca="1" si="129"/>
        <v>229.29496712609787</v>
      </c>
      <c r="J278" s="306">
        <f t="shared" ca="1" si="130"/>
        <v>235.28504955766118</v>
      </c>
      <c r="K278" s="307">
        <f t="shared" ca="1" si="131"/>
        <v>771.60884020906258</v>
      </c>
      <c r="L278" s="304">
        <f t="shared" ca="1" si="116"/>
        <v>806.68411217410608</v>
      </c>
      <c r="M278" s="306">
        <f t="shared" ca="1" si="132"/>
        <v>1.2080269177858609</v>
      </c>
      <c r="N278" s="304">
        <f t="shared" ca="1" si="133"/>
        <v>69.214843927327109</v>
      </c>
      <c r="P278" s="310">
        <f t="shared" ca="1" si="134"/>
        <v>7</v>
      </c>
      <c r="Q278" s="304">
        <f t="shared" ca="1" si="135"/>
        <v>465.00000000001194</v>
      </c>
      <c r="R278" s="306">
        <f t="shared" ca="1" si="136"/>
        <v>0.23336183484991146</v>
      </c>
      <c r="S278" s="307">
        <f t="shared" ca="1" si="137"/>
        <v>8.5616963993095485</v>
      </c>
      <c r="T278" s="304">
        <f t="shared" ca="1" si="117"/>
        <v>83.990241677226678</v>
      </c>
      <c r="U278" s="311">
        <f t="shared" ca="1" si="118"/>
        <v>0</v>
      </c>
      <c r="V278" s="306">
        <f t="shared" ca="1" si="119"/>
        <v>1.1339891556761488</v>
      </c>
      <c r="W278" s="304">
        <f t="shared" ca="1" si="120"/>
        <v>130.60124484446163</v>
      </c>
      <c r="Y278" s="314" t="str">
        <f t="shared" ca="1" si="138"/>
        <v/>
      </c>
      <c r="Z278" s="315" t="str">
        <f t="shared" ca="1" si="139"/>
        <v/>
      </c>
      <c r="AA278" s="316" t="str">
        <f t="shared" ca="1" si="140"/>
        <v/>
      </c>
      <c r="AC278" s="310" t="e">
        <f t="shared" ca="1" si="141"/>
        <v>#N/A</v>
      </c>
      <c r="AD278" s="323" t="e">
        <f t="shared" ca="1" si="142"/>
        <v>#N/A</v>
      </c>
      <c r="AE278" s="324">
        <f t="shared" ca="1" si="121"/>
        <v>771.60884020906258</v>
      </c>
      <c r="AG278" s="306">
        <f t="shared" ca="1" si="143"/>
        <v>29.921986134490908</v>
      </c>
      <c r="AH278" s="304">
        <f t="shared" ca="1" si="144"/>
        <v>39.094056439624637</v>
      </c>
    </row>
    <row r="279" spans="1:34" x14ac:dyDescent="0.2">
      <c r="A279" s="347">
        <f t="shared" ca="1" si="122"/>
        <v>0.01</v>
      </c>
      <c r="B279" s="304">
        <f t="shared" ca="1" si="123"/>
        <v>6.4499999999999416</v>
      </c>
      <c r="D279" s="306">
        <f t="shared" ca="1" si="124"/>
        <v>13.779222316845338</v>
      </c>
      <c r="E279" s="307">
        <f t="shared" ca="1" si="125"/>
        <v>26.492387608239163</v>
      </c>
      <c r="F279" s="304">
        <f t="shared" ca="1" si="126"/>
        <v>29.861573448869578</v>
      </c>
      <c r="G279" s="306">
        <f t="shared" ca="1" si="127"/>
        <v>81.506495736430665</v>
      </c>
      <c r="H279" s="307">
        <f t="shared" ca="1" si="128"/>
        <v>214.63683443791211</v>
      </c>
      <c r="I279" s="304">
        <f t="shared" ca="1" si="129"/>
        <v>229.59154937575659</v>
      </c>
      <c r="J279" s="306">
        <f t="shared" ca="1" si="130"/>
        <v>236.09942555390964</v>
      </c>
      <c r="K279" s="307">
        <f t="shared" ca="1" si="131"/>
        <v>773.75388393406126</v>
      </c>
      <c r="L279" s="304">
        <f t="shared" ca="1" si="116"/>
        <v>808.97343074413197</v>
      </c>
      <c r="M279" s="306">
        <f t="shared" ca="1" si="132"/>
        <v>1.2078752909807848</v>
      </c>
      <c r="N279" s="304">
        <f t="shared" ca="1" si="133"/>
        <v>69.206156351335196</v>
      </c>
      <c r="P279" s="310">
        <f t="shared" ca="1" si="134"/>
        <v>7</v>
      </c>
      <c r="Q279" s="304">
        <f t="shared" ca="1" si="135"/>
        <v>462.9574468085226</v>
      </c>
      <c r="R279" s="306">
        <f t="shared" ca="1" si="136"/>
        <v>0.23233677256917065</v>
      </c>
      <c r="S279" s="307">
        <f t="shared" ca="1" si="137"/>
        <v>8.5593730315838563</v>
      </c>
      <c r="T279" s="304">
        <f t="shared" ca="1" si="117"/>
        <v>83.967449439837637</v>
      </c>
      <c r="U279" s="311">
        <f t="shared" ca="1" si="118"/>
        <v>0</v>
      </c>
      <c r="V279" s="306">
        <f t="shared" ca="1" si="119"/>
        <v>1.1337455725994456</v>
      </c>
      <c r="W279" s="304">
        <f t="shared" ca="1" si="120"/>
        <v>130.91119045168327</v>
      </c>
      <c r="Y279" s="314" t="str">
        <f t="shared" ca="1" si="138"/>
        <v/>
      </c>
      <c r="Z279" s="315" t="str">
        <f t="shared" ca="1" si="139"/>
        <v/>
      </c>
      <c r="AA279" s="316" t="str">
        <f t="shared" ca="1" si="140"/>
        <v/>
      </c>
      <c r="AC279" s="310" t="e">
        <f t="shared" ca="1" si="141"/>
        <v>#N/A</v>
      </c>
      <c r="AD279" s="323" t="e">
        <f t="shared" ca="1" si="142"/>
        <v>#N/A</v>
      </c>
      <c r="AE279" s="324">
        <f t="shared" ca="1" si="121"/>
        <v>773.75388393406126</v>
      </c>
      <c r="AG279" s="306">
        <f t="shared" ca="1" si="143"/>
        <v>29.65796104249284</v>
      </c>
      <c r="AH279" s="304">
        <f t="shared" ca="1" si="144"/>
        <v>38.829503135063227</v>
      </c>
    </row>
    <row r="280" spans="1:34" x14ac:dyDescent="0.2">
      <c r="A280" s="347">
        <f t="shared" ca="1" si="122"/>
        <v>0.01</v>
      </c>
      <c r="B280" s="304">
        <f t="shared" ca="1" si="123"/>
        <v>6.4599999999999413</v>
      </c>
      <c r="D280" s="306">
        <f t="shared" ca="1" si="124"/>
        <v>13.690854762308788</v>
      </c>
      <c r="E280" s="307">
        <f t="shared" ca="1" si="125"/>
        <v>26.243098595155686</v>
      </c>
      <c r="F280" s="304">
        <f t="shared" ca="1" si="126"/>
        <v>29.599657565547876</v>
      </c>
      <c r="G280" s="306">
        <f t="shared" ca="1" si="127"/>
        <v>81.643404284053759</v>
      </c>
      <c r="H280" s="307">
        <f t="shared" ca="1" si="128"/>
        <v>214.89926542386368</v>
      </c>
      <c r="I280" s="304">
        <f t="shared" ca="1" si="129"/>
        <v>229.88549267582255</v>
      </c>
      <c r="J280" s="306">
        <f t="shared" ca="1" si="130"/>
        <v>236.91517505401205</v>
      </c>
      <c r="K280" s="307">
        <f t="shared" ca="1" si="131"/>
        <v>775.90156443337014</v>
      </c>
      <c r="L280" s="304">
        <f t="shared" ca="1" si="116"/>
        <v>811.26570114915148</v>
      </c>
      <c r="M280" s="306">
        <f t="shared" ca="1" si="132"/>
        <v>1.2077237975619755</v>
      </c>
      <c r="N280" s="304">
        <f t="shared" ca="1" si="133"/>
        <v>69.197476417813419</v>
      </c>
      <c r="P280" s="310">
        <f t="shared" ca="1" si="134"/>
        <v>7</v>
      </c>
      <c r="Q280" s="304">
        <f t="shared" ca="1" si="135"/>
        <v>460.91489361703327</v>
      </c>
      <c r="R280" s="306">
        <f t="shared" ca="1" si="136"/>
        <v>0.23131171028842984</v>
      </c>
      <c r="S280" s="307">
        <f t="shared" ca="1" si="137"/>
        <v>8.5570599144809716</v>
      </c>
      <c r="T280" s="304">
        <f t="shared" ca="1" si="117"/>
        <v>83.944757761058341</v>
      </c>
      <c r="U280" s="311">
        <f t="shared" ca="1" si="118"/>
        <v>0</v>
      </c>
      <c r="V280" s="306">
        <f t="shared" ca="1" si="119"/>
        <v>1.1335017404916838</v>
      </c>
      <c r="W280" s="304">
        <f t="shared" ca="1" si="120"/>
        <v>131.21838616564352</v>
      </c>
      <c r="Y280" s="314" t="str">
        <f t="shared" ca="1" si="138"/>
        <v/>
      </c>
      <c r="Z280" s="315" t="str">
        <f t="shared" ca="1" si="139"/>
        <v/>
      </c>
      <c r="AA280" s="316" t="str">
        <f t="shared" ca="1" si="140"/>
        <v/>
      </c>
      <c r="AC280" s="310" t="e">
        <f t="shared" ca="1" si="141"/>
        <v>#N/A</v>
      </c>
      <c r="AD280" s="323" t="e">
        <f t="shared" ca="1" si="142"/>
        <v>#N/A</v>
      </c>
      <c r="AE280" s="324">
        <f t="shared" ca="1" si="121"/>
        <v>775.90156443337014</v>
      </c>
      <c r="AG280" s="306">
        <f t="shared" ca="1" si="143"/>
        <v>29.394066210047797</v>
      </c>
      <c r="AH280" s="304">
        <f t="shared" ca="1" si="144"/>
        <v>38.565080350423884</v>
      </c>
    </row>
    <row r="281" spans="1:34" x14ac:dyDescent="0.2">
      <c r="A281" s="347">
        <f t="shared" ca="1" si="122"/>
        <v>0.01</v>
      </c>
      <c r="B281" s="304">
        <f t="shared" ca="1" si="123"/>
        <v>6.4699999999999411</v>
      </c>
      <c r="D281" s="306">
        <f t="shared" ca="1" si="124"/>
        <v>13.602454231102476</v>
      </c>
      <c r="E281" s="307">
        <f t="shared" ca="1" si="125"/>
        <v>25.993962951561869</v>
      </c>
      <c r="F281" s="304">
        <f t="shared" ca="1" si="126"/>
        <v>29.337908429818388</v>
      </c>
      <c r="G281" s="306">
        <f t="shared" ca="1" si="127"/>
        <v>81.779428826364779</v>
      </c>
      <c r="H281" s="307">
        <f t="shared" ca="1" si="128"/>
        <v>215.15920505337931</v>
      </c>
      <c r="I281" s="304">
        <f t="shared" ca="1" si="129"/>
        <v>230.17679834937445</v>
      </c>
      <c r="J281" s="306">
        <f t="shared" ca="1" si="130"/>
        <v>237.73228921956414</v>
      </c>
      <c r="K281" s="307">
        <f t="shared" ca="1" si="131"/>
        <v>778.0518567857564</v>
      </c>
      <c r="L281" s="304">
        <f t="shared" ca="1" si="116"/>
        <v>813.56089703557996</v>
      </c>
      <c r="M281" s="306">
        <f t="shared" ca="1" si="132"/>
        <v>1.2075724355109219</v>
      </c>
      <c r="N281" s="304">
        <f t="shared" ca="1" si="133"/>
        <v>69.188804011109596</v>
      </c>
      <c r="P281" s="310">
        <f t="shared" ca="1" si="134"/>
        <v>7</v>
      </c>
      <c r="Q281" s="304">
        <f t="shared" ca="1" si="135"/>
        <v>458.872340425544</v>
      </c>
      <c r="R281" s="306">
        <f t="shared" ca="1" si="136"/>
        <v>0.23028664800768905</v>
      </c>
      <c r="S281" s="307">
        <f t="shared" ca="1" si="137"/>
        <v>8.5547570480008943</v>
      </c>
      <c r="T281" s="304">
        <f t="shared" ca="1" si="117"/>
        <v>83.922166640888776</v>
      </c>
      <c r="U281" s="311">
        <f t="shared" ca="1" si="118"/>
        <v>0</v>
      </c>
      <c r="V281" s="306">
        <f t="shared" ca="1" si="119"/>
        <v>1.1332576623514121</v>
      </c>
      <c r="W281" s="304">
        <f t="shared" ca="1" si="120"/>
        <v>131.52282373384116</v>
      </c>
      <c r="Y281" s="314" t="str">
        <f t="shared" ca="1" si="138"/>
        <v/>
      </c>
      <c r="Z281" s="315" t="str">
        <f t="shared" ca="1" si="139"/>
        <v/>
      </c>
      <c r="AA281" s="316" t="str">
        <f t="shared" ca="1" si="140"/>
        <v/>
      </c>
      <c r="AC281" s="310" t="e">
        <f t="shared" ca="1" si="141"/>
        <v>#N/A</v>
      </c>
      <c r="AD281" s="323" t="e">
        <f t="shared" ca="1" si="142"/>
        <v>#N/A</v>
      </c>
      <c r="AE281" s="324">
        <f t="shared" ca="1" si="121"/>
        <v>778.0518567857564</v>
      </c>
      <c r="AG281" s="306">
        <f t="shared" ca="1" si="143"/>
        <v>29.130303682252791</v>
      </c>
      <c r="AH281" s="304">
        <f t="shared" ca="1" si="144"/>
        <v>38.30079012430491</v>
      </c>
    </row>
    <row r="282" spans="1:34" x14ac:dyDescent="0.2">
      <c r="A282" s="347">
        <f t="shared" ca="1" si="122"/>
        <v>0.01</v>
      </c>
      <c r="B282" s="304">
        <f t="shared" ca="1" si="123"/>
        <v>6.4799999999999409</v>
      </c>
      <c r="D282" s="306">
        <f t="shared" ca="1" si="124"/>
        <v>13.514021675848964</v>
      </c>
      <c r="E282" s="307">
        <f t="shared" ca="1" si="125"/>
        <v>25.744982500836457</v>
      </c>
      <c r="F282" s="304">
        <f t="shared" ca="1" si="126"/>
        <v>29.07632896057704</v>
      </c>
      <c r="G282" s="306">
        <f t="shared" ca="1" si="127"/>
        <v>81.914569043123265</v>
      </c>
      <c r="H282" s="307">
        <f t="shared" ca="1" si="128"/>
        <v>215.41665487838767</v>
      </c>
      <c r="I282" s="304">
        <f t="shared" ca="1" si="129"/>
        <v>230.46546773977875</v>
      </c>
      <c r="J282" s="306">
        <f t="shared" ca="1" si="130"/>
        <v>238.55075920891159</v>
      </c>
      <c r="K282" s="307">
        <f t="shared" ca="1" si="131"/>
        <v>780.20473608541522</v>
      </c>
      <c r="L282" s="304">
        <f t="shared" ca="1" si="116"/>
        <v>815.85899206251349</v>
      </c>
      <c r="M282" s="306">
        <f t="shared" ca="1" si="132"/>
        <v>1.207421202821348</v>
      </c>
      <c r="N282" s="304">
        <f t="shared" ca="1" si="133"/>
        <v>69.180139016272605</v>
      </c>
      <c r="P282" s="310">
        <f t="shared" ca="1" si="134"/>
        <v>7</v>
      </c>
      <c r="Q282" s="304">
        <f t="shared" ca="1" si="135"/>
        <v>456.82978723405466</v>
      </c>
      <c r="R282" s="306">
        <f t="shared" ca="1" si="136"/>
        <v>0.22926158572694821</v>
      </c>
      <c r="S282" s="307">
        <f t="shared" ca="1" si="137"/>
        <v>8.5524644321436245</v>
      </c>
      <c r="T282" s="304">
        <f t="shared" ca="1" si="117"/>
        <v>83.899676079328955</v>
      </c>
      <c r="U282" s="311">
        <f t="shared" ca="1" si="118"/>
        <v>0</v>
      </c>
      <c r="V282" s="306">
        <f t="shared" ca="1" si="119"/>
        <v>1.1330133411732037</v>
      </c>
      <c r="W282" s="304">
        <f t="shared" ca="1" si="120"/>
        <v>131.82449505335842</v>
      </c>
      <c r="Y282" s="314" t="str">
        <f t="shared" ca="1" si="138"/>
        <v/>
      </c>
      <c r="Z282" s="315" t="str">
        <f t="shared" ca="1" si="139"/>
        <v/>
      </c>
      <c r="AA282" s="316" t="str">
        <f t="shared" ca="1" si="140"/>
        <v/>
      </c>
      <c r="AC282" s="310" t="e">
        <f t="shared" ca="1" si="141"/>
        <v>#N/A</v>
      </c>
      <c r="AD282" s="323" t="e">
        <f t="shared" ca="1" si="142"/>
        <v>#N/A</v>
      </c>
      <c r="AE282" s="324">
        <f t="shared" ca="1" si="121"/>
        <v>780.20473608541522</v>
      </c>
      <c r="AG282" s="306">
        <f t="shared" ca="1" si="143"/>
        <v>28.86667548788256</v>
      </c>
      <c r="AH282" s="304">
        <f t="shared" ca="1" si="144"/>
        <v>38.036634479013813</v>
      </c>
    </row>
    <row r="283" spans="1:34" x14ac:dyDescent="0.2">
      <c r="A283" s="347">
        <f t="shared" ca="1" si="122"/>
        <v>0.01</v>
      </c>
      <c r="B283" s="304">
        <f t="shared" ca="1" si="123"/>
        <v>6.4899999999999407</v>
      </c>
      <c r="D283" s="306">
        <f t="shared" ca="1" si="124"/>
        <v>13.425558041958679</v>
      </c>
      <c r="E283" s="307">
        <f t="shared" ca="1" si="125"/>
        <v>25.496159051534022</v>
      </c>
      <c r="F283" s="304">
        <f t="shared" ca="1" si="126"/>
        <v>28.814922091151342</v>
      </c>
      <c r="G283" s="306">
        <f t="shared" ca="1" si="127"/>
        <v>82.048824623542856</v>
      </c>
      <c r="H283" s="307">
        <f t="shared" ca="1" si="128"/>
        <v>215.67161646890301</v>
      </c>
      <c r="I283" s="304">
        <f t="shared" ca="1" si="129"/>
        <v>230.75150221052624</v>
      </c>
      <c r="J283" s="306">
        <f t="shared" ca="1" si="130"/>
        <v>239.37057617724491</v>
      </c>
      <c r="K283" s="307">
        <f t="shared" ca="1" si="131"/>
        <v>782.36017744215167</v>
      </c>
      <c r="L283" s="304">
        <f t="shared" ca="1" si="116"/>
        <v>818.15995990193835</v>
      </c>
      <c r="M283" s="306">
        <f t="shared" ca="1" si="132"/>
        <v>1.2072700974990296</v>
      </c>
      <c r="N283" s="304">
        <f t="shared" ca="1" si="133"/>
        <v>69.171481319041803</v>
      </c>
      <c r="P283" s="310">
        <f t="shared" ca="1" si="134"/>
        <v>7</v>
      </c>
      <c r="Q283" s="304">
        <f t="shared" ca="1" si="135"/>
        <v>454.78723404256533</v>
      </c>
      <c r="R283" s="306">
        <f t="shared" ca="1" si="136"/>
        <v>0.2282365234462074</v>
      </c>
      <c r="S283" s="307">
        <f t="shared" ca="1" si="137"/>
        <v>8.5501820669091622</v>
      </c>
      <c r="T283" s="304">
        <f t="shared" ca="1" si="117"/>
        <v>83.87728607637888</v>
      </c>
      <c r="U283" s="311">
        <f t="shared" ca="1" si="118"/>
        <v>0</v>
      </c>
      <c r="V283" s="306">
        <f t="shared" ca="1" si="119"/>
        <v>1.1327687799476305</v>
      </c>
      <c r="W283" s="304">
        <f t="shared" ca="1" si="120"/>
        <v>132.12339217044374</v>
      </c>
      <c r="Y283" s="314" t="str">
        <f t="shared" ca="1" si="138"/>
        <v/>
      </c>
      <c r="Z283" s="315" t="str">
        <f t="shared" ca="1" si="139"/>
        <v/>
      </c>
      <c r="AA283" s="316" t="str">
        <f t="shared" ca="1" si="140"/>
        <v/>
      </c>
      <c r="AC283" s="310" t="e">
        <f t="shared" ca="1" si="141"/>
        <v>#N/A</v>
      </c>
      <c r="AD283" s="323" t="e">
        <f t="shared" ca="1" si="142"/>
        <v>#N/A</v>
      </c>
      <c r="AE283" s="324">
        <f t="shared" ca="1" si="121"/>
        <v>782.36017744215167</v>
      </c>
      <c r="AG283" s="306">
        <f t="shared" ca="1" si="143"/>
        <v>28.603183639392014</v>
      </c>
      <c r="AH283" s="304">
        <f t="shared" ca="1" si="144"/>
        <v>37.77261542056916</v>
      </c>
    </row>
    <row r="284" spans="1:34" x14ac:dyDescent="0.2">
      <c r="A284" s="347">
        <f t="shared" ca="1" si="122"/>
        <v>0.01</v>
      </c>
      <c r="B284" s="304">
        <f t="shared" ca="1" si="123"/>
        <v>6.4999999999999405</v>
      </c>
      <c r="D284" s="306">
        <f t="shared" ca="1" si="124"/>
        <v>13.337064267641606</v>
      </c>
      <c r="E284" s="307">
        <f t="shared" ca="1" si="125"/>
        <v>25.24749439738541</v>
      </c>
      <c r="F284" s="304">
        <f t="shared" ca="1" si="126"/>
        <v>28.553690770637868</v>
      </c>
      <c r="G284" s="306">
        <f t="shared" ca="1" si="127"/>
        <v>82.182195266219267</v>
      </c>
      <c r="H284" s="307">
        <f t="shared" ca="1" si="128"/>
        <v>215.92409141287686</v>
      </c>
      <c r="I284" s="304">
        <f t="shared" ca="1" si="129"/>
        <v>231.03490314506897</v>
      </c>
      <c r="J284" s="306">
        <f t="shared" ca="1" si="130"/>
        <v>240.19173127669373</v>
      </c>
      <c r="K284" s="307">
        <f t="shared" ca="1" si="131"/>
        <v>784.51815598156054</v>
      </c>
      <c r="L284" s="304">
        <f t="shared" ca="1" si="116"/>
        <v>820.4637742389383</v>
      </c>
      <c r="M284" s="306">
        <f t="shared" ca="1" si="132"/>
        <v>1.2071191175616118</v>
      </c>
      <c r="N284" s="304">
        <f t="shared" ca="1" si="133"/>
        <v>69.162830805836606</v>
      </c>
      <c r="P284" s="310">
        <f t="shared" ca="1" si="134"/>
        <v>7</v>
      </c>
      <c r="Q284" s="304">
        <f t="shared" ca="1" si="135"/>
        <v>452.74468085107605</v>
      </c>
      <c r="R284" s="306">
        <f t="shared" ca="1" si="136"/>
        <v>0.22721146116546662</v>
      </c>
      <c r="S284" s="307">
        <f t="shared" ca="1" si="137"/>
        <v>8.5479099522975073</v>
      </c>
      <c r="T284" s="304">
        <f t="shared" ca="1" si="117"/>
        <v>83.854996632038549</v>
      </c>
      <c r="U284" s="311">
        <f t="shared" ca="1" si="118"/>
        <v>0</v>
      </c>
      <c r="V284" s="306">
        <f t="shared" ca="1" si="119"/>
        <v>1.1325239816612409</v>
      </c>
      <c r="W284" s="304">
        <f t="shared" ca="1" si="120"/>
        <v>132.41950728008973</v>
      </c>
      <c r="Y284" s="314" t="str">
        <f t="shared" ca="1" si="138"/>
        <v/>
      </c>
      <c r="Z284" s="315" t="str">
        <f t="shared" ca="1" si="139"/>
        <v/>
      </c>
      <c r="AA284" s="316" t="str">
        <f t="shared" ca="1" si="140"/>
        <v/>
      </c>
      <c r="AC284" s="310" t="e">
        <f t="shared" ca="1" si="141"/>
        <v>#N/A</v>
      </c>
      <c r="AD284" s="323" t="e">
        <f t="shared" ca="1" si="142"/>
        <v>#N/A</v>
      </c>
      <c r="AE284" s="324">
        <f t="shared" ca="1" si="121"/>
        <v>784.51815598156054</v>
      </c>
      <c r="AG284" s="306">
        <f t="shared" ca="1" si="143"/>
        <v>28.33983013291958</v>
      </c>
      <c r="AH284" s="304">
        <f t="shared" ca="1" si="144"/>
        <v>37.508734938703441</v>
      </c>
    </row>
    <row r="285" spans="1:34" x14ac:dyDescent="0.2">
      <c r="A285" s="347">
        <f t="shared" ca="1" si="122"/>
        <v>0.01</v>
      </c>
      <c r="B285" s="304">
        <f t="shared" ca="1" si="123"/>
        <v>6.5099999999999403</v>
      </c>
      <c r="D285" s="306">
        <f t="shared" ca="1" si="124"/>
        <v>13.248541283919069</v>
      </c>
      <c r="E285" s="307">
        <f t="shared" ca="1" si="125"/>
        <v>24.998990317299153</v>
      </c>
      <c r="F285" s="304">
        <f t="shared" ca="1" si="126"/>
        <v>28.292637965310423</v>
      </c>
      <c r="G285" s="306">
        <f t="shared" ca="1" si="127"/>
        <v>82.314680679058455</v>
      </c>
      <c r="H285" s="307">
        <f t="shared" ca="1" si="128"/>
        <v>216.17408131604986</v>
      </c>
      <c r="I285" s="304">
        <f t="shared" ca="1" si="129"/>
        <v>231.31567194665715</v>
      </c>
      <c r="J285" s="306">
        <f t="shared" ca="1" si="130"/>
        <v>241.01421565642011</v>
      </c>
      <c r="K285" s="307">
        <f t="shared" ca="1" si="131"/>
        <v>786.67864684520521</v>
      </c>
      <c r="L285" s="304">
        <f t="shared" ca="1" si="116"/>
        <v>822.77040877190188</v>
      </c>
      <c r="M285" s="306">
        <f t="shared" ca="1" si="132"/>
        <v>1.2069682610384309</v>
      </c>
      <c r="N285" s="304">
        <f t="shared" ca="1" si="133"/>
        <v>69.154187363746331</v>
      </c>
      <c r="P285" s="310">
        <f t="shared" ca="1" si="134"/>
        <v>7</v>
      </c>
      <c r="Q285" s="304">
        <f t="shared" ca="1" si="135"/>
        <v>450.70212765958672</v>
      </c>
      <c r="R285" s="306">
        <f t="shared" ca="1" si="136"/>
        <v>0.2261863988847258</v>
      </c>
      <c r="S285" s="307">
        <f t="shared" ca="1" si="137"/>
        <v>8.5456480883086599</v>
      </c>
      <c r="T285" s="304">
        <f t="shared" ca="1" si="117"/>
        <v>83.832807746307964</v>
      </c>
      <c r="U285" s="311">
        <f t="shared" ca="1" si="118"/>
        <v>0</v>
      </c>
      <c r="V285" s="306">
        <f t="shared" ca="1" si="119"/>
        <v>1.1322789492965357</v>
      </c>
      <c r="W285" s="304">
        <f t="shared" ca="1" si="120"/>
        <v>132.7128327256051</v>
      </c>
      <c r="Y285" s="314" t="str">
        <f t="shared" ca="1" si="138"/>
        <v/>
      </c>
      <c r="Z285" s="315" t="str">
        <f t="shared" ca="1" si="139"/>
        <v/>
      </c>
      <c r="AA285" s="316" t="str">
        <f t="shared" ca="1" si="140"/>
        <v/>
      </c>
      <c r="AC285" s="310" t="e">
        <f t="shared" ca="1" si="141"/>
        <v>#N/A</v>
      </c>
      <c r="AD285" s="323" t="e">
        <f t="shared" ca="1" si="142"/>
        <v>#N/A</v>
      </c>
      <c r="AE285" s="324">
        <f t="shared" ca="1" si="121"/>
        <v>786.67864684520521</v>
      </c>
      <c r="AG285" s="306">
        <f t="shared" ca="1" si="143"/>
        <v>28.076616948291505</v>
      </c>
      <c r="AH285" s="304">
        <f t="shared" ca="1" si="144"/>
        <v>37.244995006866816</v>
      </c>
    </row>
    <row r="286" spans="1:34" x14ac:dyDescent="0.2">
      <c r="A286" s="347">
        <f t="shared" ca="1" si="122"/>
        <v>0.01</v>
      </c>
      <c r="B286" s="304">
        <f t="shared" ca="1" si="123"/>
        <v>6.5199999999999401</v>
      </c>
      <c r="D286" s="306">
        <f t="shared" ca="1" si="124"/>
        <v>13.159990014635595</v>
      </c>
      <c r="E286" s="307">
        <f t="shared" ca="1" si="125"/>
        <v>24.750648575363932</v>
      </c>
      <c r="F286" s="304">
        <f t="shared" ca="1" si="126"/>
        <v>28.031766660103198</v>
      </c>
      <c r="G286" s="306">
        <f t="shared" ca="1" si="127"/>
        <v>82.44628057920481</v>
      </c>
      <c r="H286" s="307">
        <f t="shared" ca="1" si="128"/>
        <v>216.4215878018035</v>
      </c>
      <c r="I286" s="304">
        <f t="shared" ca="1" si="129"/>
        <v>231.59381003817589</v>
      </c>
      <c r="J286" s="306">
        <f t="shared" ca="1" si="130"/>
        <v>241.83802046271143</v>
      </c>
      <c r="K286" s="307">
        <f t="shared" ca="1" si="131"/>
        <v>788.8416251907945</v>
      </c>
      <c r="L286" s="304">
        <f t="shared" ca="1" si="116"/>
        <v>825.07983721272501</v>
      </c>
      <c r="M286" s="306">
        <f t="shared" ca="1" si="132"/>
        <v>1.2068175259703371</v>
      </c>
      <c r="N286" s="304">
        <f t="shared" ca="1" si="133"/>
        <v>69.145550880519934</v>
      </c>
      <c r="P286" s="310">
        <f t="shared" ca="1" si="134"/>
        <v>7</v>
      </c>
      <c r="Q286" s="304">
        <f t="shared" ca="1" si="135"/>
        <v>448.65957446809739</v>
      </c>
      <c r="R286" s="306">
        <f t="shared" ca="1" si="136"/>
        <v>0.22516133660398499</v>
      </c>
      <c r="S286" s="307">
        <f t="shared" ca="1" si="137"/>
        <v>8.5433964749426199</v>
      </c>
      <c r="T286" s="304">
        <f t="shared" ca="1" si="117"/>
        <v>83.810719419187109</v>
      </c>
      <c r="U286" s="311">
        <f t="shared" ca="1" si="118"/>
        <v>0</v>
      </c>
      <c r="V286" s="306">
        <f t="shared" ca="1" si="119"/>
        <v>1.1320336858319442</v>
      </c>
      <c r="W286" s="304">
        <f t="shared" ca="1" si="120"/>
        <v>133.00336099818054</v>
      </c>
      <c r="Y286" s="314" t="str">
        <f t="shared" ca="1" si="138"/>
        <v/>
      </c>
      <c r="Z286" s="315" t="str">
        <f t="shared" ca="1" si="139"/>
        <v/>
      </c>
      <c r="AA286" s="316" t="str">
        <f t="shared" ca="1" si="140"/>
        <v/>
      </c>
      <c r="AC286" s="310" t="e">
        <f t="shared" ca="1" si="141"/>
        <v>#N/A</v>
      </c>
      <c r="AD286" s="323" t="e">
        <f t="shared" ca="1" si="142"/>
        <v>#N/A</v>
      </c>
      <c r="AE286" s="324">
        <f t="shared" ca="1" si="121"/>
        <v>788.8416251907945</v>
      </c>
      <c r="AG286" s="306">
        <f t="shared" ca="1" si="143"/>
        <v>27.813546049027224</v>
      </c>
      <c r="AH286" s="304">
        <f t="shared" ca="1" si="144"/>
        <v>36.981397582231985</v>
      </c>
    </row>
    <row r="287" spans="1:34" x14ac:dyDescent="0.2">
      <c r="A287" s="347">
        <f t="shared" ca="1" si="122"/>
        <v>0.01</v>
      </c>
      <c r="B287" s="304">
        <f t="shared" ca="1" si="123"/>
        <v>6.5299999999999399</v>
      </c>
      <c r="D287" s="306">
        <f t="shared" ca="1" si="124"/>
        <v>13.071411376470817</v>
      </c>
      <c r="E287" s="307">
        <f t="shared" ca="1" si="125"/>
        <v>24.502470920852012</v>
      </c>
      <c r="F287" s="304">
        <f t="shared" ca="1" si="126"/>
        <v>27.771079860173412</v>
      </c>
      <c r="G287" s="306">
        <f t="shared" ca="1" si="127"/>
        <v>82.576994692969521</v>
      </c>
      <c r="H287" s="307">
        <f t="shared" ca="1" si="128"/>
        <v>216.666612511012</v>
      </c>
      <c r="I287" s="304">
        <f t="shared" ca="1" si="129"/>
        <v>231.86931886198255</v>
      </c>
      <c r="J287" s="306">
        <f t="shared" ca="1" si="130"/>
        <v>242.66313683907231</v>
      </c>
      <c r="K287" s="307">
        <f t="shared" ca="1" si="131"/>
        <v>791.00706619235859</v>
      </c>
      <c r="L287" s="304">
        <f t="shared" ca="1" si="116"/>
        <v>827.3920332870149</v>
      </c>
      <c r="M287" s="306">
        <f t="shared" ca="1" si="132"/>
        <v>1.2066669104095202</v>
      </c>
      <c r="N287" s="304">
        <f t="shared" ca="1" si="133"/>
        <v>69.136921244556135</v>
      </c>
      <c r="P287" s="310">
        <f t="shared" ca="1" si="134"/>
        <v>7</v>
      </c>
      <c r="Q287" s="304">
        <f t="shared" ca="1" si="135"/>
        <v>446.61702127660806</v>
      </c>
      <c r="R287" s="306">
        <f t="shared" ca="1" si="136"/>
        <v>0.22413627432324415</v>
      </c>
      <c r="S287" s="307">
        <f t="shared" ca="1" si="137"/>
        <v>8.5411551121993874</v>
      </c>
      <c r="T287" s="304">
        <f t="shared" ca="1" si="117"/>
        <v>83.788731650675999</v>
      </c>
      <c r="U287" s="311">
        <f t="shared" ca="1" si="118"/>
        <v>0</v>
      </c>
      <c r="V287" s="306">
        <f t="shared" ca="1" si="119"/>
        <v>1.1317881942418002</v>
      </c>
      <c r="W287" s="304">
        <f t="shared" ca="1" si="120"/>
        <v>133.29108473645007</v>
      </c>
      <c r="Y287" s="314" t="str">
        <f t="shared" ca="1" si="138"/>
        <v/>
      </c>
      <c r="Z287" s="315" t="str">
        <f t="shared" ca="1" si="139"/>
        <v/>
      </c>
      <c r="AA287" s="316" t="str">
        <f t="shared" ca="1" si="140"/>
        <v/>
      </c>
      <c r="AC287" s="310" t="e">
        <f t="shared" ca="1" si="141"/>
        <v>#N/A</v>
      </c>
      <c r="AD287" s="323" t="e">
        <f t="shared" ca="1" si="142"/>
        <v>#N/A</v>
      </c>
      <c r="AE287" s="324">
        <f t="shared" ca="1" si="121"/>
        <v>791.00706619235859</v>
      </c>
      <c r="AG287" s="306">
        <f t="shared" ca="1" si="143"/>
        <v>27.550619382345602</v>
      </c>
      <c r="AH287" s="304">
        <f t="shared" ca="1" si="144"/>
        <v>36.717944605699891</v>
      </c>
    </row>
    <row r="288" spans="1:34" x14ac:dyDescent="0.2">
      <c r="A288" s="347">
        <f t="shared" ca="1" si="122"/>
        <v>0.01</v>
      </c>
      <c r="B288" s="304">
        <f t="shared" ca="1" si="123"/>
        <v>6.5399999999999396</v>
      </c>
      <c r="D288" s="306">
        <f t="shared" ca="1" si="124"/>
        <v>12.982806278951456</v>
      </c>
      <c r="E288" s="307">
        <f t="shared" ca="1" si="125"/>
        <v>24.254459088223498</v>
      </c>
      <c r="F288" s="304">
        <f t="shared" ca="1" si="126"/>
        <v>27.510580592548184</v>
      </c>
      <c r="G288" s="306">
        <f t="shared" ca="1" si="127"/>
        <v>82.706822755759035</v>
      </c>
      <c r="H288" s="307">
        <f t="shared" ca="1" si="128"/>
        <v>216.90915710189424</v>
      </c>
      <c r="I288" s="304">
        <f t="shared" ca="1" si="129"/>
        <v>232.14219987974349</v>
      </c>
      <c r="J288" s="306">
        <f t="shared" ca="1" si="130"/>
        <v>243.48955592631594</v>
      </c>
      <c r="K288" s="307">
        <f t="shared" ca="1" si="131"/>
        <v>793.17494504042315</v>
      </c>
      <c r="L288" s="304">
        <f t="shared" ca="1" si="116"/>
        <v>829.70697073429051</v>
      </c>
      <c r="M288" s="306">
        <f t="shared" ca="1" si="132"/>
        <v>1.2065164124193368</v>
      </c>
      <c r="N288" s="304">
        <f t="shared" ca="1" si="133"/>
        <v>69.128298344893423</v>
      </c>
      <c r="P288" s="310">
        <f t="shared" ca="1" si="134"/>
        <v>7</v>
      </c>
      <c r="Q288" s="304">
        <f t="shared" ca="1" si="135"/>
        <v>444.57446808511872</v>
      </c>
      <c r="R288" s="306">
        <f t="shared" ca="1" si="136"/>
        <v>0.22311121204250334</v>
      </c>
      <c r="S288" s="307">
        <f t="shared" ca="1" si="137"/>
        <v>8.5389240000789624</v>
      </c>
      <c r="T288" s="304">
        <f t="shared" ca="1" si="117"/>
        <v>83.766844440774619</v>
      </c>
      <c r="U288" s="311">
        <f t="shared" ca="1" si="118"/>
        <v>0</v>
      </c>
      <c r="V288" s="306">
        <f t="shared" ca="1" si="119"/>
        <v>1.1315424774963216</v>
      </c>
      <c r="W288" s="304">
        <f t="shared" ca="1" si="120"/>
        <v>133.57599672604596</v>
      </c>
      <c r="Y288" s="314" t="str">
        <f t="shared" ca="1" si="138"/>
        <v/>
      </c>
      <c r="Z288" s="315" t="str">
        <f t="shared" ca="1" si="139"/>
        <v/>
      </c>
      <c r="AA288" s="316" t="str">
        <f t="shared" ca="1" si="140"/>
        <v/>
      </c>
      <c r="AC288" s="310" t="e">
        <f t="shared" ca="1" si="141"/>
        <v>#N/A</v>
      </c>
      <c r="AD288" s="323" t="e">
        <f t="shared" ca="1" si="142"/>
        <v>#N/A</v>
      </c>
      <c r="AE288" s="324">
        <f t="shared" ca="1" si="121"/>
        <v>793.17494504042315</v>
      </c>
      <c r="AG288" s="306">
        <f t="shared" ca="1" si="143"/>
        <v>27.287838879172014</v>
      </c>
      <c r="AH288" s="304">
        <f t="shared" ca="1" si="144"/>
        <v>36.454638001906339</v>
      </c>
    </row>
    <row r="289" spans="1:34" x14ac:dyDescent="0.2">
      <c r="A289" s="347">
        <f t="shared" ca="1" si="122"/>
        <v>0.01</v>
      </c>
      <c r="B289" s="304">
        <f t="shared" ca="1" si="123"/>
        <v>6.5499999999999394</v>
      </c>
      <c r="D289" s="306">
        <f t="shared" ca="1" si="124"/>
        <v>12.894175624463445</v>
      </c>
      <c r="E289" s="307">
        <f t="shared" ca="1" si="125"/>
        <v>24.006614797131782</v>
      </c>
      <c r="F289" s="304">
        <f t="shared" ca="1" si="126"/>
        <v>27.250271907861286</v>
      </c>
      <c r="G289" s="306">
        <f t="shared" ca="1" si="127"/>
        <v>82.835764512003664</v>
      </c>
      <c r="H289" s="307">
        <f t="shared" ca="1" si="128"/>
        <v>217.14922324986554</v>
      </c>
      <c r="I289" s="304">
        <f t="shared" ca="1" si="129"/>
        <v>232.41245457227132</v>
      </c>
      <c r="J289" s="306">
        <f t="shared" ca="1" si="130"/>
        <v>244.31726886265477</v>
      </c>
      <c r="K289" s="307">
        <f t="shared" ca="1" si="131"/>
        <v>795.34523694218194</v>
      </c>
      <c r="L289" s="304">
        <f t="shared" ca="1" si="116"/>
        <v>832.02462330818207</v>
      </c>
      <c r="M289" s="306">
        <f t="shared" ca="1" si="132"/>
        <v>1.2063660300741414</v>
      </c>
      <c r="N289" s="304">
        <f t="shared" ca="1" si="133"/>
        <v>69.119682071200444</v>
      </c>
      <c r="P289" s="310">
        <f t="shared" ca="1" si="134"/>
        <v>7</v>
      </c>
      <c r="Q289" s="304">
        <f t="shared" ca="1" si="135"/>
        <v>442.53191489362945</v>
      </c>
      <c r="R289" s="306">
        <f t="shared" ca="1" si="136"/>
        <v>0.22208614976176255</v>
      </c>
      <c r="S289" s="307">
        <f t="shared" ca="1" si="137"/>
        <v>8.5367031385813448</v>
      </c>
      <c r="T289" s="304">
        <f t="shared" ca="1" si="117"/>
        <v>83.745057789482999</v>
      </c>
      <c r="U289" s="311">
        <f t="shared" ca="1" si="118"/>
        <v>0</v>
      </c>
      <c r="V289" s="306">
        <f t="shared" ca="1" si="119"/>
        <v>1.1312965385615845</v>
      </c>
      <c r="W289" s="304">
        <f t="shared" ca="1" si="120"/>
        <v>133.85808989914867</v>
      </c>
      <c r="Y289" s="314" t="str">
        <f t="shared" ca="1" si="138"/>
        <v/>
      </c>
      <c r="Z289" s="315" t="str">
        <f t="shared" ca="1" si="139"/>
        <v/>
      </c>
      <c r="AA289" s="316" t="str">
        <f t="shared" ca="1" si="140"/>
        <v/>
      </c>
      <c r="AC289" s="310" t="e">
        <f t="shared" ca="1" si="141"/>
        <v>#N/A</v>
      </c>
      <c r="AD289" s="323" t="e">
        <f t="shared" ca="1" si="142"/>
        <v>#N/A</v>
      </c>
      <c r="AE289" s="324">
        <f t="shared" ca="1" si="121"/>
        <v>795.34523694218194</v>
      </c>
      <c r="AG289" s="306">
        <f t="shared" ca="1" si="143"/>
        <v>27.025206454146641</v>
      </c>
      <c r="AH289" s="304">
        <f t="shared" ca="1" si="144"/>
        <v>36.191479679229744</v>
      </c>
    </row>
    <row r="290" spans="1:34" x14ac:dyDescent="0.2">
      <c r="A290" s="347">
        <f t="shared" ca="1" si="122"/>
        <v>0.01</v>
      </c>
      <c r="B290" s="304">
        <f t="shared" ca="1" si="123"/>
        <v>6.5599999999999392</v>
      </c>
      <c r="D290" s="306">
        <f t="shared" ca="1" si="124"/>
        <v>12.805520308264004</v>
      </c>
      <c r="E290" s="307">
        <f t="shared" ca="1" si="125"/>
        <v>23.758939752429725</v>
      </c>
      <c r="F290" s="304">
        <f t="shared" ca="1" si="126"/>
        <v>26.990156882184799</v>
      </c>
      <c r="G290" s="306">
        <f t="shared" ca="1" si="127"/>
        <v>82.963819715086302</v>
      </c>
      <c r="H290" s="307">
        <f t="shared" ca="1" si="128"/>
        <v>217.38681264738983</v>
      </c>
      <c r="I290" s="304">
        <f t="shared" ca="1" si="129"/>
        <v>232.68008443936216</v>
      </c>
      <c r="J290" s="306">
        <f t="shared" ca="1" si="130"/>
        <v>245.14626678379022</v>
      </c>
      <c r="K290" s="307">
        <f t="shared" ca="1" si="131"/>
        <v>797.51791712166823</v>
      </c>
      <c r="L290" s="304">
        <f t="shared" ca="1" si="116"/>
        <v>834.34496477662844</v>
      </c>
      <c r="M290" s="306">
        <f t="shared" ca="1" si="132"/>
        <v>1.2062157614591171</v>
      </c>
      <c r="N290" s="304">
        <f t="shared" ca="1" si="133"/>
        <v>69.111072313766272</v>
      </c>
      <c r="P290" s="310">
        <f t="shared" ca="1" si="134"/>
        <v>7</v>
      </c>
      <c r="Q290" s="304">
        <f t="shared" ca="1" si="135"/>
        <v>440.48936170214012</v>
      </c>
      <c r="R290" s="306">
        <f t="shared" ca="1" si="136"/>
        <v>0.22106108748102174</v>
      </c>
      <c r="S290" s="307">
        <f t="shared" ca="1" si="137"/>
        <v>8.5344925277065347</v>
      </c>
      <c r="T290" s="304">
        <f t="shared" ca="1" si="117"/>
        <v>83.723371696801109</v>
      </c>
      <c r="U290" s="311">
        <f t="shared" ca="1" si="118"/>
        <v>0</v>
      </c>
      <c r="V290" s="306">
        <f t="shared" ca="1" si="119"/>
        <v>1.1310503803995036</v>
      </c>
      <c r="W290" s="304">
        <f t="shared" ca="1" si="120"/>
        <v>134.137357334032</v>
      </c>
      <c r="Y290" s="314" t="str">
        <f t="shared" ca="1" si="138"/>
        <v/>
      </c>
      <c r="Z290" s="315" t="str">
        <f t="shared" ca="1" si="139"/>
        <v/>
      </c>
      <c r="AA290" s="316" t="str">
        <f t="shared" ca="1" si="140"/>
        <v/>
      </c>
      <c r="AC290" s="310" t="e">
        <f t="shared" ca="1" si="141"/>
        <v>#N/A</v>
      </c>
      <c r="AD290" s="323" t="e">
        <f t="shared" ca="1" si="142"/>
        <v>#N/A</v>
      </c>
      <c r="AE290" s="324">
        <f t="shared" ca="1" si="121"/>
        <v>797.51791712166823</v>
      </c>
      <c r="AG290" s="306">
        <f t="shared" ca="1" si="143"/>
        <v>26.762724005633398</v>
      </c>
      <c r="AH290" s="304">
        <f t="shared" ca="1" si="144"/>
        <v>35.92847152979958</v>
      </c>
    </row>
    <row r="291" spans="1:34" x14ac:dyDescent="0.2">
      <c r="A291" s="347">
        <f t="shared" ca="1" si="122"/>
        <v>0.01</v>
      </c>
      <c r="B291" s="304">
        <f t="shared" ca="1" si="123"/>
        <v>6.569999999999939</v>
      </c>
      <c r="D291" s="306">
        <f t="shared" ca="1" si="124"/>
        <v>12.716841218493929</v>
      </c>
      <c r="E291" s="307">
        <f t="shared" ca="1" si="125"/>
        <v>23.51143564417692</v>
      </c>
      <c r="F291" s="304">
        <f t="shared" ca="1" si="126"/>
        <v>26.730238618962218</v>
      </c>
      <c r="G291" s="306">
        <f t="shared" ca="1" si="127"/>
        <v>83.090988127271245</v>
      </c>
      <c r="H291" s="307">
        <f t="shared" ca="1" si="128"/>
        <v>217.62192700383159</v>
      </c>
      <c r="I291" s="304">
        <f t="shared" ca="1" si="129"/>
        <v>232.94509099963307</v>
      </c>
      <c r="J291" s="306">
        <f t="shared" ca="1" si="130"/>
        <v>245.97654082300201</v>
      </c>
      <c r="K291" s="307">
        <f t="shared" ca="1" si="131"/>
        <v>799.69296081992434</v>
      </c>
      <c r="L291" s="304">
        <f t="shared" ca="1" si="116"/>
        <v>836.6679689220731</v>
      </c>
      <c r="M291" s="306">
        <f t="shared" ca="1" si="132"/>
        <v>1.2060656046701104</v>
      </c>
      <c r="N291" s="304">
        <f t="shared" ca="1" si="133"/>
        <v>69.102468963490949</v>
      </c>
      <c r="P291" s="310">
        <f t="shared" ca="1" si="134"/>
        <v>7</v>
      </c>
      <c r="Q291" s="304">
        <f t="shared" ca="1" si="135"/>
        <v>438.44680851065084</v>
      </c>
      <c r="R291" s="306">
        <f t="shared" ca="1" si="136"/>
        <v>0.22003602520028093</v>
      </c>
      <c r="S291" s="307">
        <f t="shared" ca="1" si="137"/>
        <v>8.532292167454532</v>
      </c>
      <c r="T291" s="304">
        <f t="shared" ca="1" si="117"/>
        <v>83.701786162728965</v>
      </c>
      <c r="U291" s="311">
        <f t="shared" ca="1" si="118"/>
        <v>0</v>
      </c>
      <c r="V291" s="306">
        <f t="shared" ca="1" si="119"/>
        <v>1.1308040059678082</v>
      </c>
      <c r="W291" s="304">
        <f t="shared" ca="1" si="120"/>
        <v>134.41379225460236</v>
      </c>
      <c r="Y291" s="314" t="str">
        <f t="shared" ca="1" si="138"/>
        <v/>
      </c>
      <c r="Z291" s="315" t="str">
        <f t="shared" ca="1" si="139"/>
        <v/>
      </c>
      <c r="AA291" s="316" t="str">
        <f t="shared" ca="1" si="140"/>
        <v/>
      </c>
      <c r="AC291" s="310" t="e">
        <f t="shared" ca="1" si="141"/>
        <v>#N/A</v>
      </c>
      <c r="AD291" s="323" t="e">
        <f t="shared" ca="1" si="142"/>
        <v>#N/A</v>
      </c>
      <c r="AE291" s="324">
        <f t="shared" ca="1" si="121"/>
        <v>799.69296081992434</v>
      </c>
      <c r="AG291" s="306">
        <f t="shared" ca="1" si="143"/>
        <v>26.500393415729945</v>
      </c>
      <c r="AH291" s="304">
        <f t="shared" ca="1" si="144"/>
        <v>35.66561542950592</v>
      </c>
    </row>
    <row r="292" spans="1:34" x14ac:dyDescent="0.2">
      <c r="A292" s="347">
        <f t="shared" ca="1" si="122"/>
        <v>0.01</v>
      </c>
      <c r="B292" s="304">
        <f t="shared" ca="1" si="123"/>
        <v>6.5799999999999388</v>
      </c>
      <c r="D292" s="306">
        <f t="shared" ca="1" si="124"/>
        <v>12.628139236189865</v>
      </c>
      <c r="E292" s="307">
        <f t="shared" ca="1" si="125"/>
        <v>23.264104147647757</v>
      </c>
      <c r="F292" s="304">
        <f t="shared" ca="1" si="126"/>
        <v>26.470520251049081</v>
      </c>
      <c r="G292" s="306">
        <f t="shared" ca="1" si="127"/>
        <v>83.217269519633149</v>
      </c>
      <c r="H292" s="307">
        <f t="shared" ca="1" si="128"/>
        <v>217.85456804530807</v>
      </c>
      <c r="I292" s="304">
        <f t="shared" ca="1" si="129"/>
        <v>233.20747579035933</v>
      </c>
      <c r="J292" s="306">
        <f t="shared" ca="1" si="130"/>
        <v>246.80808211123653</v>
      </c>
      <c r="K292" s="307">
        <f t="shared" ca="1" si="131"/>
        <v>801.87034329517007</v>
      </c>
      <c r="L292" s="304">
        <f t="shared" ca="1" si="116"/>
        <v>838.99360954165843</v>
      </c>
      <c r="M292" s="306">
        <f t="shared" ca="1" si="132"/>
        <v>1.2059155578134677</v>
      </c>
      <c r="N292" s="304">
        <f t="shared" ca="1" si="133"/>
        <v>69.093871911876121</v>
      </c>
      <c r="P292" s="310">
        <f t="shared" ca="1" si="134"/>
        <v>7</v>
      </c>
      <c r="Q292" s="304">
        <f t="shared" ca="1" si="135"/>
        <v>436.40425531916151</v>
      </c>
      <c r="R292" s="306">
        <f t="shared" ca="1" si="136"/>
        <v>0.21901096291954011</v>
      </c>
      <c r="S292" s="307">
        <f t="shared" ca="1" si="137"/>
        <v>8.5301020578253368</v>
      </c>
      <c r="T292" s="304">
        <f t="shared" ca="1" si="117"/>
        <v>83.680301187266565</v>
      </c>
      <c r="U292" s="311">
        <f t="shared" ca="1" si="118"/>
        <v>0</v>
      </c>
      <c r="V292" s="306">
        <f t="shared" ca="1" si="119"/>
        <v>1.1305574182200215</v>
      </c>
      <c r="W292" s="304">
        <f t="shared" ca="1" si="120"/>
        <v>134.68738802993312</v>
      </c>
      <c r="Y292" s="314" t="str">
        <f t="shared" ca="1" si="138"/>
        <v/>
      </c>
      <c r="Z292" s="315" t="str">
        <f t="shared" ca="1" si="139"/>
        <v/>
      </c>
      <c r="AA292" s="316" t="str">
        <f t="shared" ca="1" si="140"/>
        <v/>
      </c>
      <c r="AC292" s="310" t="e">
        <f t="shared" ca="1" si="141"/>
        <v>#N/A</v>
      </c>
      <c r="AD292" s="323" t="e">
        <f t="shared" ca="1" si="142"/>
        <v>#N/A</v>
      </c>
      <c r="AE292" s="324">
        <f t="shared" ca="1" si="121"/>
        <v>801.87034329517007</v>
      </c>
      <c r="AG292" s="306">
        <f t="shared" ca="1" si="143"/>
        <v>26.238216550278551</v>
      </c>
      <c r="AH292" s="304">
        <f t="shared" ca="1" si="144"/>
        <v>35.402913238009788</v>
      </c>
    </row>
    <row r="293" spans="1:34" x14ac:dyDescent="0.2">
      <c r="A293" s="347">
        <f t="shared" ca="1" si="122"/>
        <v>0.01</v>
      </c>
      <c r="B293" s="304">
        <f t="shared" ca="1" si="123"/>
        <v>6.5899999999999386</v>
      </c>
      <c r="D293" s="306">
        <f t="shared" ca="1" si="124"/>
        <v>12.539415235296719</v>
      </c>
      <c r="E293" s="307">
        <f t="shared" ca="1" si="125"/>
        <v>23.016946923340548</v>
      </c>
      <c r="F293" s="304">
        <f t="shared" ca="1" si="126"/>
        <v>26.211004942868318</v>
      </c>
      <c r="G293" s="306">
        <f t="shared" ca="1" si="127"/>
        <v>83.342663671986116</v>
      </c>
      <c r="H293" s="307">
        <f t="shared" ca="1" si="128"/>
        <v>218.08473751454147</v>
      </c>
      <c r="I293" s="304">
        <f t="shared" ca="1" si="129"/>
        <v>233.46724036731203</v>
      </c>
      <c r="J293" s="306">
        <f t="shared" ca="1" si="130"/>
        <v>247.64088177719464</v>
      </c>
      <c r="K293" s="307">
        <f t="shared" ca="1" si="131"/>
        <v>804.05003982296932</v>
      </c>
      <c r="L293" s="304">
        <f t="shared" ca="1" si="116"/>
        <v>841.3218604474182</v>
      </c>
      <c r="M293" s="306">
        <f t="shared" ca="1" si="132"/>
        <v>1.2057656190058728</v>
      </c>
      <c r="N293" s="304">
        <f t="shared" ca="1" si="133"/>
        <v>69.085281051015713</v>
      </c>
      <c r="P293" s="310">
        <f t="shared" ca="1" si="134"/>
        <v>7</v>
      </c>
      <c r="Q293" s="304">
        <f t="shared" ca="1" si="135"/>
        <v>434.36170212767217</v>
      </c>
      <c r="R293" s="306">
        <f t="shared" ca="1" si="136"/>
        <v>0.2179859006387993</v>
      </c>
      <c r="S293" s="307">
        <f t="shared" ca="1" si="137"/>
        <v>8.5279221988189491</v>
      </c>
      <c r="T293" s="304">
        <f t="shared" ca="1" si="117"/>
        <v>83.658916770413896</v>
      </c>
      <c r="U293" s="311">
        <f t="shared" ca="1" si="118"/>
        <v>0</v>
      </c>
      <c r="V293" s="306">
        <f t="shared" ca="1" si="119"/>
        <v>1.1303106201054378</v>
      </c>
      <c r="W293" s="304">
        <f t="shared" ca="1" si="120"/>
        <v>134.95813817379408</v>
      </c>
      <c r="Y293" s="314" t="str">
        <f t="shared" ca="1" si="138"/>
        <v/>
      </c>
      <c r="Z293" s="315" t="str">
        <f t="shared" ca="1" si="139"/>
        <v/>
      </c>
      <c r="AA293" s="316" t="str">
        <f t="shared" ca="1" si="140"/>
        <v/>
      </c>
      <c r="AC293" s="310" t="e">
        <f t="shared" ca="1" si="141"/>
        <v>#N/A</v>
      </c>
      <c r="AD293" s="323" t="e">
        <f t="shared" ca="1" si="142"/>
        <v>#N/A</v>
      </c>
      <c r="AE293" s="324">
        <f t="shared" ca="1" si="121"/>
        <v>804.05003982296932</v>
      </c>
      <c r="AG293" s="306">
        <f t="shared" ca="1" si="143"/>
        <v>25.976195258877919</v>
      </c>
      <c r="AH293" s="304">
        <f t="shared" ca="1" si="144"/>
        <v>35.140366798754521</v>
      </c>
    </row>
    <row r="294" spans="1:34" x14ac:dyDescent="0.2">
      <c r="A294" s="347">
        <f t="shared" ca="1" si="122"/>
        <v>0.01</v>
      </c>
      <c r="B294" s="304">
        <f t="shared" ca="1" si="123"/>
        <v>6.5999999999999384</v>
      </c>
      <c r="D294" s="306">
        <f t="shared" ca="1" si="124"/>
        <v>12.450670082680162</v>
      </c>
      <c r="E294" s="307">
        <f t="shared" ca="1" si="125"/>
        <v>22.769965616987449</v>
      </c>
      <c r="F294" s="304">
        <f t="shared" ca="1" si="126"/>
        <v>25.951695892687582</v>
      </c>
      <c r="G294" s="306">
        <f t="shared" ca="1" si="127"/>
        <v>83.467170372812916</v>
      </c>
      <c r="H294" s="307">
        <f t="shared" ca="1" si="128"/>
        <v>218.31243717071135</v>
      </c>
      <c r="I294" s="304">
        <f t="shared" ca="1" si="129"/>
        <v>233.7243863045959</v>
      </c>
      <c r="J294" s="306">
        <f t="shared" ca="1" si="130"/>
        <v>248.47493094741864</v>
      </c>
      <c r="K294" s="307">
        <f t="shared" ca="1" si="131"/>
        <v>806.23202569639557</v>
      </c>
      <c r="L294" s="304">
        <f t="shared" ca="1" si="116"/>
        <v>843.65269546646846</v>
      </c>
      <c r="M294" s="306">
        <f t="shared" ca="1" si="132"/>
        <v>1.2056157863741879</v>
      </c>
      <c r="N294" s="304">
        <f t="shared" ca="1" si="133"/>
        <v>69.076696273586833</v>
      </c>
      <c r="P294" s="310">
        <f t="shared" ca="1" si="134"/>
        <v>7</v>
      </c>
      <c r="Q294" s="304">
        <f t="shared" ca="1" si="135"/>
        <v>432.31914893618284</v>
      </c>
      <c r="R294" s="306">
        <f t="shared" ca="1" si="136"/>
        <v>0.21696083835805849</v>
      </c>
      <c r="S294" s="307">
        <f t="shared" ca="1" si="137"/>
        <v>8.5257525904353688</v>
      </c>
      <c r="T294" s="304">
        <f t="shared" ca="1" si="117"/>
        <v>83.637632912170972</v>
      </c>
      <c r="U294" s="311">
        <f t="shared" ca="1" si="118"/>
        <v>0</v>
      </c>
      <c r="V294" s="306">
        <f t="shared" ca="1" si="119"/>
        <v>1.1300636145691041</v>
      </c>
      <c r="W294" s="304">
        <f t="shared" ca="1" si="120"/>
        <v>135.22603634417649</v>
      </c>
      <c r="Y294" s="314" t="str">
        <f t="shared" ca="1" si="138"/>
        <v/>
      </c>
      <c r="Z294" s="315" t="str">
        <f t="shared" ca="1" si="139"/>
        <v/>
      </c>
      <c r="AA294" s="316" t="str">
        <f t="shared" ca="1" si="140"/>
        <v/>
      </c>
      <c r="AC294" s="310" t="e">
        <f t="shared" ca="1" si="141"/>
        <v>#N/A</v>
      </c>
      <c r="AD294" s="323" t="e">
        <f t="shared" ca="1" si="142"/>
        <v>#N/A</v>
      </c>
      <c r="AE294" s="324">
        <f t="shared" ca="1" si="121"/>
        <v>806.23202569639557</v>
      </c>
      <c r="AG294" s="306">
        <f t="shared" ca="1" si="143"/>
        <v>25.714331374895821</v>
      </c>
      <c r="AH294" s="304">
        <f t="shared" ca="1" si="144"/>
        <v>34.877977938977935</v>
      </c>
    </row>
    <row r="295" spans="1:34" x14ac:dyDescent="0.2">
      <c r="A295" s="347">
        <f t="shared" ca="1" si="122"/>
        <v>0.01</v>
      </c>
      <c r="B295" s="304">
        <f t="shared" ca="1" si="123"/>
        <v>6.6099999999999381</v>
      </c>
      <c r="D295" s="306">
        <f t="shared" ca="1" si="124"/>
        <v>12.361904638139121</v>
      </c>
      <c r="E295" s="307">
        <f t="shared" ca="1" si="125"/>
        <v>22.523161859565292</v>
      </c>
      <c r="F295" s="304">
        <f t="shared" ca="1" si="126"/>
        <v>25.692596335026597</v>
      </c>
      <c r="G295" s="306">
        <f t="shared" ca="1" si="127"/>
        <v>83.590789419194309</v>
      </c>
      <c r="H295" s="307">
        <f t="shared" ca="1" si="128"/>
        <v>218.53766878930699</v>
      </c>
      <c r="I295" s="304">
        <f t="shared" ca="1" si="129"/>
        <v>233.97891519448697</v>
      </c>
      <c r="J295" s="306">
        <f t="shared" ca="1" si="130"/>
        <v>249.31022074637869</v>
      </c>
      <c r="K295" s="307">
        <f t="shared" ca="1" si="131"/>
        <v>808.41627622619569</v>
      </c>
      <c r="L295" s="304">
        <f t="shared" ca="1" si="116"/>
        <v>845.98608844119701</v>
      </c>
      <c r="M295" s="306">
        <f t="shared" ca="1" si="132"/>
        <v>1.2054660580552947</v>
      </c>
      <c r="N295" s="304">
        <f t="shared" ca="1" si="133"/>
        <v>69.068117472840655</v>
      </c>
      <c r="P295" s="310">
        <f t="shared" ca="1" si="134"/>
        <v>7</v>
      </c>
      <c r="Q295" s="304">
        <f t="shared" ca="1" si="135"/>
        <v>430.27659574469351</v>
      </c>
      <c r="R295" s="306">
        <f t="shared" ca="1" si="136"/>
        <v>0.21593577607731765</v>
      </c>
      <c r="S295" s="307">
        <f t="shared" ca="1" si="137"/>
        <v>8.523593232674596</v>
      </c>
      <c r="T295" s="304">
        <f t="shared" ca="1" si="117"/>
        <v>83.616449612537792</v>
      </c>
      <c r="U295" s="311">
        <f t="shared" ca="1" si="118"/>
        <v>0</v>
      </c>
      <c r="V295" s="306">
        <f t="shared" ca="1" si="119"/>
        <v>1.1298164045517942</v>
      </c>
      <c r="W295" s="304">
        <f t="shared" ca="1" si="120"/>
        <v>135.49107634281174</v>
      </c>
      <c r="Y295" s="314" t="str">
        <f t="shared" ca="1" si="138"/>
        <v/>
      </c>
      <c r="Z295" s="315" t="str">
        <f t="shared" ca="1" si="139"/>
        <v/>
      </c>
      <c r="AA295" s="316" t="str">
        <f t="shared" ca="1" si="140"/>
        <v/>
      </c>
      <c r="AC295" s="310" t="e">
        <f t="shared" ca="1" si="141"/>
        <v>#N/A</v>
      </c>
      <c r="AD295" s="323" t="e">
        <f t="shared" ca="1" si="142"/>
        <v>#N/A</v>
      </c>
      <c r="AE295" s="324">
        <f t="shared" ca="1" si="121"/>
        <v>808.41627622619569</v>
      </c>
      <c r="AG295" s="306">
        <f t="shared" ca="1" si="143"/>
        <v>25.452626715482605</v>
      </c>
      <c r="AH295" s="304">
        <f t="shared" ca="1" si="144"/>
        <v>34.615748469725354</v>
      </c>
    </row>
    <row r="296" spans="1:34" x14ac:dyDescent="0.2">
      <c r="A296" s="347">
        <f t="shared" ca="1" si="122"/>
        <v>0.01</v>
      </c>
      <c r="B296" s="304">
        <f t="shared" ca="1" si="123"/>
        <v>6.6199999999999379</v>
      </c>
      <c r="D296" s="306">
        <f t="shared" ca="1" si="124"/>
        <v>12.273119754418552</v>
      </c>
      <c r="E296" s="307">
        <f t="shared" ca="1" si="125"/>
        <v>22.276537267307397</v>
      </c>
      <c r="F296" s="304">
        <f t="shared" ca="1" si="126"/>
        <v>25.433709543203371</v>
      </c>
      <c r="G296" s="306">
        <f t="shared" ca="1" si="127"/>
        <v>83.713520616738492</v>
      </c>
      <c r="H296" s="307">
        <f t="shared" ca="1" si="128"/>
        <v>218.76043416198007</v>
      </c>
      <c r="I296" s="304">
        <f t="shared" ca="1" si="129"/>
        <v>234.23082864727076</v>
      </c>
      <c r="J296" s="306">
        <f t="shared" ca="1" si="130"/>
        <v>250.14674229655836</v>
      </c>
      <c r="K296" s="307">
        <f t="shared" ca="1" si="131"/>
        <v>810.60276674095212</v>
      </c>
      <c r="L296" s="304">
        <f t="shared" ca="1" si="116"/>
        <v>848.32201322945002</v>
      </c>
      <c r="M296" s="306">
        <f t="shared" ca="1" si="132"/>
        <v>1.2053164321959395</v>
      </c>
      <c r="N296" s="304">
        <f t="shared" ca="1" si="133"/>
        <v>69.059544542593585</v>
      </c>
      <c r="P296" s="310">
        <f t="shared" ca="1" si="134"/>
        <v>7</v>
      </c>
      <c r="Q296" s="304">
        <f t="shared" ca="1" si="135"/>
        <v>428.23404255320423</v>
      </c>
      <c r="R296" s="306">
        <f t="shared" ca="1" si="136"/>
        <v>0.21491071379657686</v>
      </c>
      <c r="S296" s="307">
        <f t="shared" ca="1" si="137"/>
        <v>8.5214441255366307</v>
      </c>
      <c r="T296" s="304">
        <f t="shared" ca="1" si="117"/>
        <v>83.595366871514358</v>
      </c>
      <c r="U296" s="311">
        <f t="shared" ca="1" si="118"/>
        <v>0</v>
      </c>
      <c r="V296" s="306">
        <f t="shared" ca="1" si="119"/>
        <v>1.129568992989993</v>
      </c>
      <c r="W296" s="304">
        <f t="shared" ca="1" si="120"/>
        <v>135.75325211468731</v>
      </c>
      <c r="Y296" s="314" t="str">
        <f t="shared" ca="1" si="138"/>
        <v/>
      </c>
      <c r="Z296" s="315" t="str">
        <f t="shared" ca="1" si="139"/>
        <v/>
      </c>
      <c r="AA296" s="316" t="str">
        <f t="shared" ca="1" si="140"/>
        <v/>
      </c>
      <c r="AC296" s="310" t="e">
        <f t="shared" ca="1" si="141"/>
        <v>#N/A</v>
      </c>
      <c r="AD296" s="323" t="e">
        <f t="shared" ca="1" si="142"/>
        <v>#N/A</v>
      </c>
      <c r="AE296" s="324">
        <f t="shared" ca="1" si="121"/>
        <v>810.60276674095212</v>
      </c>
      <c r="AG296" s="306">
        <f t="shared" ca="1" si="143"/>
        <v>25.191083081585766</v>
      </c>
      <c r="AH296" s="304">
        <f t="shared" ca="1" si="144"/>
        <v>34.353680185863716</v>
      </c>
    </row>
    <row r="297" spans="1:34" x14ac:dyDescent="0.2">
      <c r="A297" s="347">
        <f t="shared" ca="1" si="122"/>
        <v>0.01</v>
      </c>
      <c r="B297" s="304">
        <f t="shared" ca="1" si="123"/>
        <v>6.6299999999999377</v>
      </c>
      <c r="D297" s="306">
        <f t="shared" ca="1" si="124"/>
        <v>12.184316277222077</v>
      </c>
      <c r="E297" s="307">
        <f t="shared" ca="1" si="125"/>
        <v>22.030093441716112</v>
      </c>
      <c r="F297" s="304">
        <f t="shared" ca="1" si="126"/>
        <v>25.175038832028086</v>
      </c>
      <c r="G297" s="306">
        <f t="shared" ca="1" si="127"/>
        <v>83.835363779510715</v>
      </c>
      <c r="H297" s="307">
        <f t="shared" ca="1" si="128"/>
        <v>218.98073509639724</v>
      </c>
      <c r="I297" s="304">
        <f t="shared" ca="1" si="129"/>
        <v>234.48012829108012</v>
      </c>
      <c r="J297" s="306">
        <f t="shared" ca="1" si="130"/>
        <v>250.98448671853961</v>
      </c>
      <c r="K297" s="307">
        <f t="shared" ca="1" si="131"/>
        <v>812.79147258724402</v>
      </c>
      <c r="L297" s="304">
        <f t="shared" ca="1" si="116"/>
        <v>850.660443704719</v>
      </c>
      <c r="M297" s="306">
        <f t="shared" ca="1" si="132"/>
        <v>1.205166906952579</v>
      </c>
      <c r="N297" s="304">
        <f t="shared" ca="1" si="133"/>
        <v>69.050977377218359</v>
      </c>
      <c r="P297" s="310">
        <f t="shared" ca="1" si="134"/>
        <v>7</v>
      </c>
      <c r="Q297" s="304">
        <f t="shared" ca="1" si="135"/>
        <v>426.1914893617149</v>
      </c>
      <c r="R297" s="306">
        <f t="shared" ca="1" si="136"/>
        <v>0.21388565151583605</v>
      </c>
      <c r="S297" s="307">
        <f t="shared" ca="1" si="137"/>
        <v>8.5193052690214728</v>
      </c>
      <c r="T297" s="304">
        <f t="shared" ca="1" si="117"/>
        <v>83.574384689100654</v>
      </c>
      <c r="U297" s="311">
        <f t="shared" ca="1" si="118"/>
        <v>0</v>
      </c>
      <c r="V297" s="306">
        <f t="shared" ca="1" si="119"/>
        <v>1.1293213828158726</v>
      </c>
      <c r="W297" s="304">
        <f t="shared" ca="1" si="120"/>
        <v>136.01255774755614</v>
      </c>
      <c r="Y297" s="314" t="str">
        <f t="shared" ca="1" si="138"/>
        <v/>
      </c>
      <c r="Z297" s="315" t="str">
        <f t="shared" ca="1" si="139"/>
        <v/>
      </c>
      <c r="AA297" s="316" t="str">
        <f t="shared" ca="1" si="140"/>
        <v/>
      </c>
      <c r="AC297" s="310" t="e">
        <f t="shared" ca="1" si="141"/>
        <v>#N/A</v>
      </c>
      <c r="AD297" s="323" t="e">
        <f t="shared" ca="1" si="142"/>
        <v>#N/A</v>
      </c>
      <c r="AE297" s="324">
        <f t="shared" ca="1" si="121"/>
        <v>812.79147258724402</v>
      </c>
      <c r="AG297" s="306">
        <f t="shared" ca="1" si="143"/>
        <v>24.929702257965083</v>
      </c>
      <c r="AH297" s="304">
        <f t="shared" ca="1" si="144"/>
        <v>34.091774866096252</v>
      </c>
    </row>
    <row r="298" spans="1:34" x14ac:dyDescent="0.2">
      <c r="A298" s="347">
        <f t="shared" ca="1" si="122"/>
        <v>0.01</v>
      </c>
      <c r="B298" s="304">
        <f t="shared" ca="1" si="123"/>
        <v>6.6399999999999375</v>
      </c>
      <c r="D298" s="306">
        <f t="shared" ca="1" si="124"/>
        <v>12.095495045224874</v>
      </c>
      <c r="E298" s="307">
        <f t="shared" ca="1" si="125"/>
        <v>21.783831969576411</v>
      </c>
      <c r="F298" s="304">
        <f t="shared" ca="1" si="126"/>
        <v>24.916587560655227</v>
      </c>
      <c r="G298" s="306">
        <f t="shared" ca="1" si="127"/>
        <v>83.956318729962959</v>
      </c>
      <c r="H298" s="307">
        <f t="shared" ca="1" si="128"/>
        <v>219.19857341609301</v>
      </c>
      <c r="I298" s="304">
        <f t="shared" ca="1" si="129"/>
        <v>234.72681577173375</v>
      </c>
      <c r="J298" s="306">
        <f t="shared" ca="1" si="130"/>
        <v>251.82344513108697</v>
      </c>
      <c r="K298" s="307">
        <f t="shared" ca="1" si="131"/>
        <v>814.98236912980644</v>
      </c>
      <c r="L298" s="304">
        <f t="shared" ca="1" si="116"/>
        <v>853.00135375632408</v>
      </c>
      <c r="M298" s="306">
        <f t="shared" ca="1" si="132"/>
        <v>1.2050174804912268</v>
      </c>
      <c r="N298" s="304">
        <f t="shared" ca="1" si="133"/>
        <v>69.042415871635313</v>
      </c>
      <c r="P298" s="310">
        <f t="shared" ca="1" si="134"/>
        <v>7</v>
      </c>
      <c r="Q298" s="304">
        <f t="shared" ca="1" si="135"/>
        <v>424.14893617022557</v>
      </c>
      <c r="R298" s="306">
        <f t="shared" ca="1" si="136"/>
        <v>0.21286058923509524</v>
      </c>
      <c r="S298" s="307">
        <f t="shared" ca="1" si="137"/>
        <v>8.5171766631291224</v>
      </c>
      <c r="T298" s="304">
        <f t="shared" ca="1" si="117"/>
        <v>83.553503065296695</v>
      </c>
      <c r="U298" s="311">
        <f t="shared" ca="1" si="118"/>
        <v>0</v>
      </c>
      <c r="V298" s="306">
        <f t="shared" ca="1" si="119"/>
        <v>1.1290735769572739</v>
      </c>
      <c r="W298" s="304">
        <f t="shared" ca="1" si="120"/>
        <v>136.26898747144276</v>
      </c>
      <c r="Y298" s="314" t="str">
        <f t="shared" ca="1" si="138"/>
        <v/>
      </c>
      <c r="Z298" s="315" t="str">
        <f t="shared" ca="1" si="139"/>
        <v/>
      </c>
      <c r="AA298" s="316" t="str">
        <f t="shared" ca="1" si="140"/>
        <v/>
      </c>
      <c r="AC298" s="310" t="e">
        <f t="shared" ca="1" si="141"/>
        <v>#N/A</v>
      </c>
      <c r="AD298" s="323" t="e">
        <f t="shared" ca="1" si="142"/>
        <v>#N/A</v>
      </c>
      <c r="AE298" s="324">
        <f t="shared" ca="1" si="121"/>
        <v>814.98236912980644</v>
      </c>
      <c r="AG298" s="306">
        <f t="shared" ca="1" si="143"/>
        <v>24.668486013208899</v>
      </c>
      <c r="AH298" s="304">
        <f t="shared" ca="1" si="144"/>
        <v>33.830034272978324</v>
      </c>
    </row>
    <row r="299" spans="1:34" x14ac:dyDescent="0.2">
      <c r="A299" s="347">
        <f t="shared" ca="1" si="122"/>
        <v>0.01</v>
      </c>
      <c r="B299" s="304">
        <f t="shared" ca="1" si="123"/>
        <v>6.6499999999999373</v>
      </c>
      <c r="D299" s="306">
        <f t="shared" ca="1" si="124"/>
        <v>12.006656890086642</v>
      </c>
      <c r="E299" s="307">
        <f t="shared" ca="1" si="125"/>
        <v>21.537754422970238</v>
      </c>
      <c r="F299" s="304">
        <f t="shared" ca="1" si="126"/>
        <v>24.658359135604282</v>
      </c>
      <c r="G299" s="306">
        <f t="shared" ca="1" si="127"/>
        <v>84.076385298863826</v>
      </c>
      <c r="H299" s="307">
        <f t="shared" ca="1" si="128"/>
        <v>219.41395096032272</v>
      </c>
      <c r="I299" s="304">
        <f t="shared" ca="1" si="129"/>
        <v>234.97089275257457</v>
      </c>
      <c r="J299" s="306">
        <f t="shared" ca="1" si="130"/>
        <v>252.6636086512311</v>
      </c>
      <c r="K299" s="307">
        <f t="shared" ca="1" si="131"/>
        <v>817.17543175168851</v>
      </c>
      <c r="L299" s="304">
        <f t="shared" ca="1" si="116"/>
        <v>855.34471728959727</v>
      </c>
      <c r="M299" s="306">
        <f t="shared" ca="1" si="132"/>
        <v>1.2048681509873049</v>
      </c>
      <c r="N299" s="304">
        <f t="shared" ca="1" si="133"/>
        <v>69.033859921303801</v>
      </c>
      <c r="P299" s="310">
        <f t="shared" ca="1" si="134"/>
        <v>7</v>
      </c>
      <c r="Q299" s="304">
        <f t="shared" ca="1" si="135"/>
        <v>422.10638297873629</v>
      </c>
      <c r="R299" s="306">
        <f t="shared" ca="1" si="136"/>
        <v>0.21183552695435445</v>
      </c>
      <c r="S299" s="307">
        <f t="shared" ca="1" si="137"/>
        <v>8.5150583078595794</v>
      </c>
      <c r="T299" s="304">
        <f t="shared" ca="1" si="117"/>
        <v>83.532722000102481</v>
      </c>
      <c r="U299" s="311">
        <f t="shared" ca="1" si="118"/>
        <v>0</v>
      </c>
      <c r="V299" s="306">
        <f t="shared" ca="1" si="119"/>
        <v>1.1288255783376866</v>
      </c>
      <c r="W299" s="304">
        <f t="shared" ca="1" si="120"/>
        <v>136.52253565814428</v>
      </c>
      <c r="Y299" s="314" t="str">
        <f t="shared" ca="1" si="138"/>
        <v/>
      </c>
      <c r="Z299" s="315" t="str">
        <f t="shared" ca="1" si="139"/>
        <v/>
      </c>
      <c r="AA299" s="316" t="str">
        <f t="shared" ca="1" si="140"/>
        <v/>
      </c>
      <c r="AC299" s="310" t="e">
        <f t="shared" ca="1" si="141"/>
        <v>#N/A</v>
      </c>
      <c r="AD299" s="323" t="e">
        <f t="shared" ca="1" si="142"/>
        <v>#N/A</v>
      </c>
      <c r="AE299" s="324">
        <f t="shared" ca="1" si="121"/>
        <v>817.17543175168851</v>
      </c>
      <c r="AG299" s="306">
        <f t="shared" ca="1" si="143"/>
        <v>24.407436099751109</v>
      </c>
      <c r="AH299" s="304">
        <f t="shared" ca="1" si="144"/>
        <v>33.568460152933959</v>
      </c>
    </row>
    <row r="300" spans="1:34" x14ac:dyDescent="0.2">
      <c r="A300" s="347">
        <f t="shared" ca="1" si="122"/>
        <v>0.01</v>
      </c>
      <c r="B300" s="304">
        <f t="shared" ca="1" si="123"/>
        <v>6.6599999999999371</v>
      </c>
      <c r="D300" s="306">
        <f t="shared" ca="1" si="124"/>
        <v>11.91780263646452</v>
      </c>
      <c r="E300" s="307">
        <f t="shared" ca="1" si="125"/>
        <v>21.291862359291606</v>
      </c>
      <c r="F300" s="304">
        <f t="shared" ca="1" si="126"/>
        <v>24.400357013960665</v>
      </c>
      <c r="G300" s="306">
        <f t="shared" ca="1" si="127"/>
        <v>84.195563325228477</v>
      </c>
      <c r="H300" s="307">
        <f t="shared" ca="1" si="128"/>
        <v>219.62686958391564</v>
      </c>
      <c r="I300" s="304">
        <f t="shared" ca="1" si="129"/>
        <v>235.21236091430833</v>
      </c>
      <c r="J300" s="306">
        <f t="shared" ca="1" si="130"/>
        <v>253.50496839435155</v>
      </c>
      <c r="K300" s="307">
        <f t="shared" ca="1" si="131"/>
        <v>819.37063585440967</v>
      </c>
      <c r="L300" s="304">
        <f t="shared" ca="1" si="116"/>
        <v>857.69050822606209</v>
      </c>
      <c r="M300" s="306">
        <f t="shared" ca="1" si="132"/>
        <v>1.2047189166254935</v>
      </c>
      <c r="N300" s="304">
        <f t="shared" ca="1" si="133"/>
        <v>69.025309422213681</v>
      </c>
      <c r="P300" s="310">
        <f t="shared" ca="1" si="134"/>
        <v>7</v>
      </c>
      <c r="Q300" s="304">
        <f t="shared" ca="1" si="135"/>
        <v>420.06382978724696</v>
      </c>
      <c r="R300" s="306">
        <f t="shared" ca="1" si="136"/>
        <v>0.21081046467361361</v>
      </c>
      <c r="S300" s="307">
        <f t="shared" ca="1" si="137"/>
        <v>8.5129502032128439</v>
      </c>
      <c r="T300" s="304">
        <f t="shared" ca="1" si="117"/>
        <v>83.512041493517998</v>
      </c>
      <c r="U300" s="311">
        <f t="shared" ca="1" si="118"/>
        <v>0</v>
      </c>
      <c r="V300" s="306">
        <f t="shared" ca="1" si="119"/>
        <v>1.1285773898762277</v>
      </c>
      <c r="W300" s="304">
        <f t="shared" ca="1" si="120"/>
        <v>136.77319682072695</v>
      </c>
      <c r="Y300" s="314" t="str">
        <f t="shared" ca="1" si="138"/>
        <v/>
      </c>
      <c r="Z300" s="315" t="str">
        <f t="shared" ca="1" si="139"/>
        <v/>
      </c>
      <c r="AA300" s="316" t="str">
        <f t="shared" ca="1" si="140"/>
        <v/>
      </c>
      <c r="AC300" s="310" t="e">
        <f t="shared" ca="1" si="141"/>
        <v>#N/A</v>
      </c>
      <c r="AD300" s="323" t="e">
        <f t="shared" ca="1" si="142"/>
        <v>#N/A</v>
      </c>
      <c r="AE300" s="324">
        <f t="shared" ca="1" si="121"/>
        <v>819.37063585440967</v>
      </c>
      <c r="AG300" s="306">
        <f t="shared" ca="1" si="143"/>
        <v>24.146554253888908</v>
      </c>
      <c r="AH300" s="304">
        <f t="shared" ca="1" si="144"/>
        <v>33.307054236273139</v>
      </c>
    </row>
    <row r="301" spans="1:34" x14ac:dyDescent="0.2">
      <c r="A301" s="347">
        <f t="shared" ca="1" si="122"/>
        <v>0.01</v>
      </c>
      <c r="B301" s="304">
        <f t="shared" ca="1" si="123"/>
        <v>6.6699999999999369</v>
      </c>
      <c r="D301" s="306">
        <f t="shared" ca="1" si="124"/>
        <v>11.828933102026323</v>
      </c>
      <c r="E301" s="307">
        <f t="shared" ca="1" si="125"/>
        <v>21.046157321262839</v>
      </c>
      <c r="F301" s="304">
        <f t="shared" ca="1" si="126"/>
        <v>24.142584706769892</v>
      </c>
      <c r="G301" s="306">
        <f t="shared" ca="1" si="127"/>
        <v>84.313852656248741</v>
      </c>
      <c r="H301" s="307">
        <f t="shared" ca="1" si="128"/>
        <v>219.83733115712826</v>
      </c>
      <c r="I301" s="304">
        <f t="shared" ca="1" si="129"/>
        <v>235.45122195484248</v>
      </c>
      <c r="J301" s="306">
        <f t="shared" ca="1" si="130"/>
        <v>254.34751547425893</v>
      </c>
      <c r="K301" s="307">
        <f t="shared" ca="1" si="131"/>
        <v>821.56795685811494</v>
      </c>
      <c r="L301" s="304">
        <f t="shared" ca="1" si="116"/>
        <v>860.03870050361434</v>
      </c>
      <c r="M301" s="306">
        <f t="shared" ca="1" si="132"/>
        <v>1.2045697755995843</v>
      </c>
      <c r="N301" s="304">
        <f t="shared" ca="1" si="133"/>
        <v>69.016764270876834</v>
      </c>
      <c r="P301" s="310">
        <f t="shared" ca="1" si="134"/>
        <v>7</v>
      </c>
      <c r="Q301" s="304">
        <f t="shared" ca="1" si="135"/>
        <v>418.02127659575763</v>
      </c>
      <c r="R301" s="306">
        <f t="shared" ca="1" si="136"/>
        <v>0.2097854023928728</v>
      </c>
      <c r="S301" s="307">
        <f t="shared" ca="1" si="137"/>
        <v>8.5108523491889159</v>
      </c>
      <c r="T301" s="304">
        <f t="shared" ca="1" si="117"/>
        <v>83.491461545543274</v>
      </c>
      <c r="U301" s="311">
        <f t="shared" ca="1" si="118"/>
        <v>0</v>
      </c>
      <c r="V301" s="306">
        <f t="shared" ca="1" si="119"/>
        <v>1.1283290144876243</v>
      </c>
      <c r="W301" s="304">
        <f t="shared" ca="1" si="120"/>
        <v>137.02096561301855</v>
      </c>
      <c r="Y301" s="314" t="str">
        <f t="shared" ca="1" si="138"/>
        <v/>
      </c>
      <c r="Z301" s="315" t="str">
        <f t="shared" ca="1" si="139"/>
        <v/>
      </c>
      <c r="AA301" s="316" t="str">
        <f t="shared" ca="1" si="140"/>
        <v/>
      </c>
      <c r="AC301" s="310" t="e">
        <f t="shared" ca="1" si="141"/>
        <v>#N/A</v>
      </c>
      <c r="AD301" s="323" t="e">
        <f t="shared" ca="1" si="142"/>
        <v>#N/A</v>
      </c>
      <c r="AE301" s="324">
        <f t="shared" ca="1" si="121"/>
        <v>821.56795685811494</v>
      </c>
      <c r="AG301" s="306">
        <f t="shared" ca="1" si="143"/>
        <v>23.885842195801651</v>
      </c>
      <c r="AH301" s="304">
        <f t="shared" ca="1" si="144"/>
        <v>33.045818237210234</v>
      </c>
    </row>
    <row r="302" spans="1:34" x14ac:dyDescent="0.2">
      <c r="A302" s="347">
        <f t="shared" ca="1" si="122"/>
        <v>0.01</v>
      </c>
      <c r="B302" s="304">
        <f t="shared" ca="1" si="123"/>
        <v>6.6799999999999367</v>
      </c>
      <c r="D302" s="306">
        <f t="shared" ca="1" si="124"/>
        <v>11.607347545099403</v>
      </c>
      <c r="E302" s="307">
        <f t="shared" ca="1" si="125"/>
        <v>20.454638914454598</v>
      </c>
      <c r="F302" s="304">
        <f t="shared" ca="1" si="126"/>
        <v>23.518562246732806</v>
      </c>
      <c r="G302" s="306">
        <f t="shared" ca="1" si="127"/>
        <v>84.42992613169973</v>
      </c>
      <c r="H302" s="307">
        <f t="shared" ca="1" si="128"/>
        <v>220.04187754627281</v>
      </c>
      <c r="I302" s="304">
        <f t="shared" ca="1" si="129"/>
        <v>235.68377182295177</v>
      </c>
      <c r="J302" s="306">
        <f t="shared" ca="1" si="130"/>
        <v>255.19123436819868</v>
      </c>
      <c r="K302" s="307">
        <f t="shared" ca="1" si="131"/>
        <v>823.76735290163197</v>
      </c>
      <c r="L302" s="304">
        <f t="shared" ca="1" si="116"/>
        <v>862.38924958798441</v>
      </c>
      <c r="M302" s="306">
        <f t="shared" ca="1" si="132"/>
        <v>1.2044207237687616</v>
      </c>
      <c r="N302" s="304">
        <f t="shared" ca="1" si="133"/>
        <v>69.008224230042003</v>
      </c>
      <c r="P302" s="310">
        <f t="shared" ca="1" si="134"/>
        <v>8</v>
      </c>
      <c r="Q302" s="304">
        <f t="shared" ca="1" si="135"/>
        <v>412.82608695657484</v>
      </c>
      <c r="R302" s="306">
        <f t="shared" ca="1" si="136"/>
        <v>0.20717817876579125</v>
      </c>
      <c r="S302" s="307">
        <f t="shared" ca="1" si="137"/>
        <v>8.5087805674012582</v>
      </c>
      <c r="T302" s="304">
        <f t="shared" ca="1" si="117"/>
        <v>83.471137366206349</v>
      </c>
      <c r="U302" s="311">
        <f t="shared" ca="1" si="118"/>
        <v>0</v>
      </c>
      <c r="V302" s="306">
        <f t="shared" ca="1" si="119"/>
        <v>1.1280804570370992</v>
      </c>
      <c r="W302" s="304">
        <f t="shared" ca="1" si="120"/>
        <v>137.26152057886608</v>
      </c>
      <c r="Y302" s="314" t="str">
        <f t="shared" ca="1" si="138"/>
        <v/>
      </c>
      <c r="Z302" s="315" t="str">
        <f t="shared" ca="1" si="139"/>
        <v/>
      </c>
      <c r="AA302" s="316" t="str">
        <f t="shared" ca="1" si="140"/>
        <v/>
      </c>
      <c r="AC302" s="310" t="e">
        <f t="shared" ca="1" si="141"/>
        <v>#N/A</v>
      </c>
      <c r="AD302" s="323" t="e">
        <f t="shared" ca="1" si="142"/>
        <v>#N/A</v>
      </c>
      <c r="AE302" s="324">
        <f t="shared" ca="1" si="121"/>
        <v>823.76735290163197</v>
      </c>
      <c r="AG302" s="306">
        <f t="shared" ca="1" si="143"/>
        <v>23.254725008112061</v>
      </c>
      <c r="AH302" s="304">
        <f t="shared" ca="1" si="144"/>
        <v>32.414177232424777</v>
      </c>
    </row>
    <row r="303" spans="1:34" x14ac:dyDescent="0.2">
      <c r="A303" s="347">
        <f t="shared" ca="1" si="122"/>
        <v>0.01</v>
      </c>
      <c r="B303" s="304">
        <f t="shared" ca="1" si="123"/>
        <v>6.6899999999999364</v>
      </c>
      <c r="D303" s="306">
        <f t="shared" ca="1" si="124"/>
        <v>11.25295771171807</v>
      </c>
      <c r="E303" s="307">
        <f t="shared" ca="1" si="125"/>
        <v>19.517538898622561</v>
      </c>
      <c r="F303" s="304">
        <f t="shared" ca="1" si="126"/>
        <v>22.529167359690859</v>
      </c>
      <c r="G303" s="306">
        <f t="shared" ca="1" si="127"/>
        <v>84.542455708816917</v>
      </c>
      <c r="H303" s="307">
        <f t="shared" ca="1" si="128"/>
        <v>220.23705293525904</v>
      </c>
      <c r="I303" s="304">
        <f t="shared" ca="1" si="129"/>
        <v>235.90630831515585</v>
      </c>
      <c r="J303" s="306">
        <f t="shared" ca="1" si="130"/>
        <v>256.03609627740127</v>
      </c>
      <c r="K303" s="307">
        <f t="shared" ca="1" si="131"/>
        <v>825.96874755403962</v>
      </c>
      <c r="L303" s="304">
        <f t="shared" ca="1" si="116"/>
        <v>864.74207399256318</v>
      </c>
      <c r="M303" s="306">
        <f t="shared" ca="1" si="132"/>
        <v>1.2042717546721857</v>
      </c>
      <c r="N303" s="304">
        <f t="shared" ca="1" si="133"/>
        <v>68.999688929530322</v>
      </c>
      <c r="P303" s="310">
        <f t="shared" ca="1" si="134"/>
        <v>8</v>
      </c>
      <c r="Q303" s="304">
        <f t="shared" ca="1" si="135"/>
        <v>404.47826086961851</v>
      </c>
      <c r="R303" s="306">
        <f t="shared" ca="1" si="136"/>
        <v>0.20298879379232881</v>
      </c>
      <c r="S303" s="307">
        <f t="shared" ca="1" si="137"/>
        <v>8.5067506794633356</v>
      </c>
      <c r="T303" s="304">
        <f t="shared" ca="1" si="117"/>
        <v>83.451224165535322</v>
      </c>
      <c r="U303" s="311">
        <f t="shared" ca="1" si="118"/>
        <v>0</v>
      </c>
      <c r="V303" s="306">
        <f t="shared" ca="1" si="119"/>
        <v>1.1278317262914808</v>
      </c>
      <c r="W303" s="304">
        <f t="shared" ca="1" si="120"/>
        <v>137.49053011500055</v>
      </c>
      <c r="Y303" s="314" t="str">
        <f t="shared" ca="1" si="138"/>
        <v/>
      </c>
      <c r="Z303" s="315" t="str">
        <f t="shared" ca="1" si="139"/>
        <v/>
      </c>
      <c r="AA303" s="316" t="str">
        <f t="shared" ca="1" si="140"/>
        <v/>
      </c>
      <c r="AC303" s="310" t="e">
        <f t="shared" ca="1" si="141"/>
        <v>#N/A</v>
      </c>
      <c r="AD303" s="323" t="e">
        <f t="shared" ca="1" si="142"/>
        <v>#N/A</v>
      </c>
      <c r="AE303" s="324">
        <f t="shared" ca="1" si="121"/>
        <v>825.96874755403962</v>
      </c>
      <c r="AG303" s="306">
        <f t="shared" ca="1" si="143"/>
        <v>22.253387461223863</v>
      </c>
      <c r="AH303" s="304">
        <f t="shared" ca="1" si="144"/>
        <v>31.412315978162688</v>
      </c>
    </row>
    <row r="304" spans="1:34" x14ac:dyDescent="0.2">
      <c r="A304" s="347">
        <f t="shared" ca="1" si="122"/>
        <v>0.01</v>
      </c>
      <c r="B304" s="304">
        <f t="shared" ca="1" si="123"/>
        <v>6.6999999999999362</v>
      </c>
      <c r="D304" s="306">
        <f t="shared" ca="1" si="124"/>
        <v>10.898547869677394</v>
      </c>
      <c r="E304" s="307">
        <f t="shared" ca="1" si="125"/>
        <v>18.581227152883287</v>
      </c>
      <c r="F304" s="304">
        <f t="shared" ca="1" si="126"/>
        <v>21.541595766671904</v>
      </c>
      <c r="G304" s="306">
        <f t="shared" ca="1" si="127"/>
        <v>84.651441187513697</v>
      </c>
      <c r="H304" s="307">
        <f t="shared" ca="1" si="128"/>
        <v>220.42286520678789</v>
      </c>
      <c r="I304" s="304">
        <f t="shared" ca="1" si="129"/>
        <v>236.11883872553005</v>
      </c>
      <c r="J304" s="306">
        <f t="shared" ca="1" si="130"/>
        <v>256.88206576188293</v>
      </c>
      <c r="K304" s="307">
        <f t="shared" ca="1" si="131"/>
        <v>828.17204714474985</v>
      </c>
      <c r="L304" s="304">
        <f t="shared" ca="1" si="116"/>
        <v>867.09707379394274</v>
      </c>
      <c r="M304" s="306">
        <f t="shared" ca="1" si="132"/>
        <v>1.2041228618798991</v>
      </c>
      <c r="N304" s="304">
        <f t="shared" ca="1" si="133"/>
        <v>68.991158000932387</v>
      </c>
      <c r="P304" s="310">
        <f t="shared" ca="1" si="134"/>
        <v>8</v>
      </c>
      <c r="Q304" s="304">
        <f t="shared" ca="1" si="135"/>
        <v>396.13043478266218</v>
      </c>
      <c r="R304" s="306">
        <f t="shared" ca="1" si="136"/>
        <v>0.19879940881886637</v>
      </c>
      <c r="S304" s="307">
        <f t="shared" ca="1" si="137"/>
        <v>8.5047626853751463</v>
      </c>
      <c r="T304" s="304">
        <f t="shared" ca="1" si="117"/>
        <v>83.431721943530192</v>
      </c>
      <c r="U304" s="311">
        <f t="shared" ca="1" si="118"/>
        <v>0</v>
      </c>
      <c r="V304" s="306">
        <f t="shared" ca="1" si="119"/>
        <v>1.1275828329575954</v>
      </c>
      <c r="W304" s="304">
        <f t="shared" ca="1" si="120"/>
        <v>137.70797843916642</v>
      </c>
      <c r="Y304" s="314" t="str">
        <f t="shared" ca="1" si="138"/>
        <v/>
      </c>
      <c r="Z304" s="315" t="str">
        <f t="shared" ca="1" si="139"/>
        <v/>
      </c>
      <c r="AA304" s="316" t="str">
        <f t="shared" ca="1" si="140"/>
        <v/>
      </c>
      <c r="AC304" s="310" t="e">
        <f t="shared" ca="1" si="141"/>
        <v>#N/A</v>
      </c>
      <c r="AD304" s="323" t="e">
        <f t="shared" ca="1" si="142"/>
        <v>#N/A</v>
      </c>
      <c r="AE304" s="324">
        <f t="shared" ca="1" si="121"/>
        <v>828.17204714474985</v>
      </c>
      <c r="AG304" s="306">
        <f t="shared" ca="1" si="143"/>
        <v>21.252779310743627</v>
      </c>
      <c r="AH304" s="304">
        <f t="shared" ca="1" si="144"/>
        <v>30.411184207693505</v>
      </c>
    </row>
    <row r="305" spans="1:34" x14ac:dyDescent="0.2">
      <c r="A305" s="347">
        <f t="shared" ca="1" si="122"/>
        <v>0.01</v>
      </c>
      <c r="B305" s="304">
        <f t="shared" ca="1" si="123"/>
        <v>6.709999999999936</v>
      </c>
      <c r="D305" s="306">
        <f t="shared" ca="1" si="124"/>
        <v>10.544124910167994</v>
      </c>
      <c r="E305" s="307">
        <f t="shared" ca="1" si="125"/>
        <v>17.645719491522541</v>
      </c>
      <c r="F305" s="304">
        <f t="shared" ca="1" si="126"/>
        <v>20.556020687251795</v>
      </c>
      <c r="G305" s="306">
        <f t="shared" ca="1" si="127"/>
        <v>84.756882436615371</v>
      </c>
      <c r="H305" s="307">
        <f t="shared" ca="1" si="128"/>
        <v>220.59932240170312</v>
      </c>
      <c r="I305" s="304">
        <f t="shared" ca="1" si="129"/>
        <v>236.32137052002892</v>
      </c>
      <c r="J305" s="306">
        <f t="shared" ca="1" si="130"/>
        <v>257.7291073800036</v>
      </c>
      <c r="K305" s="307">
        <f t="shared" ca="1" si="131"/>
        <v>830.37715808279233</v>
      </c>
      <c r="L305" s="304">
        <f t="shared" ca="1" si="116"/>
        <v>869.45414913987736</v>
      </c>
      <c r="M305" s="306">
        <f t="shared" ca="1" si="132"/>
        <v>1.203974038991191</v>
      </c>
      <c r="N305" s="304">
        <f t="shared" ca="1" si="133"/>
        <v>68.982631077514455</v>
      </c>
      <c r="P305" s="310">
        <f t="shared" ca="1" si="134"/>
        <v>8</v>
      </c>
      <c r="Q305" s="304">
        <f t="shared" ca="1" si="135"/>
        <v>387.78260869570579</v>
      </c>
      <c r="R305" s="306">
        <f t="shared" ca="1" si="136"/>
        <v>0.19461002384540391</v>
      </c>
      <c r="S305" s="307">
        <f t="shared" ca="1" si="137"/>
        <v>8.5028165851366921</v>
      </c>
      <c r="T305" s="304">
        <f t="shared" ca="1" si="117"/>
        <v>83.412630700190959</v>
      </c>
      <c r="U305" s="311">
        <f t="shared" ca="1" si="118"/>
        <v>0</v>
      </c>
      <c r="V305" s="306">
        <f t="shared" ca="1" si="119"/>
        <v>1.1273337877243657</v>
      </c>
      <c r="W305" s="304">
        <f t="shared" ca="1" si="120"/>
        <v>137.9138515235087</v>
      </c>
      <c r="Y305" s="314" t="str">
        <f t="shared" ca="1" si="138"/>
        <v/>
      </c>
      <c r="Z305" s="315" t="str">
        <f t="shared" ca="1" si="139"/>
        <v/>
      </c>
      <c r="AA305" s="316" t="str">
        <f t="shared" ca="1" si="140"/>
        <v/>
      </c>
      <c r="AC305" s="310" t="e">
        <f t="shared" ca="1" si="141"/>
        <v>#N/A</v>
      </c>
      <c r="AD305" s="323" t="e">
        <f t="shared" ca="1" si="142"/>
        <v>#N/A</v>
      </c>
      <c r="AE305" s="324">
        <f t="shared" ca="1" si="121"/>
        <v>830.37715808279233</v>
      </c>
      <c r="AG305" s="306">
        <f t="shared" ca="1" si="143"/>
        <v>20.252917744620813</v>
      </c>
      <c r="AH305" s="304">
        <f t="shared" ca="1" si="144"/>
        <v>29.410799086702767</v>
      </c>
    </row>
    <row r="306" spans="1:34" x14ac:dyDescent="0.2">
      <c r="A306" s="347">
        <f t="shared" ca="1" si="122"/>
        <v>0.01</v>
      </c>
      <c r="B306" s="304">
        <f t="shared" ca="1" si="123"/>
        <v>6.7199999999999358</v>
      </c>
      <c r="D306" s="306">
        <f t="shared" ca="1" si="124"/>
        <v>10.189695632451667</v>
      </c>
      <c r="E306" s="307">
        <f t="shared" ca="1" si="125"/>
        <v>16.711031536046136</v>
      </c>
      <c r="F306" s="304">
        <f t="shared" ca="1" si="126"/>
        <v>19.572646016334456</v>
      </c>
      <c r="G306" s="306">
        <f t="shared" ca="1" si="127"/>
        <v>84.858779392939894</v>
      </c>
      <c r="H306" s="307">
        <f t="shared" ca="1" si="128"/>
        <v>220.76643271706359</v>
      </c>
      <c r="I306" s="304">
        <f t="shared" ca="1" si="129"/>
        <v>236.51391133435979</v>
      </c>
      <c r="J306" s="306">
        <f t="shared" ca="1" si="130"/>
        <v>258.57718568915135</v>
      </c>
      <c r="K306" s="307">
        <f t="shared" ca="1" si="131"/>
        <v>832.5839868583862</v>
      </c>
      <c r="L306" s="304">
        <f t="shared" ca="1" si="116"/>
        <v>871.81320025102127</v>
      </c>
      <c r="M306" s="306">
        <f t="shared" ca="1" si="132"/>
        <v>1.2038252796329794</v>
      </c>
      <c r="N306" s="304">
        <f t="shared" ca="1" si="133"/>
        <v>68.974107794125857</v>
      </c>
      <c r="P306" s="310">
        <f t="shared" ca="1" si="134"/>
        <v>8</v>
      </c>
      <c r="Q306" s="304">
        <f t="shared" ca="1" si="135"/>
        <v>379.43478260874946</v>
      </c>
      <c r="R306" s="306">
        <f t="shared" ca="1" si="136"/>
        <v>0.19042063887194147</v>
      </c>
      <c r="S306" s="307">
        <f t="shared" ca="1" si="137"/>
        <v>8.500912378747973</v>
      </c>
      <c r="T306" s="304">
        <f t="shared" ca="1" si="117"/>
        <v>83.393950435517624</v>
      </c>
      <c r="U306" s="311">
        <f t="shared" ca="1" si="118"/>
        <v>0</v>
      </c>
      <c r="V306" s="306">
        <f t="shared" ca="1" si="119"/>
        <v>1.1270846012626274</v>
      </c>
      <c r="W306" s="304">
        <f t="shared" ca="1" si="120"/>
        <v>138.10813708631557</v>
      </c>
      <c r="Y306" s="314" t="str">
        <f t="shared" ca="1" si="138"/>
        <v/>
      </c>
      <c r="Z306" s="315" t="str">
        <f t="shared" ca="1" si="139"/>
        <v/>
      </c>
      <c r="AA306" s="316" t="str">
        <f t="shared" ca="1" si="140"/>
        <v/>
      </c>
      <c r="AC306" s="310" t="e">
        <f t="shared" ca="1" si="141"/>
        <v>#N/A</v>
      </c>
      <c r="AD306" s="323" t="e">
        <f t="shared" ca="1" si="142"/>
        <v>#N/A</v>
      </c>
      <c r="AE306" s="324">
        <f t="shared" ca="1" si="121"/>
        <v>832.5839868583862</v>
      </c>
      <c r="AG306" s="306">
        <f t="shared" ca="1" si="143"/>
        <v>19.253819738169785</v>
      </c>
      <c r="AH306" s="304">
        <f t="shared" ca="1" si="144"/>
        <v>28.411177568308535</v>
      </c>
    </row>
    <row r="307" spans="1:34" x14ac:dyDescent="0.2">
      <c r="A307" s="347">
        <f t="shared" ca="1" si="122"/>
        <v>0.01</v>
      </c>
      <c r="B307" s="304">
        <f t="shared" ca="1" si="123"/>
        <v>6.7299999999999356</v>
      </c>
      <c r="D307" s="306">
        <f t="shared" ca="1" si="124"/>
        <v>9.8352667438923369</v>
      </c>
      <c r="E307" s="307">
        <f t="shared" ca="1" si="125"/>
        <v>15.777178715070326</v>
      </c>
      <c r="F307" s="304">
        <f t="shared" ca="1" si="126"/>
        <v>18.591714287036112</v>
      </c>
      <c r="G307" s="306">
        <f t="shared" ca="1" si="127"/>
        <v>84.957132060378811</v>
      </c>
      <c r="H307" s="307">
        <f t="shared" ca="1" si="128"/>
        <v>220.92420450421429</v>
      </c>
      <c r="I307" s="304">
        <f t="shared" ca="1" si="129"/>
        <v>236.69646897185547</v>
      </c>
      <c r="J307" s="306">
        <f t="shared" ca="1" si="130"/>
        <v>259.42626524641793</v>
      </c>
      <c r="K307" s="307">
        <f t="shared" ca="1" si="131"/>
        <v>834.79244004449254</v>
      </c>
      <c r="L307" s="304">
        <f t="shared" ca="1" si="116"/>
        <v>874.1741274226448</v>
      </c>
      <c r="M307" s="306">
        <f t="shared" ca="1" si="132"/>
        <v>1.2036765774582134</v>
      </c>
      <c r="N307" s="304">
        <f t="shared" ca="1" si="133"/>
        <v>68.965587787107353</v>
      </c>
      <c r="P307" s="310">
        <f t="shared" ca="1" si="134"/>
        <v>8</v>
      </c>
      <c r="Q307" s="304">
        <f t="shared" ca="1" si="135"/>
        <v>371.08695652179313</v>
      </c>
      <c r="R307" s="306">
        <f t="shared" ca="1" si="136"/>
        <v>0.18623125389847903</v>
      </c>
      <c r="S307" s="307">
        <f t="shared" ca="1" si="137"/>
        <v>8.499050066208989</v>
      </c>
      <c r="T307" s="304">
        <f t="shared" ca="1" si="117"/>
        <v>83.375681149510186</v>
      </c>
      <c r="U307" s="311">
        <f t="shared" ca="1" si="118"/>
        <v>0</v>
      </c>
      <c r="V307" s="306">
        <f t="shared" ca="1" si="119"/>
        <v>1.1268352842249558</v>
      </c>
      <c r="W307" s="304">
        <f t="shared" ca="1" si="120"/>
        <v>138.29082458362745</v>
      </c>
      <c r="Y307" s="314" t="str">
        <f t="shared" ca="1" si="138"/>
        <v/>
      </c>
      <c r="Z307" s="315" t="str">
        <f t="shared" ca="1" si="139"/>
        <v/>
      </c>
      <c r="AA307" s="316" t="str">
        <f t="shared" ca="1" si="140"/>
        <v/>
      </c>
      <c r="AC307" s="310" t="e">
        <f t="shared" ca="1" si="141"/>
        <v>#N/A</v>
      </c>
      <c r="AD307" s="323" t="e">
        <f t="shared" ca="1" si="142"/>
        <v>#N/A</v>
      </c>
      <c r="AE307" s="324">
        <f t="shared" ca="1" si="121"/>
        <v>834.79244004449254</v>
      </c>
      <c r="AG307" s="306">
        <f t="shared" ca="1" si="143"/>
        <v>18.255502053967696</v>
      </c>
      <c r="AH307" s="304">
        <f t="shared" ca="1" si="144"/>
        <v>27.412336392953858</v>
      </c>
    </row>
    <row r="308" spans="1:34" x14ac:dyDescent="0.2">
      <c r="A308" s="347">
        <f t="shared" ca="1" si="122"/>
        <v>0.01</v>
      </c>
      <c r="B308" s="304">
        <f t="shared" ca="1" si="123"/>
        <v>6.7399999999999354</v>
      </c>
      <c r="D308" s="306">
        <f t="shared" ca="1" si="124"/>
        <v>9.4808448599905404</v>
      </c>
      <c r="E308" s="307">
        <f t="shared" ca="1" si="125"/>
        <v>14.844176264244533</v>
      </c>
      <c r="F308" s="304">
        <f t="shared" ca="1" si="126"/>
        <v>17.61351720194379</v>
      </c>
      <c r="G308" s="306">
        <f t="shared" ca="1" si="127"/>
        <v>85.051940508978717</v>
      </c>
      <c r="H308" s="307">
        <f t="shared" ca="1" si="128"/>
        <v>221.07264626685674</v>
      </c>
      <c r="I308" s="304">
        <f t="shared" ca="1" si="129"/>
        <v>236.86905140134627</v>
      </c>
      <c r="J308" s="306">
        <f t="shared" ca="1" si="130"/>
        <v>260.27631060926473</v>
      </c>
      <c r="K308" s="307">
        <f t="shared" ca="1" si="131"/>
        <v>837.00242429834793</v>
      </c>
      <c r="L308" s="304">
        <f t="shared" ca="1" si="116"/>
        <v>876.53683102633067</v>
      </c>
      <c r="M308" s="306">
        <f t="shared" ca="1" si="132"/>
        <v>1.2035279261442919</v>
      </c>
      <c r="N308" s="304">
        <f t="shared" ca="1" si="133"/>
        <v>68.957070694200581</v>
      </c>
      <c r="P308" s="310">
        <f t="shared" ca="1" si="134"/>
        <v>8</v>
      </c>
      <c r="Q308" s="304">
        <f t="shared" ca="1" si="135"/>
        <v>362.7391304348368</v>
      </c>
      <c r="R308" s="306">
        <f t="shared" ca="1" si="136"/>
        <v>0.18204186892501659</v>
      </c>
      <c r="S308" s="307">
        <f t="shared" ca="1" si="137"/>
        <v>8.4972296475197382</v>
      </c>
      <c r="T308" s="304">
        <f t="shared" ca="1" si="117"/>
        <v>83.35782284216863</v>
      </c>
      <c r="U308" s="311">
        <f t="shared" ca="1" si="118"/>
        <v>0</v>
      </c>
      <c r="V308" s="306">
        <f t="shared" ca="1" si="119"/>
        <v>1.1265858472454919</v>
      </c>
      <c r="W308" s="304">
        <f t="shared" ca="1" si="120"/>
        <v>138.46190520071454</v>
      </c>
      <c r="Y308" s="314" t="str">
        <f t="shared" ca="1" si="138"/>
        <v/>
      </c>
      <c r="Z308" s="315" t="str">
        <f t="shared" ca="1" si="139"/>
        <v/>
      </c>
      <c r="AA308" s="316" t="str">
        <f t="shared" ca="1" si="140"/>
        <v/>
      </c>
      <c r="AC308" s="310" t="e">
        <f t="shared" ca="1" si="141"/>
        <v>#N/A</v>
      </c>
      <c r="AD308" s="323" t="e">
        <f t="shared" ca="1" si="142"/>
        <v>#N/A</v>
      </c>
      <c r="AE308" s="324">
        <f t="shared" ca="1" si="121"/>
        <v>837.00242429834793</v>
      </c>
      <c r="AG308" s="306">
        <f t="shared" ca="1" si="143"/>
        <v>17.257981241783803</v>
      </c>
      <c r="AH308" s="304">
        <f t="shared" ca="1" si="144"/>
        <v>26.414292088330658</v>
      </c>
    </row>
    <row r="309" spans="1:34" x14ac:dyDescent="0.2">
      <c r="A309" s="347">
        <f t="shared" ca="1" si="122"/>
        <v>0.01</v>
      </c>
      <c r="B309" s="304">
        <f t="shared" ca="1" si="123"/>
        <v>6.7499999999999352</v>
      </c>
      <c r="D309" s="306">
        <f t="shared" ca="1" si="124"/>
        <v>9.1264365044214912</v>
      </c>
      <c r="E309" s="307">
        <f t="shared" ca="1" si="125"/>
        <v>13.912039226205627</v>
      </c>
      <c r="F309" s="304">
        <f t="shared" ca="1" si="126"/>
        <v>16.638409740739085</v>
      </c>
      <c r="G309" s="306">
        <f t="shared" ca="1" si="127"/>
        <v>85.143204874022928</v>
      </c>
      <c r="H309" s="307">
        <f t="shared" ca="1" si="128"/>
        <v>221.21176665911878</v>
      </c>
      <c r="I309" s="304">
        <f t="shared" ca="1" si="129"/>
        <v>237.03166675503138</v>
      </c>
      <c r="J309" s="306">
        <f t="shared" ca="1" si="130"/>
        <v>261.12728633617974</v>
      </c>
      <c r="K309" s="307">
        <f t="shared" ca="1" si="131"/>
        <v>839.21384636297785</v>
      </c>
      <c r="L309" s="304">
        <f t="shared" ca="1" si="116"/>
        <v>878.90121151164715</v>
      </c>
      <c r="M309" s="306">
        <f t="shared" ca="1" si="132"/>
        <v>1.2033793193914997</v>
      </c>
      <c r="N309" s="304">
        <f t="shared" ca="1" si="133"/>
        <v>68.94855615445843</v>
      </c>
      <c r="P309" s="310">
        <f t="shared" ca="1" si="134"/>
        <v>8</v>
      </c>
      <c r="Q309" s="304">
        <f t="shared" ca="1" si="135"/>
        <v>354.39130434788041</v>
      </c>
      <c r="R309" s="306">
        <f t="shared" ca="1" si="136"/>
        <v>0.17785248395155412</v>
      </c>
      <c r="S309" s="307">
        <f t="shared" ca="1" si="137"/>
        <v>8.4954511226802225</v>
      </c>
      <c r="T309" s="304">
        <f t="shared" ca="1" si="117"/>
        <v>83.340375513492987</v>
      </c>
      <c r="U309" s="311">
        <f t="shared" ca="1" si="118"/>
        <v>0</v>
      </c>
      <c r="V309" s="306">
        <f t="shared" ca="1" si="119"/>
        <v>1.126336300939772</v>
      </c>
      <c r="W309" s="304">
        <f t="shared" ca="1" si="120"/>
        <v>138.62137184342615</v>
      </c>
      <c r="Y309" s="314" t="str">
        <f t="shared" ca="1" si="138"/>
        <v/>
      </c>
      <c r="Z309" s="315" t="str">
        <f t="shared" ca="1" si="139"/>
        <v/>
      </c>
      <c r="AA309" s="316" t="str">
        <f t="shared" ca="1" si="140"/>
        <v/>
      </c>
      <c r="AC309" s="310" t="e">
        <f t="shared" ca="1" si="141"/>
        <v>#N/A</v>
      </c>
      <c r="AD309" s="323" t="e">
        <f t="shared" ca="1" si="142"/>
        <v>#N/A</v>
      </c>
      <c r="AE309" s="324">
        <f t="shared" ca="1" si="121"/>
        <v>839.21384636297785</v>
      </c>
      <c r="AG309" s="306">
        <f t="shared" ca="1" si="143"/>
        <v>16.261273638539713</v>
      </c>
      <c r="AH309" s="304">
        <f t="shared" ca="1" si="144"/>
        <v>25.417060969334667</v>
      </c>
    </row>
    <row r="310" spans="1:34" x14ac:dyDescent="0.2">
      <c r="A310" s="347">
        <f t="shared" ca="1" si="122"/>
        <v>0.01</v>
      </c>
      <c r="B310" s="304">
        <f t="shared" ca="1" si="123"/>
        <v>6.7599999999999349</v>
      </c>
      <c r="D310" s="306">
        <f t="shared" ca="1" si="124"/>
        <v>8.7720481090767031</v>
      </c>
      <c r="E310" s="307">
        <f t="shared" ca="1" si="125"/>
        <v>12.980782450563792</v>
      </c>
      <c r="F310" s="304">
        <f t="shared" ca="1" si="126"/>
        <v>15.666829323664093</v>
      </c>
      <c r="G310" s="306">
        <f t="shared" ca="1" si="127"/>
        <v>85.230925355113698</v>
      </c>
      <c r="H310" s="307">
        <f t="shared" ca="1" si="128"/>
        <v>221.34157448362441</v>
      </c>
      <c r="I310" s="304">
        <f t="shared" ca="1" si="129"/>
        <v>237.18432332635058</v>
      </c>
      <c r="J310" s="306">
        <f t="shared" ca="1" si="130"/>
        <v>261.97915698732544</v>
      </c>
      <c r="K310" s="307">
        <f t="shared" ca="1" si="131"/>
        <v>841.42661306869161</v>
      </c>
      <c r="L310" s="304">
        <f t="shared" ca="1" si="116"/>
        <v>881.26716940780182</v>
      </c>
      <c r="M310" s="306">
        <f t="shared" ca="1" si="132"/>
        <v>1.2032307509214573</v>
      </c>
      <c r="N310" s="304">
        <f t="shared" ca="1" si="133"/>
        <v>68.94004380815629</v>
      </c>
      <c r="P310" s="310">
        <f t="shared" ca="1" si="134"/>
        <v>8</v>
      </c>
      <c r="Q310" s="304">
        <f t="shared" ca="1" si="135"/>
        <v>346.04347826092408</v>
      </c>
      <c r="R310" s="306">
        <f t="shared" ca="1" si="136"/>
        <v>0.17366309897809165</v>
      </c>
      <c r="S310" s="307">
        <f t="shared" ca="1" si="137"/>
        <v>8.4937144916904419</v>
      </c>
      <c r="T310" s="304">
        <f t="shared" ca="1" si="117"/>
        <v>83.32333916348324</v>
      </c>
      <c r="U310" s="311">
        <f t="shared" ca="1" si="118"/>
        <v>0</v>
      </c>
      <c r="V310" s="306">
        <f t="shared" ca="1" si="119"/>
        <v>1.1260866559045615</v>
      </c>
      <c r="W310" s="304">
        <f t="shared" ca="1" si="120"/>
        <v>138.76921912941697</v>
      </c>
      <c r="Y310" s="314" t="str">
        <f t="shared" ca="1" si="138"/>
        <v/>
      </c>
      <c r="Z310" s="315" t="str">
        <f t="shared" ca="1" si="139"/>
        <v/>
      </c>
      <c r="AA310" s="316" t="str">
        <f t="shared" ca="1" si="140"/>
        <v/>
      </c>
      <c r="AC310" s="310" t="e">
        <f t="shared" ca="1" si="141"/>
        <v>#N/A</v>
      </c>
      <c r="AD310" s="323" t="e">
        <f t="shared" ca="1" si="142"/>
        <v>#N/A</v>
      </c>
      <c r="AE310" s="324">
        <f t="shared" ca="1" si="121"/>
        <v>841.42661306869161</v>
      </c>
      <c r="AG310" s="306">
        <f t="shared" ca="1" si="143"/>
        <v>15.265395368300503</v>
      </c>
      <c r="AH310" s="304">
        <f t="shared" ca="1" si="144"/>
        <v>24.420659138051182</v>
      </c>
    </row>
    <row r="311" spans="1:34" x14ac:dyDescent="0.2">
      <c r="A311" s="347">
        <f t="shared" ca="1" si="122"/>
        <v>0.01</v>
      </c>
      <c r="B311" s="304">
        <f t="shared" ca="1" si="123"/>
        <v>6.7699999999999347</v>
      </c>
      <c r="D311" s="306">
        <f t="shared" ca="1" si="124"/>
        <v>8.4176860141091936</v>
      </c>
      <c r="E311" s="307">
        <f t="shared" ca="1" si="125"/>
        <v>12.050420593919144</v>
      </c>
      <c r="F311" s="304">
        <f t="shared" ca="1" si="126"/>
        <v>14.699322240242239</v>
      </c>
      <c r="G311" s="306">
        <f t="shared" ca="1" si="127"/>
        <v>85.315102215254797</v>
      </c>
      <c r="H311" s="307">
        <f t="shared" ca="1" si="128"/>
        <v>221.46207868956361</v>
      </c>
      <c r="I311" s="304">
        <f t="shared" ca="1" si="129"/>
        <v>237.32702956785567</v>
      </c>
      <c r="J311" s="306">
        <f t="shared" ca="1" si="130"/>
        <v>262.83188712517727</v>
      </c>
      <c r="K311" s="307">
        <f t="shared" ca="1" si="131"/>
        <v>843.6406313345575</v>
      </c>
      <c r="L311" s="304">
        <f t="shared" ca="1" si="116"/>
        <v>883.63460532527392</v>
      </c>
      <c r="M311" s="306">
        <f t="shared" ca="1" si="132"/>
        <v>1.2030822144755871</v>
      </c>
      <c r="N311" s="304">
        <f t="shared" ca="1" si="133"/>
        <v>68.93153329670406</v>
      </c>
      <c r="P311" s="310">
        <f t="shared" ca="1" si="134"/>
        <v>8</v>
      </c>
      <c r="Q311" s="304">
        <f t="shared" ca="1" si="135"/>
        <v>337.69565217396774</v>
      </c>
      <c r="R311" s="306">
        <f t="shared" ca="1" si="136"/>
        <v>0.16947371400462921</v>
      </c>
      <c r="S311" s="307">
        <f t="shared" ca="1" si="137"/>
        <v>8.4920197545503964</v>
      </c>
      <c r="T311" s="304">
        <f t="shared" ca="1" si="117"/>
        <v>83.306713792139391</v>
      </c>
      <c r="U311" s="311">
        <f t="shared" ca="1" si="118"/>
        <v>0</v>
      </c>
      <c r="V311" s="306">
        <f t="shared" ca="1" si="119"/>
        <v>1.125836922717693</v>
      </c>
      <c r="W311" s="304">
        <f t="shared" ca="1" si="120"/>
        <v>138.9054433792524</v>
      </c>
      <c r="Y311" s="314" t="str">
        <f t="shared" ca="1" si="138"/>
        <v/>
      </c>
      <c r="Z311" s="315" t="str">
        <f t="shared" ca="1" si="139"/>
        <v/>
      </c>
      <c r="AA311" s="316" t="str">
        <f t="shared" ca="1" si="140"/>
        <v/>
      </c>
      <c r="AC311" s="310" t="e">
        <f t="shared" ca="1" si="141"/>
        <v>#N/A</v>
      </c>
      <c r="AD311" s="323" t="e">
        <f t="shared" ca="1" si="142"/>
        <v>#N/A</v>
      </c>
      <c r="AE311" s="324">
        <f t="shared" ca="1" si="121"/>
        <v>843.6406313345575</v>
      </c>
      <c r="AG311" s="306">
        <f t="shared" ca="1" si="143"/>
        <v>14.270362342295869</v>
      </c>
      <c r="AH311" s="304">
        <f t="shared" ca="1" si="144"/>
        <v>23.425102483770988</v>
      </c>
    </row>
    <row r="312" spans="1:34" x14ac:dyDescent="0.2">
      <c r="A312" s="347">
        <f t="shared" ca="1" si="122"/>
        <v>0.01</v>
      </c>
      <c r="B312" s="304">
        <f t="shared" ca="1" si="123"/>
        <v>6.7799999999999345</v>
      </c>
      <c r="D312" s="306">
        <f t="shared" ca="1" si="124"/>
        <v>8.0633564679822385</v>
      </c>
      <c r="E312" s="307">
        <f t="shared" ca="1" si="125"/>
        <v>11.120968119909106</v>
      </c>
      <c r="F312" s="304">
        <f t="shared" ca="1" si="126"/>
        <v>13.736580704592598</v>
      </c>
      <c r="G312" s="306">
        <f t="shared" ca="1" si="127"/>
        <v>85.395735779934625</v>
      </c>
      <c r="H312" s="307">
        <f t="shared" ca="1" si="128"/>
        <v>221.5732883707627</v>
      </c>
      <c r="I312" s="304">
        <f t="shared" ca="1" si="129"/>
        <v>237.45979408908272</v>
      </c>
      <c r="J312" s="306">
        <f t="shared" ca="1" si="130"/>
        <v>263.68544131515324</v>
      </c>
      <c r="K312" s="307">
        <f t="shared" ca="1" si="131"/>
        <v>845.85580816985907</v>
      </c>
      <c r="L312" s="304">
        <f t="shared" ca="1" si="116"/>
        <v>886.00341995742463</v>
      </c>
      <c r="M312" s="306">
        <f t="shared" ca="1" si="132"/>
        <v>1.2029337038135905</v>
      </c>
      <c r="N312" s="304">
        <f t="shared" ca="1" si="133"/>
        <v>68.923024262558954</v>
      </c>
      <c r="P312" s="310">
        <f t="shared" ca="1" si="134"/>
        <v>8</v>
      </c>
      <c r="Q312" s="304">
        <f t="shared" ca="1" si="135"/>
        <v>329.34782608701141</v>
      </c>
      <c r="R312" s="306">
        <f t="shared" ca="1" si="136"/>
        <v>0.16528432903116677</v>
      </c>
      <c r="S312" s="307">
        <f t="shared" ca="1" si="137"/>
        <v>8.4903669112600841</v>
      </c>
      <c r="T312" s="304">
        <f t="shared" ca="1" si="117"/>
        <v>83.290499399461424</v>
      </c>
      <c r="U312" s="311">
        <f t="shared" ca="1" si="118"/>
        <v>0</v>
      </c>
      <c r="V312" s="306">
        <f t="shared" ca="1" si="119"/>
        <v>1.1255871119379055</v>
      </c>
      <c r="W312" s="304">
        <f t="shared" ca="1" si="120"/>
        <v>139.03004260739723</v>
      </c>
      <c r="Y312" s="314" t="str">
        <f t="shared" ca="1" si="138"/>
        <v/>
      </c>
      <c r="Z312" s="315" t="str">
        <f t="shared" ca="1" si="139"/>
        <v/>
      </c>
      <c r="AA312" s="316" t="str">
        <f t="shared" ca="1" si="140"/>
        <v/>
      </c>
      <c r="AC312" s="310" t="e">
        <f t="shared" ca="1" si="141"/>
        <v>#N/A</v>
      </c>
      <c r="AD312" s="323" t="e">
        <f t="shared" ca="1" si="142"/>
        <v>#N/A</v>
      </c>
      <c r="AE312" s="324">
        <f t="shared" ca="1" si="121"/>
        <v>845.85580816985907</v>
      </c>
      <c r="AG312" s="306">
        <f t="shared" ca="1" si="143"/>
        <v>13.276190258971384</v>
      </c>
      <c r="AH312" s="304">
        <f t="shared" ca="1" si="144"/>
        <v>22.430406683036363</v>
      </c>
    </row>
    <row r="313" spans="1:34" x14ac:dyDescent="0.2">
      <c r="A313" s="347">
        <f t="shared" ca="1" si="122"/>
        <v>0.01</v>
      </c>
      <c r="B313" s="304">
        <f t="shared" ca="1" si="123"/>
        <v>6.7899999999999343</v>
      </c>
      <c r="D313" s="306">
        <f t="shared" ca="1" si="124"/>
        <v>7.709065627521686</v>
      </c>
      <c r="E313" s="307">
        <f t="shared" ca="1" si="125"/>
        <v>10.192439299285875</v>
      </c>
      <c r="F313" s="304">
        <f t="shared" ca="1" si="126"/>
        <v>12.779495753708886</v>
      </c>
      <c r="G313" s="306">
        <f t="shared" ca="1" si="127"/>
        <v>85.472826436209843</v>
      </c>
      <c r="H313" s="307">
        <f t="shared" ca="1" si="128"/>
        <v>221.67521276375555</v>
      </c>
      <c r="I313" s="304">
        <f t="shared" ca="1" si="129"/>
        <v>237.58262565442521</v>
      </c>
      <c r="J313" s="306">
        <f t="shared" ca="1" si="130"/>
        <v>264.53978412623394</v>
      </c>
      <c r="K313" s="307">
        <f t="shared" ca="1" si="131"/>
        <v>848.07205067553161</v>
      </c>
      <c r="L313" s="304">
        <f t="shared" ca="1" si="116"/>
        <v>888.3735140820869</v>
      </c>
      <c r="M313" s="306">
        <f t="shared" ca="1" si="132"/>
        <v>1.2027852127119412</v>
      </c>
      <c r="N313" s="304">
        <f t="shared" ca="1" si="133"/>
        <v>68.914516349139205</v>
      </c>
      <c r="P313" s="310">
        <f t="shared" ca="1" si="134"/>
        <v>8</v>
      </c>
      <c r="Q313" s="304">
        <f t="shared" ca="1" si="135"/>
        <v>321.00000000005502</v>
      </c>
      <c r="R313" s="306">
        <f t="shared" ca="1" si="136"/>
        <v>0.1610949440577043</v>
      </c>
      <c r="S313" s="307">
        <f t="shared" ca="1" si="137"/>
        <v>8.488755961819507</v>
      </c>
      <c r="T313" s="304">
        <f t="shared" ca="1" si="117"/>
        <v>83.27469598544937</v>
      </c>
      <c r="U313" s="311">
        <f t="shared" ca="1" si="118"/>
        <v>0</v>
      </c>
      <c r="V313" s="306">
        <f t="shared" ca="1" si="119"/>
        <v>1.125337234104689</v>
      </c>
      <c r="W313" s="304">
        <f t="shared" ca="1" si="120"/>
        <v>139.14301651309142</v>
      </c>
      <c r="Y313" s="314" t="str">
        <f t="shared" ca="1" si="138"/>
        <v/>
      </c>
      <c r="Z313" s="315" t="str">
        <f t="shared" ca="1" si="139"/>
        <v/>
      </c>
      <c r="AA313" s="316" t="str">
        <f t="shared" ca="1" si="140"/>
        <v/>
      </c>
      <c r="AC313" s="310" t="e">
        <f t="shared" ca="1" si="141"/>
        <v>#N/A</v>
      </c>
      <c r="AD313" s="323" t="e">
        <f t="shared" ca="1" si="142"/>
        <v>#N/A</v>
      </c>
      <c r="AE313" s="324">
        <f t="shared" ca="1" si="121"/>
        <v>848.07205067553161</v>
      </c>
      <c r="AG313" s="306">
        <f t="shared" ca="1" si="143"/>
        <v>12.282894604069218</v>
      </c>
      <c r="AH313" s="304">
        <f t="shared" ca="1" si="144"/>
        <v>21.436587199716573</v>
      </c>
    </row>
    <row r="314" spans="1:34" x14ac:dyDescent="0.2">
      <c r="A314" s="347">
        <f t="shared" ca="1" si="122"/>
        <v>0.01</v>
      </c>
      <c r="B314" s="304">
        <f t="shared" ca="1" si="123"/>
        <v>6.7999999999999341</v>
      </c>
      <c r="D314" s="306">
        <f t="shared" ca="1" si="124"/>
        <v>7.3548195579716946</v>
      </c>
      <c r="E314" s="307">
        <f t="shared" ca="1" si="125"/>
        <v>9.264848210023727</v>
      </c>
      <c r="F314" s="304">
        <f t="shared" ca="1" si="126"/>
        <v>11.829234256075193</v>
      </c>
      <c r="G314" s="306">
        <f t="shared" ca="1" si="127"/>
        <v>85.546374631789561</v>
      </c>
      <c r="H314" s="307">
        <f t="shared" ca="1" si="128"/>
        <v>221.76786124585578</v>
      </c>
      <c r="I314" s="304">
        <f t="shared" ca="1" si="129"/>
        <v>237.6955331810079</v>
      </c>
      <c r="J314" s="306">
        <f t="shared" ca="1" si="130"/>
        <v>265.39488013157393</v>
      </c>
      <c r="K314" s="307">
        <f t="shared" ca="1" si="131"/>
        <v>850.28926604557967</v>
      </c>
      <c r="L314" s="304">
        <f t="shared" ca="1" si="116"/>
        <v>890.74478856313442</v>
      </c>
      <c r="M314" s="306">
        <f t="shared" ca="1" si="132"/>
        <v>1.2026367349623852</v>
      </c>
      <c r="N314" s="304">
        <f t="shared" ca="1" si="133"/>
        <v>68.90600920073804</v>
      </c>
      <c r="P314" s="310">
        <f t="shared" ca="1" si="134"/>
        <v>8</v>
      </c>
      <c r="Q314" s="304">
        <f t="shared" ca="1" si="135"/>
        <v>312.65217391309869</v>
      </c>
      <c r="R314" s="306">
        <f t="shared" ca="1" si="136"/>
        <v>0.15690555908424186</v>
      </c>
      <c r="S314" s="307">
        <f t="shared" ca="1" si="137"/>
        <v>8.4871869062286649</v>
      </c>
      <c r="T314" s="304">
        <f t="shared" ca="1" si="117"/>
        <v>83.259303550103212</v>
      </c>
      <c r="U314" s="311">
        <f t="shared" ca="1" si="118"/>
        <v>0</v>
      </c>
      <c r="V314" s="306">
        <f t="shared" ca="1" si="119"/>
        <v>1.1250872997381314</v>
      </c>
      <c r="W314" s="304">
        <f t="shared" ca="1" si="120"/>
        <v>139.24436647111543</v>
      </c>
      <c r="Y314" s="314" t="str">
        <f t="shared" ca="1" si="138"/>
        <v/>
      </c>
      <c r="Z314" s="315" t="str">
        <f t="shared" ca="1" si="139"/>
        <v/>
      </c>
      <c r="AA314" s="316" t="str">
        <f t="shared" ca="1" si="140"/>
        <v/>
      </c>
      <c r="AC314" s="310" t="e">
        <f t="shared" ca="1" si="141"/>
        <v>#N/A</v>
      </c>
      <c r="AD314" s="323" t="e">
        <f t="shared" ca="1" si="142"/>
        <v>#N/A</v>
      </c>
      <c r="AE314" s="324">
        <f t="shared" ca="1" si="121"/>
        <v>850.28926604557967</v>
      </c>
      <c r="AG314" s="306">
        <f t="shared" ca="1" si="143"/>
        <v>11.290490650737965</v>
      </c>
      <c r="AH314" s="304">
        <f t="shared" ca="1" si="144"/>
        <v>20.443659285112545</v>
      </c>
    </row>
    <row r="315" spans="1:34" x14ac:dyDescent="0.2">
      <c r="A315" s="347">
        <f t="shared" ca="1" si="122"/>
        <v>0.01</v>
      </c>
      <c r="B315" s="304">
        <f t="shared" ca="1" si="123"/>
        <v>6.8099999999999339</v>
      </c>
      <c r="D315" s="306">
        <f t="shared" ca="1" si="124"/>
        <v>7.0006242330540465</v>
      </c>
      <c r="E315" s="307">
        <f t="shared" ca="1" si="125"/>
        <v>8.3382087374557354</v>
      </c>
      <c r="F315" s="304">
        <f t="shared" ca="1" si="126"/>
        <v>10.887353425043514</v>
      </c>
      <c r="G315" s="306">
        <f t="shared" ca="1" si="127"/>
        <v>85.616380874120097</v>
      </c>
      <c r="H315" s="307">
        <f t="shared" ca="1" si="128"/>
        <v>221.85124333323034</v>
      </c>
      <c r="I315" s="304">
        <f t="shared" ca="1" si="129"/>
        <v>237.79852573656251</v>
      </c>
      <c r="J315" s="306">
        <f t="shared" ca="1" si="130"/>
        <v>266.25069390910346</v>
      </c>
      <c r="K315" s="307">
        <f t="shared" ca="1" si="131"/>
        <v>852.50736156847506</v>
      </c>
      <c r="L315" s="304">
        <f t="shared" ca="1" si="116"/>
        <v>893.11714435202828</v>
      </c>
      <c r="M315" s="306">
        <f t="shared" ca="1" si="132"/>
        <v>1.2024882643704564</v>
      </c>
      <c r="N315" s="304">
        <f t="shared" ca="1" si="133"/>
        <v>68.897502462438723</v>
      </c>
      <c r="P315" s="310">
        <f t="shared" ca="1" si="134"/>
        <v>8</v>
      </c>
      <c r="Q315" s="304">
        <f t="shared" ca="1" si="135"/>
        <v>304.30434782614236</v>
      </c>
      <c r="R315" s="306">
        <f t="shared" ca="1" si="136"/>
        <v>0.15271617411077942</v>
      </c>
      <c r="S315" s="307">
        <f t="shared" ca="1" si="137"/>
        <v>8.4856597444875579</v>
      </c>
      <c r="T315" s="304">
        <f t="shared" ca="1" si="117"/>
        <v>83.244322093422952</v>
      </c>
      <c r="U315" s="311">
        <f t="shared" ca="1" si="118"/>
        <v>0</v>
      </c>
      <c r="V315" s="306">
        <f t="shared" ca="1" si="119"/>
        <v>1.1248373193387686</v>
      </c>
      <c r="W315" s="304">
        <f t="shared" ca="1" si="120"/>
        <v>139.33409552245058</v>
      </c>
      <c r="Y315" s="314" t="str">
        <f t="shared" ca="1" si="138"/>
        <v/>
      </c>
      <c r="Z315" s="315" t="str">
        <f t="shared" ca="1" si="139"/>
        <v/>
      </c>
      <c r="AA315" s="316" t="str">
        <f t="shared" ca="1" si="140"/>
        <v/>
      </c>
      <c r="AC315" s="310" t="e">
        <f t="shared" ca="1" si="141"/>
        <v>#N/A</v>
      </c>
      <c r="AD315" s="323" t="e">
        <f t="shared" ca="1" si="142"/>
        <v>#N/A</v>
      </c>
      <c r="AE315" s="324">
        <f t="shared" ca="1" si="121"/>
        <v>852.50736156847506</v>
      </c>
      <c r="AG315" s="306">
        <f t="shared" ca="1" si="143"/>
        <v>10.298993459671337</v>
      </c>
      <c r="AH315" s="304">
        <f t="shared" ca="1" si="144"/>
        <v>19.451637978090385</v>
      </c>
    </row>
    <row r="316" spans="1:34" x14ac:dyDescent="0.2">
      <c r="A316" s="347">
        <f t="shared" ca="1" si="122"/>
        <v>0.01</v>
      </c>
      <c r="B316" s="304">
        <f t="shared" ca="1" si="123"/>
        <v>6.8199999999999337</v>
      </c>
      <c r="D316" s="306">
        <f t="shared" ca="1" si="124"/>
        <v>6.6464855350307781</v>
      </c>
      <c r="E316" s="307">
        <f t="shared" ca="1" si="125"/>
        <v>7.4125345744394426</v>
      </c>
      <c r="F316" s="304">
        <f t="shared" ca="1" si="126"/>
        <v>9.955975029329549</v>
      </c>
      <c r="G316" s="306">
        <f t="shared" ca="1" si="127"/>
        <v>85.682845729470401</v>
      </c>
      <c r="H316" s="307">
        <f t="shared" ca="1" si="128"/>
        <v>221.92536867897473</v>
      </c>
      <c r="I316" s="304">
        <f t="shared" ca="1" si="129"/>
        <v>237.89161253730467</v>
      </c>
      <c r="J316" s="306">
        <f t="shared" ca="1" si="130"/>
        <v>267.10719004212143</v>
      </c>
      <c r="K316" s="307">
        <f t="shared" ca="1" si="131"/>
        <v>854.72624462853605</v>
      </c>
      <c r="L316" s="304">
        <f t="shared" ca="1" si="116"/>
        <v>895.490482489344</v>
      </c>
      <c r="M316" s="306">
        <f t="shared" ca="1" si="132"/>
        <v>1.2023397947539969</v>
      </c>
      <c r="N316" s="304">
        <f t="shared" ca="1" si="133"/>
        <v>68.88899578002966</v>
      </c>
      <c r="P316" s="310">
        <f t="shared" ca="1" si="134"/>
        <v>8</v>
      </c>
      <c r="Q316" s="304">
        <f t="shared" ca="1" si="135"/>
        <v>295.95652173918603</v>
      </c>
      <c r="R316" s="306">
        <f t="shared" ca="1" si="136"/>
        <v>0.14852678913731698</v>
      </c>
      <c r="S316" s="307">
        <f t="shared" ca="1" si="137"/>
        <v>8.4841744765961842</v>
      </c>
      <c r="T316" s="304">
        <f t="shared" ca="1" si="117"/>
        <v>83.229751615408574</v>
      </c>
      <c r="U316" s="311">
        <f t="shared" ca="1" si="118"/>
        <v>0</v>
      </c>
      <c r="V316" s="306">
        <f t="shared" ca="1" si="119"/>
        <v>1.1245873033874385</v>
      </c>
      <c r="W316" s="304">
        <f t="shared" ca="1" si="120"/>
        <v>139.41220836483564</v>
      </c>
      <c r="Y316" s="314" t="str">
        <f t="shared" ca="1" si="138"/>
        <v/>
      </c>
      <c r="Z316" s="315" t="str">
        <f t="shared" ca="1" si="139"/>
        <v/>
      </c>
      <c r="AA316" s="316" t="str">
        <f t="shared" ca="1" si="140"/>
        <v/>
      </c>
      <c r="AC316" s="310" t="e">
        <f t="shared" ca="1" si="141"/>
        <v>#N/A</v>
      </c>
      <c r="AD316" s="323" t="e">
        <f t="shared" ca="1" si="142"/>
        <v>#N/A</v>
      </c>
      <c r="AE316" s="324">
        <f t="shared" ca="1" si="121"/>
        <v>854.72624462853605</v>
      </c>
      <c r="AG316" s="306">
        <f t="shared" ca="1" si="143"/>
        <v>9.3084178792750745</v>
      </c>
      <c r="AH316" s="304">
        <f t="shared" ca="1" si="144"/>
        <v>18.460538105243177</v>
      </c>
    </row>
    <row r="317" spans="1:34" x14ac:dyDescent="0.2">
      <c r="A317" s="347">
        <f t="shared" ca="1" si="122"/>
        <v>0.01</v>
      </c>
      <c r="B317" s="304">
        <f t="shared" ca="1" si="123"/>
        <v>6.8299999999999335</v>
      </c>
      <c r="D317" s="306">
        <f t="shared" ca="1" si="124"/>
        <v>6.2924092547702886</v>
      </c>
      <c r="E317" s="307">
        <f t="shared" ca="1" si="125"/>
        <v>6.4878392215512601</v>
      </c>
      <c r="F317" s="304">
        <f t="shared" ca="1" si="126"/>
        <v>9.0380568704903403</v>
      </c>
      <c r="G317" s="306">
        <f t="shared" ca="1" si="127"/>
        <v>85.745769822018104</v>
      </c>
      <c r="H317" s="307">
        <f t="shared" ca="1" si="128"/>
        <v>221.99024707119025</v>
      </c>
      <c r="I317" s="304">
        <f t="shared" ca="1" si="129"/>
        <v>237.97480294581317</v>
      </c>
      <c r="J317" s="306">
        <f t="shared" ca="1" si="130"/>
        <v>267.96433311987886</v>
      </c>
      <c r="K317" s="307">
        <f t="shared" ca="1" si="131"/>
        <v>856.94582270728688</v>
      </c>
      <c r="L317" s="304">
        <f t="shared" ca="1" si="116"/>
        <v>897.86470410627578</v>
      </c>
      <c r="M317" s="306">
        <f t="shared" ca="1" si="132"/>
        <v>1.2021913199416914</v>
      </c>
      <c r="N317" s="304">
        <f t="shared" ca="1" si="133"/>
        <v>68.880488799920556</v>
      </c>
      <c r="P317" s="310">
        <f t="shared" ca="1" si="134"/>
        <v>8</v>
      </c>
      <c r="Q317" s="304">
        <f t="shared" ca="1" si="135"/>
        <v>287.6086956522297</v>
      </c>
      <c r="R317" s="306">
        <f t="shared" ca="1" si="136"/>
        <v>0.14433740416385454</v>
      </c>
      <c r="S317" s="307">
        <f t="shared" ca="1" si="137"/>
        <v>8.4827311025545455</v>
      </c>
      <c r="T317" s="304">
        <f t="shared" ca="1" si="117"/>
        <v>83.215592116060094</v>
      </c>
      <c r="U317" s="311">
        <f t="shared" ca="1" si="118"/>
        <v>0</v>
      </c>
      <c r="V317" s="306">
        <f t="shared" ca="1" si="119"/>
        <v>1.1243372623451382</v>
      </c>
      <c r="W317" s="304">
        <f t="shared" ca="1" si="120"/>
        <v>139.47871134322509</v>
      </c>
      <c r="Y317" s="314" t="str">
        <f t="shared" ca="1" si="138"/>
        <v/>
      </c>
      <c r="Z317" s="315" t="str">
        <f t="shared" ca="1" si="139"/>
        <v/>
      </c>
      <c r="AA317" s="316" t="str">
        <f t="shared" ca="1" si="140"/>
        <v/>
      </c>
      <c r="AC317" s="310" t="e">
        <f t="shared" ca="1" si="141"/>
        <v>#N/A</v>
      </c>
      <c r="AD317" s="323" t="e">
        <f t="shared" ca="1" si="142"/>
        <v>#N/A</v>
      </c>
      <c r="AE317" s="324">
        <f t="shared" ca="1" si="121"/>
        <v>856.94582270728688</v>
      </c>
      <c r="AG317" s="306">
        <f t="shared" ca="1" si="143"/>
        <v>8.3187785458620205</v>
      </c>
      <c r="AH317" s="304">
        <f t="shared" ca="1" si="144"/>
        <v>17.470374281080911</v>
      </c>
    </row>
    <row r="318" spans="1:34" x14ac:dyDescent="0.2">
      <c r="A318" s="347">
        <f t="shared" ca="1" si="122"/>
        <v>0.01</v>
      </c>
      <c r="B318" s="304">
        <f t="shared" ca="1" si="123"/>
        <v>6.8399999999999332</v>
      </c>
      <c r="D318" s="306">
        <f t="shared" ca="1" si="124"/>
        <v>5.9384010918166483</v>
      </c>
      <c r="E318" s="307">
        <f t="shared" ca="1" si="125"/>
        <v>5.5641359873090117</v>
      </c>
      <c r="F318" s="304">
        <f t="shared" ca="1" si="126"/>
        <v>8.1378262953049312</v>
      </c>
      <c r="G318" s="306">
        <f t="shared" ca="1" si="127"/>
        <v>85.80515383293627</v>
      </c>
      <c r="H318" s="307">
        <f t="shared" ca="1" si="128"/>
        <v>222.04588843106333</v>
      </c>
      <c r="I318" s="304">
        <f t="shared" ca="1" si="129"/>
        <v>238.04810646891119</v>
      </c>
      <c r="J318" s="306">
        <f t="shared" ca="1" si="130"/>
        <v>268.82208773815364</v>
      </c>
      <c r="K318" s="307">
        <f t="shared" ca="1" si="131"/>
        <v>859.16600338479816</v>
      </c>
      <c r="L318" s="304">
        <f t="shared" ca="1" si="116"/>
        <v>900.23971042612118</v>
      </c>
      <c r="M318" s="306">
        <f t="shared" ca="1" si="132"/>
        <v>1.2020428337716045</v>
      </c>
      <c r="N318" s="304">
        <f t="shared" ca="1" si="133"/>
        <v>68.871981169058515</v>
      </c>
      <c r="P318" s="310">
        <f t="shared" ca="1" si="134"/>
        <v>8</v>
      </c>
      <c r="Q318" s="304">
        <f t="shared" ca="1" si="135"/>
        <v>279.26086956527331</v>
      </c>
      <c r="R318" s="306">
        <f t="shared" ca="1" si="136"/>
        <v>0.14014801919039205</v>
      </c>
      <c r="S318" s="307">
        <f t="shared" ca="1" si="137"/>
        <v>8.481329622362642</v>
      </c>
      <c r="T318" s="304">
        <f t="shared" ca="1" si="117"/>
        <v>83.201843595377525</v>
      </c>
      <c r="U318" s="311">
        <f t="shared" ca="1" si="118"/>
        <v>0</v>
      </c>
      <c r="V318" s="306">
        <f t="shared" ca="1" si="119"/>
        <v>1.1240872066528842</v>
      </c>
      <c r="W318" s="304">
        <f t="shared" ca="1" si="120"/>
        <v>139.53361244015159</v>
      </c>
      <c r="Y318" s="314" t="str">
        <f t="shared" ca="1" si="138"/>
        <v/>
      </c>
      <c r="Z318" s="315" t="str">
        <f t="shared" ca="1" si="139"/>
        <v/>
      </c>
      <c r="AA318" s="316" t="str">
        <f t="shared" ca="1" si="140"/>
        <v/>
      </c>
      <c r="AC318" s="310" t="e">
        <f t="shared" ca="1" si="141"/>
        <v>#N/A</v>
      </c>
      <c r="AD318" s="323" t="e">
        <f t="shared" ca="1" si="142"/>
        <v>#N/A</v>
      </c>
      <c r="AE318" s="324">
        <f t="shared" ca="1" si="121"/>
        <v>859.16600338479816</v>
      </c>
      <c r="AG318" s="306">
        <f t="shared" ca="1" si="143"/>
        <v>7.3300898838746154</v>
      </c>
      <c r="AH318" s="304">
        <f t="shared" ca="1" si="144"/>
        <v>16.481160908247915</v>
      </c>
    </row>
    <row r="319" spans="1:34" x14ac:dyDescent="0.2">
      <c r="A319" s="347">
        <f t="shared" ca="1" si="122"/>
        <v>0.01</v>
      </c>
      <c r="B319" s="304">
        <f t="shared" ca="1" si="123"/>
        <v>6.849999999999933</v>
      </c>
      <c r="D319" s="306">
        <f t="shared" ca="1" si="124"/>
        <v>5.5844666544622541</v>
      </c>
      <c r="E319" s="307">
        <f t="shared" ca="1" si="125"/>
        <v>4.6414379884223518</v>
      </c>
      <c r="F319" s="304">
        <f t="shared" ca="1" si="126"/>
        <v>7.2614884435059848</v>
      </c>
      <c r="G319" s="306">
        <f t="shared" ca="1" si="127"/>
        <v>85.860998499480885</v>
      </c>
      <c r="H319" s="307">
        <f t="shared" ca="1" si="128"/>
        <v>222.09230281094756</v>
      </c>
      <c r="I319" s="304">
        <f t="shared" ca="1" si="129"/>
        <v>238.11153275555026</v>
      </c>
      <c r="J319" s="306">
        <f t="shared" ca="1" si="130"/>
        <v>269.68041849981574</v>
      </c>
      <c r="K319" s="307">
        <f t="shared" ca="1" si="131"/>
        <v>861.38669434100825</v>
      </c>
      <c r="L319" s="304">
        <f t="shared" ca="1" si="116"/>
        <v>902.61540276574351</v>
      </c>
      <c r="M319" s="306">
        <f t="shared" ca="1" si="132"/>
        <v>1.2018943300897289</v>
      </c>
      <c r="N319" s="304">
        <f t="shared" ca="1" si="133"/>
        <v>68.863472534844888</v>
      </c>
      <c r="P319" s="310">
        <f t="shared" ca="1" si="134"/>
        <v>8</v>
      </c>
      <c r="Q319" s="304">
        <f t="shared" ca="1" si="135"/>
        <v>270.91304347831698</v>
      </c>
      <c r="R319" s="306">
        <f t="shared" ca="1" si="136"/>
        <v>0.13595863421692961</v>
      </c>
      <c r="S319" s="307">
        <f t="shared" ca="1" si="137"/>
        <v>8.4799700360204735</v>
      </c>
      <c r="T319" s="304">
        <f t="shared" ca="1" si="117"/>
        <v>83.188506053360854</v>
      </c>
      <c r="U319" s="311">
        <f t="shared" ca="1" si="118"/>
        <v>0</v>
      </c>
      <c r="V319" s="306">
        <f t="shared" ca="1" si="119"/>
        <v>1.1238371467315762</v>
      </c>
      <c r="W319" s="304">
        <f t="shared" ca="1" si="120"/>
        <v>139.57692126599636</v>
      </c>
      <c r="Y319" s="314" t="str">
        <f t="shared" ca="1" si="138"/>
        <v/>
      </c>
      <c r="Z319" s="315" t="str">
        <f t="shared" ca="1" si="139"/>
        <v/>
      </c>
      <c r="AA319" s="316" t="str">
        <f t="shared" ca="1" si="140"/>
        <v/>
      </c>
      <c r="AC319" s="310" t="e">
        <f t="shared" ca="1" si="141"/>
        <v>#N/A</v>
      </c>
      <c r="AD319" s="323" t="e">
        <f t="shared" ca="1" si="142"/>
        <v>#N/A</v>
      </c>
      <c r="AE319" s="324">
        <f t="shared" ca="1" si="121"/>
        <v>861.38669434100825</v>
      </c>
      <c r="AG319" s="306">
        <f t="shared" ca="1" si="143"/>
        <v>6.3423661061346941</v>
      </c>
      <c r="AH319" s="304">
        <f t="shared" ca="1" si="144"/>
        <v>15.492912177767534</v>
      </c>
    </row>
    <row r="320" spans="1:34" x14ac:dyDescent="0.2">
      <c r="A320" s="347">
        <f t="shared" ca="1" si="122"/>
        <v>0.01</v>
      </c>
      <c r="B320" s="304">
        <f t="shared" ca="1" si="123"/>
        <v>6.8599999999999328</v>
      </c>
      <c r="D320" s="306">
        <f t="shared" ca="1" si="124"/>
        <v>5.2306114598235771</v>
      </c>
      <c r="E320" s="307">
        <f t="shared" ca="1" si="125"/>
        <v>3.7197581500705876</v>
      </c>
      <c r="F320" s="304">
        <f t="shared" ca="1" si="126"/>
        <v>6.418402989736177</v>
      </c>
      <c r="G320" s="306">
        <f t="shared" ca="1" si="127"/>
        <v>85.913304614079124</v>
      </c>
      <c r="H320" s="307">
        <f t="shared" ca="1" si="128"/>
        <v>222.12950039244825</v>
      </c>
      <c r="I320" s="304">
        <f t="shared" ca="1" si="129"/>
        <v>238.16509159469658</v>
      </c>
      <c r="J320" s="306">
        <f t="shared" ca="1" si="130"/>
        <v>270.53929001538353</v>
      </c>
      <c r="K320" s="307">
        <f t="shared" ca="1" si="131"/>
        <v>863.6078033570252</v>
      </c>
      <c r="L320" s="304">
        <f t="shared" ca="1" si="116"/>
        <v>904.99168253701328</v>
      </c>
      <c r="M320" s="306">
        <f t="shared" ca="1" si="132"/>
        <v>1.2017458027485375</v>
      </c>
      <c r="N320" s="304">
        <f t="shared" ca="1" si="133"/>
        <v>68.854962545052331</v>
      </c>
      <c r="P320" s="310">
        <f t="shared" ca="1" si="134"/>
        <v>8</v>
      </c>
      <c r="Q320" s="304">
        <f t="shared" ca="1" si="135"/>
        <v>262.56521739136065</v>
      </c>
      <c r="R320" s="306">
        <f t="shared" ca="1" si="136"/>
        <v>0.13176924924346717</v>
      </c>
      <c r="S320" s="307">
        <f t="shared" ca="1" si="137"/>
        <v>8.4786523435280383</v>
      </c>
      <c r="T320" s="304">
        <f t="shared" ca="1" si="117"/>
        <v>83.175579490010065</v>
      </c>
      <c r="U320" s="311">
        <f t="shared" ca="1" si="118"/>
        <v>0</v>
      </c>
      <c r="V320" s="306">
        <f t="shared" ca="1" si="119"/>
        <v>1.1235870929818634</v>
      </c>
      <c r="W320" s="304">
        <f t="shared" ca="1" si="120"/>
        <v>139.60864904917017</v>
      </c>
      <c r="Y320" s="314" t="str">
        <f t="shared" ca="1" si="138"/>
        <v/>
      </c>
      <c r="Z320" s="315" t="str">
        <f t="shared" ca="1" si="139"/>
        <v/>
      </c>
      <c r="AA320" s="316" t="str">
        <f t="shared" ca="1" si="140"/>
        <v/>
      </c>
      <c r="AC320" s="310" t="e">
        <f t="shared" ca="1" si="141"/>
        <v>#N/A</v>
      </c>
      <c r="AD320" s="323" t="e">
        <f t="shared" ca="1" si="142"/>
        <v>#N/A</v>
      </c>
      <c r="AE320" s="324">
        <f t="shared" ca="1" si="121"/>
        <v>863.6078033570252</v>
      </c>
      <c r="AG320" s="306">
        <f t="shared" ca="1" si="143"/>
        <v>5.3556212141199691</v>
      </c>
      <c r="AH320" s="304">
        <f t="shared" ca="1" si="144"/>
        <v>14.505642069313556</v>
      </c>
    </row>
    <row r="321" spans="1:34" x14ac:dyDescent="0.2">
      <c r="A321" s="347">
        <f t="shared" ca="1" si="122"/>
        <v>0.01</v>
      </c>
      <c r="B321" s="304">
        <f t="shared" ca="1" si="123"/>
        <v>6.8699999999999326</v>
      </c>
      <c r="D321" s="306">
        <f t="shared" ca="1" si="124"/>
        <v>4.8768409339200778</v>
      </c>
      <c r="E321" s="307">
        <f t="shared" ca="1" si="125"/>
        <v>2.7991092062076586</v>
      </c>
      <c r="F321" s="304">
        <f t="shared" ca="1" si="126"/>
        <v>5.6230409782461059</v>
      </c>
      <c r="G321" s="306">
        <f t="shared" ca="1" si="127"/>
        <v>85.962073023418327</v>
      </c>
      <c r="H321" s="307">
        <f t="shared" ca="1" si="128"/>
        <v>222.15749148451033</v>
      </c>
      <c r="I321" s="304">
        <f t="shared" ca="1" si="129"/>
        <v>238.20879291322095</v>
      </c>
      <c r="J321" s="306">
        <f t="shared" ca="1" si="130"/>
        <v>271.39866690357104</v>
      </c>
      <c r="K321" s="307">
        <f t="shared" ca="1" si="131"/>
        <v>865.82923831640994</v>
      </c>
      <c r="L321" s="304">
        <f t="shared" ca="1" si="116"/>
        <v>907.36845124822923</v>
      </c>
      <c r="M321" s="306">
        <f t="shared" ca="1" si="132"/>
        <v>1.2015972456055413</v>
      </c>
      <c r="N321" s="304">
        <f t="shared" ca="1" si="133"/>
        <v>68.846450847742119</v>
      </c>
      <c r="P321" s="310">
        <f t="shared" ca="1" si="134"/>
        <v>8</v>
      </c>
      <c r="Q321" s="304">
        <f t="shared" ca="1" si="135"/>
        <v>254.21739130440429</v>
      </c>
      <c r="R321" s="306">
        <f t="shared" ca="1" si="136"/>
        <v>0.12757986427000473</v>
      </c>
      <c r="S321" s="307">
        <f t="shared" ca="1" si="137"/>
        <v>8.4773765448853382</v>
      </c>
      <c r="T321" s="304">
        <f t="shared" ca="1" si="117"/>
        <v>83.163063905325174</v>
      </c>
      <c r="U321" s="311">
        <f t="shared" ca="1" si="118"/>
        <v>0</v>
      </c>
      <c r="V321" s="306">
        <f t="shared" ca="1" si="119"/>
        <v>1.1233370557840161</v>
      </c>
      <c r="W321" s="304">
        <f t="shared" ca="1" si="120"/>
        <v>139.6288086262104</v>
      </c>
      <c r="Y321" s="314" t="str">
        <f t="shared" ca="1" si="138"/>
        <v/>
      </c>
      <c r="Z321" s="315" t="str">
        <f t="shared" ca="1" si="139"/>
        <v/>
      </c>
      <c r="AA321" s="316" t="str">
        <f t="shared" ca="1" si="140"/>
        <v/>
      </c>
      <c r="AC321" s="310" t="e">
        <f t="shared" ca="1" si="141"/>
        <v>#N/A</v>
      </c>
      <c r="AD321" s="323" t="e">
        <f t="shared" ca="1" si="142"/>
        <v>#N/A</v>
      </c>
      <c r="AE321" s="324">
        <f t="shared" ca="1" si="121"/>
        <v>865.82923831640994</v>
      </c>
      <c r="AG321" s="306">
        <f t="shared" ca="1" si="143"/>
        <v>4.3698689982670427</v>
      </c>
      <c r="AH321" s="304">
        <f t="shared" ca="1" si="144"/>
        <v>13.519364351508143</v>
      </c>
    </row>
    <row r="322" spans="1:34" x14ac:dyDescent="0.2">
      <c r="A322" s="347">
        <f t="shared" ca="1" si="122"/>
        <v>0.01</v>
      </c>
      <c r="B322" s="304">
        <f t="shared" ca="1" si="123"/>
        <v>6.8799999999999324</v>
      </c>
      <c r="D322" s="306">
        <f t="shared" ca="1" si="124"/>
        <v>4.5231604117560797</v>
      </c>
      <c r="E322" s="307">
        <f t="shared" ca="1" si="125"/>
        <v>1.8795036998936379</v>
      </c>
      <c r="F322" s="304">
        <f t="shared" ca="1" si="126"/>
        <v>4.8981133376424957</v>
      </c>
      <c r="G322" s="306">
        <f t="shared" ca="1" si="127"/>
        <v>86.007304627535888</v>
      </c>
      <c r="H322" s="307">
        <f t="shared" ca="1" si="128"/>
        <v>222.17628652150927</v>
      </c>
      <c r="I322" s="304">
        <f t="shared" ca="1" si="129"/>
        <v>238.24264677379139</v>
      </c>
      <c r="J322" s="306">
        <f t="shared" ca="1" si="130"/>
        <v>272.25851379182581</v>
      </c>
      <c r="K322" s="307">
        <f t="shared" ca="1" si="131"/>
        <v>868.05090720644</v>
      </c>
      <c r="L322" s="304">
        <f t="shared" ca="1" si="116"/>
        <v>909.74561050551779</v>
      </c>
      <c r="M322" s="306">
        <f t="shared" ca="1" si="132"/>
        <v>1.2014486525218526</v>
      </c>
      <c r="N322" s="304">
        <f t="shared" ca="1" si="133"/>
        <v>68.837937091181928</v>
      </c>
      <c r="P322" s="310">
        <f t="shared" ca="1" si="134"/>
        <v>8</v>
      </c>
      <c r="Q322" s="304">
        <f t="shared" ca="1" si="135"/>
        <v>245.86956521744796</v>
      </c>
      <c r="R322" s="306">
        <f t="shared" ca="1" si="136"/>
        <v>0.12339047929654227</v>
      </c>
      <c r="S322" s="307">
        <f t="shared" ca="1" si="137"/>
        <v>8.4761426400923732</v>
      </c>
      <c r="T322" s="304">
        <f t="shared" ca="1" si="117"/>
        <v>83.15095929930618</v>
      </c>
      <c r="U322" s="311">
        <f t="shared" ca="1" si="118"/>
        <v>0</v>
      </c>
      <c r="V322" s="306">
        <f t="shared" ca="1" si="119"/>
        <v>1.1230870454977973</v>
      </c>
      <c r="W322" s="304">
        <f t="shared" ca="1" si="120"/>
        <v>139.63741443179481</v>
      </c>
      <c r="Y322" s="314" t="str">
        <f t="shared" ca="1" si="138"/>
        <v/>
      </c>
      <c r="Z322" s="315" t="str">
        <f t="shared" ca="1" si="139"/>
        <v/>
      </c>
      <c r="AA322" s="316" t="str">
        <f t="shared" ca="1" si="140"/>
        <v/>
      </c>
      <c r="AC322" s="310" t="e">
        <f t="shared" ca="1" si="141"/>
        <v>#N/A</v>
      </c>
      <c r="AD322" s="323" t="e">
        <f t="shared" ca="1" si="142"/>
        <v>#N/A</v>
      </c>
      <c r="AE322" s="324">
        <f t="shared" ca="1" si="121"/>
        <v>868.05090720644</v>
      </c>
      <c r="AG322" s="306">
        <f t="shared" ca="1" si="143"/>
        <v>3.3851230383002502</v>
      </c>
      <c r="AH322" s="304">
        <f t="shared" ca="1" si="144"/>
        <v>12.534092582245613</v>
      </c>
    </row>
    <row r="323" spans="1:34" x14ac:dyDescent="0.2">
      <c r="A323" s="347">
        <f t="shared" ca="1" si="122"/>
        <v>0.01</v>
      </c>
      <c r="B323" s="304">
        <f t="shared" ca="1" si="123"/>
        <v>6.8899999999999322</v>
      </c>
      <c r="D323" s="306">
        <f t="shared" ca="1" si="124"/>
        <v>4.1695751374055794</v>
      </c>
      <c r="E323" s="307">
        <f t="shared" ca="1" si="125"/>
        <v>0.96095398365263662</v>
      </c>
      <c r="F323" s="304">
        <f t="shared" ca="1" si="126"/>
        <v>4.2788771173251314</v>
      </c>
      <c r="G323" s="306">
        <f t="shared" ca="1" si="127"/>
        <v>86.049000378909938</v>
      </c>
      <c r="H323" s="307">
        <f t="shared" ca="1" si="128"/>
        <v>222.1858960613458</v>
      </c>
      <c r="I323" s="304">
        <f t="shared" ca="1" si="129"/>
        <v>238.26666337276978</v>
      </c>
      <c r="J323" s="306">
        <f t="shared" ca="1" si="130"/>
        <v>273.11879531685804</v>
      </c>
      <c r="K323" s="307">
        <f t="shared" ca="1" si="131"/>
        <v>870.27271811935429</v>
      </c>
      <c r="L323" s="304">
        <f t="shared" ca="1" si="116"/>
        <v>912.12306201421143</v>
      </c>
      <c r="M323" s="306">
        <f t="shared" ca="1" si="132"/>
        <v>1.2013000173607515</v>
      </c>
      <c r="N323" s="304">
        <f t="shared" ca="1" si="133"/>
        <v>68.829420923763593</v>
      </c>
      <c r="P323" s="310">
        <f t="shared" ca="1" si="134"/>
        <v>8</v>
      </c>
      <c r="Q323" s="304">
        <f t="shared" ca="1" si="135"/>
        <v>237.5217391304916</v>
      </c>
      <c r="R323" s="306">
        <f t="shared" ca="1" si="136"/>
        <v>0.11920109432307982</v>
      </c>
      <c r="S323" s="307">
        <f t="shared" ca="1" si="137"/>
        <v>8.4749506291491432</v>
      </c>
      <c r="T323" s="304">
        <f t="shared" ca="1" si="117"/>
        <v>83.139265671953098</v>
      </c>
      <c r="U323" s="311">
        <f t="shared" ca="1" si="118"/>
        <v>0</v>
      </c>
      <c r="V323" s="306">
        <f t="shared" ca="1" si="119"/>
        <v>1.1228370724623407</v>
      </c>
      <c r="W323" s="304">
        <f t="shared" ca="1" si="120"/>
        <v>139.63448248867783</v>
      </c>
      <c r="Y323" s="314" t="str">
        <f t="shared" ca="1" si="138"/>
        <v/>
      </c>
      <c r="Z323" s="315" t="str">
        <f t="shared" ca="1" si="139"/>
        <v/>
      </c>
      <c r="AA323" s="316" t="str">
        <f t="shared" ca="1" si="140"/>
        <v/>
      </c>
      <c r="AC323" s="310" t="e">
        <f t="shared" ca="1" si="141"/>
        <v>#N/A</v>
      </c>
      <c r="AD323" s="323" t="e">
        <f t="shared" ca="1" si="142"/>
        <v>#N/A</v>
      </c>
      <c r="AE323" s="324">
        <f t="shared" ca="1" si="121"/>
        <v>870.27271811935429</v>
      </c>
      <c r="AG323" s="306">
        <f t="shared" ca="1" si="143"/>
        <v>2.4013967035862045</v>
      </c>
      <c r="AH323" s="304">
        <f t="shared" ca="1" si="144"/>
        <v>11.549840109041915</v>
      </c>
    </row>
    <row r="324" spans="1:34" x14ac:dyDescent="0.2">
      <c r="A324" s="347">
        <f t="shared" ca="1" si="122"/>
        <v>0.01</v>
      </c>
      <c r="B324" s="304">
        <f t="shared" ca="1" si="123"/>
        <v>6.899999999999932</v>
      </c>
      <c r="D324" s="306">
        <f t="shared" ca="1" si="124"/>
        <v>3.8160902640998882</v>
      </c>
      <c r="E324" s="307">
        <f t="shared" ca="1" si="125"/>
        <v>4.3472219856511174E-2</v>
      </c>
      <c r="F324" s="304">
        <f t="shared" ca="1" si="126"/>
        <v>3.816337869955595</v>
      </c>
      <c r="G324" s="306">
        <f t="shared" ca="1" si="127"/>
        <v>86.087161281550934</v>
      </c>
      <c r="H324" s="307">
        <f t="shared" ca="1" si="128"/>
        <v>222.18633078354438</v>
      </c>
      <c r="I324" s="304">
        <f t="shared" ca="1" si="129"/>
        <v>238.28085303811207</v>
      </c>
      <c r="J324" s="306">
        <f t="shared" ca="1" si="130"/>
        <v>273.97947612516032</v>
      </c>
      <c r="K324" s="307">
        <f t="shared" ca="1" si="131"/>
        <v>872.49457925357876</v>
      </c>
      <c r="L324" s="304">
        <f t="shared" ref="L324:L387" ca="1" si="145">SQRT(pos_x^2+pos_z^2)</f>
        <v>914.50070758020559</v>
      </c>
      <c r="M324" s="306">
        <f t="shared" ca="1" si="132"/>
        <v>1.2011513339862536</v>
      </c>
      <c r="N324" s="304">
        <f t="shared" ca="1" si="133"/>
        <v>68.820901993921098</v>
      </c>
      <c r="P324" s="310">
        <f t="shared" ca="1" si="134"/>
        <v>8</v>
      </c>
      <c r="Q324" s="304">
        <f t="shared" ca="1" si="135"/>
        <v>229.17391304353526</v>
      </c>
      <c r="R324" s="306">
        <f t="shared" ca="1" si="136"/>
        <v>0.11501170934961737</v>
      </c>
      <c r="S324" s="307">
        <f t="shared" ca="1" si="137"/>
        <v>8.4738005120556465</v>
      </c>
      <c r="T324" s="304">
        <f t="shared" ref="T324:T387" ca="1" si="146">m*g</f>
        <v>83.127983023265898</v>
      </c>
      <c r="U324" s="311">
        <f t="shared" ref="U324:U387" ca="1" si="147">IF(pos_xz&lt;L_rampe,Poids*COS(Beta),0)</f>
        <v>0</v>
      </c>
      <c r="V324" s="306">
        <f t="shared" ref="V324:V387" ca="1" si="148">Rho_moyen*(20000-Alt_rampe-pos_z)/(20000+Alt_rampe+pos_z)</f>
        <v>1.1225871469960294</v>
      </c>
      <c r="W324" s="304">
        <f t="shared" ref="W324:W387" ca="1" si="149">1/2*Rho*Sref*Cx*vit_xz^2</f>
        <v>139.62003039755103</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872.49457925357876</v>
      </c>
      <c r="AG324" s="306">
        <f t="shared" ca="1" si="143"/>
        <v>1.4187031535134675</v>
      </c>
      <c r="AH324" s="304">
        <f t="shared" ca="1" si="144"/>
        <v>10.566620069409232</v>
      </c>
    </row>
    <row r="325" spans="1:34" x14ac:dyDescent="0.2">
      <c r="A325" s="347">
        <f t="shared" ref="A325:A388" ca="1" si="151">IF(B324+0.01&lt;=T_ini+ROUNDUP(Temps_fin_propu,0), 0.01, IF(K324&gt;0, 0.1, 0.0001))</f>
        <v>0.01</v>
      </c>
      <c r="B325" s="304">
        <f t="shared" ref="B325:B388" ca="1" si="152">B324+pas</f>
        <v>6.9099999999999318</v>
      </c>
      <c r="D325" s="306">
        <f t="shared" ref="D325:D388" ca="1" si="153">IF(AND(L324&lt;L_rampe,Poussee&lt;Poids*SIN(M324)),0,(-W324+Poussee)/m*COS(M324)-U324/m*SIN(M324))</f>
        <v>3.5159289241921616</v>
      </c>
      <c r="E325" s="307">
        <f t="shared" ref="E325:E388" ca="1" si="154">IF(AND(L324&lt;L_rampe,Poussee&lt;Poids*SIN(M324)),0,(-W324+Poussee)/m*SIN(M324)+U324/m*COS(M324)-Poids/m)</f>
        <v>-0.73557664426779645</v>
      </c>
      <c r="F325" s="304">
        <f t="shared" ref="F325:F388" ca="1" si="155">SQRT(acc_x^2+acc_z^2)</f>
        <v>3.5920508347688127</v>
      </c>
      <c r="G325" s="306">
        <f t="shared" ref="G325:G388" ca="1" si="156">G324+acc_x*pas</f>
        <v>86.122320570792851</v>
      </c>
      <c r="H325" s="307">
        <f t="shared" ref="H325:H388" ca="1" si="157">H324+acc_z*pas</f>
        <v>222.17897501710169</v>
      </c>
      <c r="I325" s="304">
        <f t="shared" ref="I325:I388" ca="1" si="158">SQRT(vit_x^2+vit_z^2)</f>
        <v>238.28669925144439</v>
      </c>
      <c r="J325" s="306">
        <f t="shared" ref="J325:J388" ca="1" si="159">J324+0.5*(vit_x+G324)*pas*(K324&gt;=0)</f>
        <v>274.84052353442206</v>
      </c>
      <c r="K325" s="307">
        <f t="shared" ref="K325:K388" ca="1" si="160">K324+0.5*(vit_z+H324)*pas</f>
        <v>874.716405782582</v>
      </c>
      <c r="L325" s="304">
        <f t="shared" ca="1" si="145"/>
        <v>916.87845646076437</v>
      </c>
      <c r="M325" s="306">
        <f t="shared" ref="M325:M388" ca="1" si="161">IF(AND(L324&gt;L_rampe,G325&gt;0),ATAN2(G325,H325),$M$4)</f>
        <v>1.2010025971811389</v>
      </c>
      <c r="N325" s="304">
        <f t="shared" ref="N325:N388" ca="1" si="162">DEGREES(Beta)</f>
        <v>68.812380002729753</v>
      </c>
      <c r="P325" s="310">
        <f t="shared" ref="P325:P388" ca="1" si="163">MATCH(t-pas/2-T_ini,CdP_t)</f>
        <v>9</v>
      </c>
      <c r="Q325" s="304">
        <f t="shared" ref="Q325:Q388" ca="1" si="164">(INDEX(CdP,2,i_P+1)-INDEX(CdP,2,i_P+0))/(INDEX(CdP,1,i_P+1)-INDEX(CdP,1,i_P+0))*(t-pas/2-T_ini-INDEX(CdP,1,i_P+0))+INDEX(CdP,2,i_P+0)</f>
        <v>222.07407407411415</v>
      </c>
      <c r="R325" s="306">
        <f t="shared" ref="R325:R388" ca="1" si="165">Poussee/(g*ISP)</f>
        <v>0.11144863096457872</v>
      </c>
      <c r="S325" s="307">
        <f t="shared" ref="S325:S388" ca="1" si="166">S324-Débit*pas</f>
        <v>8.4726860257460004</v>
      </c>
      <c r="T325" s="304">
        <f t="shared" ca="1" si="146"/>
        <v>83.117049912568262</v>
      </c>
      <c r="U325" s="311">
        <f t="shared" ca="1" si="147"/>
        <v>0</v>
      </c>
      <c r="V325" s="306">
        <f t="shared" ca="1" si="148"/>
        <v>1.1223372786241219</v>
      </c>
      <c r="W325" s="304">
        <f t="shared" ca="1" si="149"/>
        <v>139.59580311273126</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874.716405782582</v>
      </c>
      <c r="AG325" s="306">
        <f t="shared" ref="AG325:AG388" ca="1" si="172">IF(AND(L324&lt;L_rampe,Poussee&lt;Poids*SIN(M324)),0,(-W324+Poussee)/m-Poids*SIN(M324)/m)</f>
        <v>0.58435775672330337</v>
      </c>
      <c r="AH325" s="304">
        <f t="shared" ref="AH325:AH388" ca="1" si="173">IF(AND(L324&lt;L_rampe,Poussee&lt;Poids*SIN(M324)), g*SIN(M324), (-W324+Poussee)/m)</f>
        <v>9.731747810081659</v>
      </c>
    </row>
    <row r="326" spans="1:34" x14ac:dyDescent="0.2">
      <c r="A326" s="347">
        <f t="shared" ca="1" si="151"/>
        <v>0.01</v>
      </c>
      <c r="B326" s="304">
        <f t="shared" ca="1" si="152"/>
        <v>6.9199999999999315</v>
      </c>
      <c r="D326" s="306">
        <f t="shared" ca="1" si="153"/>
        <v>3.2691057117902385</v>
      </c>
      <c r="E326" s="307">
        <f t="shared" ca="1" si="154"/>
        <v>-1.3763378383880767</v>
      </c>
      <c r="F326" s="304">
        <f t="shared" ca="1" si="155"/>
        <v>3.5470210036364778</v>
      </c>
      <c r="G326" s="306">
        <f t="shared" ca="1" si="156"/>
        <v>86.155011627910753</v>
      </c>
      <c r="H326" s="307">
        <f t="shared" ca="1" si="157"/>
        <v>222.16521163871781</v>
      </c>
      <c r="I326" s="304">
        <f t="shared" ca="1" si="158"/>
        <v>238.28568419248711</v>
      </c>
      <c r="J326" s="306">
        <f t="shared" ca="1" si="159"/>
        <v>275.70191019541556</v>
      </c>
      <c r="K326" s="307">
        <f t="shared" ca="1" si="160"/>
        <v>876.93812671586113</v>
      </c>
      <c r="L326" s="304">
        <f t="shared" ca="1" si="145"/>
        <v>919.25623270844608</v>
      </c>
      <c r="M326" s="306">
        <f t="shared" ca="1" si="161"/>
        <v>1.2008538026464948</v>
      </c>
      <c r="N326" s="304">
        <f t="shared" ca="1" si="162"/>
        <v>68.803854703880035</v>
      </c>
      <c r="P326" s="310">
        <f t="shared" ca="1" si="163"/>
        <v>9</v>
      </c>
      <c r="Q326" s="304">
        <f t="shared" ca="1" si="164"/>
        <v>216.22222222226242</v>
      </c>
      <c r="R326" s="306">
        <f t="shared" ca="1" si="165"/>
        <v>0.10851185916798101</v>
      </c>
      <c r="S326" s="307">
        <f t="shared" ca="1" si="166"/>
        <v>8.4716009071543201</v>
      </c>
      <c r="T326" s="304">
        <f t="shared" ca="1" si="146"/>
        <v>83.106404899183886</v>
      </c>
      <c r="U326" s="311">
        <f t="shared" ca="1" si="147"/>
        <v>0</v>
      </c>
      <c r="V326" s="306">
        <f t="shared" ca="1" si="148"/>
        <v>1.1220874753082466</v>
      </c>
      <c r="W326" s="304">
        <f t="shared" ca="1" si="149"/>
        <v>139.56354364993777</v>
      </c>
      <c r="Y326" s="314" t="str">
        <f t="shared" ca="1" si="167"/>
        <v/>
      </c>
      <c r="Z326" s="315" t="str">
        <f t="shared" ca="1" si="168"/>
        <v/>
      </c>
      <c r="AA326" s="316" t="str">
        <f t="shared" ca="1" si="169"/>
        <v/>
      </c>
      <c r="AC326" s="310" t="e">
        <f t="shared" ca="1" si="170"/>
        <v>#N/A</v>
      </c>
      <c r="AD326" s="323" t="e">
        <f t="shared" ca="1" si="171"/>
        <v>#N/A</v>
      </c>
      <c r="AE326" s="324">
        <f t="shared" ca="1" si="150"/>
        <v>876.93812671586113</v>
      </c>
      <c r="AG326" s="306">
        <f t="shared" ca="1" si="172"/>
        <v>-0.10176967575566742</v>
      </c>
      <c r="AH326" s="304">
        <f t="shared" ca="1" si="173"/>
        <v>9.0450931234047705</v>
      </c>
    </row>
    <row r="327" spans="1:34" x14ac:dyDescent="0.2">
      <c r="A327" s="347">
        <f t="shared" ca="1" si="151"/>
        <v>0.01</v>
      </c>
      <c r="B327" s="304">
        <f t="shared" ca="1" si="152"/>
        <v>6.9299999999999313</v>
      </c>
      <c r="D327" s="306">
        <f t="shared" ca="1" si="153"/>
        <v>3.0223611868573945</v>
      </c>
      <c r="E327" s="307">
        <f t="shared" ca="1" si="154"/>
        <v>-2.0163325157826089</v>
      </c>
      <c r="F327" s="304">
        <f t="shared" ca="1" si="155"/>
        <v>3.6332167507629194</v>
      </c>
      <c r="G327" s="306">
        <f t="shared" ca="1" si="156"/>
        <v>86.185235239779331</v>
      </c>
      <c r="H327" s="307">
        <f t="shared" ca="1" si="157"/>
        <v>222.14504831355998</v>
      </c>
      <c r="I327" s="304">
        <f t="shared" ca="1" si="158"/>
        <v>238.27781529880198</v>
      </c>
      <c r="J327" s="306">
        <f t="shared" ca="1" si="159"/>
        <v>276.56361142975402</v>
      </c>
      <c r="K327" s="307">
        <f t="shared" ca="1" si="160"/>
        <v>879.15967801562249</v>
      </c>
      <c r="L327" s="304">
        <f t="shared" ca="1" si="145"/>
        <v>921.63396780696019</v>
      </c>
      <c r="M327" s="306">
        <f t="shared" ca="1" si="161"/>
        <v>1.2007049460813679</v>
      </c>
      <c r="N327" s="304">
        <f t="shared" ca="1" si="162"/>
        <v>68.79532585094546</v>
      </c>
      <c r="P327" s="310">
        <f t="shared" ca="1" si="163"/>
        <v>9</v>
      </c>
      <c r="Q327" s="304">
        <f t="shared" ca="1" si="164"/>
        <v>210.37037037041071</v>
      </c>
      <c r="R327" s="306">
        <f t="shared" ca="1" si="165"/>
        <v>0.1055750873713833</v>
      </c>
      <c r="S327" s="307">
        <f t="shared" ca="1" si="166"/>
        <v>8.4705451562806058</v>
      </c>
      <c r="T327" s="304">
        <f t="shared" ca="1" si="146"/>
        <v>83.09604798311274</v>
      </c>
      <c r="U327" s="311">
        <f t="shared" ca="1" si="147"/>
        <v>0</v>
      </c>
      <c r="V327" s="306">
        <f t="shared" ca="1" si="148"/>
        <v>1.1218377442217549</v>
      </c>
      <c r="W327" s="304">
        <f t="shared" ca="1" si="149"/>
        <v>139.52326708174226</v>
      </c>
      <c r="Y327" s="314" t="str">
        <f t="shared" ca="1" si="167"/>
        <v/>
      </c>
      <c r="Z327" s="315" t="str">
        <f t="shared" ca="1" si="168"/>
        <v/>
      </c>
      <c r="AA327" s="316" t="str">
        <f t="shared" ca="1" si="169"/>
        <v/>
      </c>
      <c r="AC327" s="310" t="e">
        <f t="shared" ca="1" si="170"/>
        <v>#N/A</v>
      </c>
      <c r="AD327" s="323" t="e">
        <f t="shared" ca="1" si="171"/>
        <v>#N/A</v>
      </c>
      <c r="AE327" s="324">
        <f t="shared" ca="1" si="150"/>
        <v>879.15967801562249</v>
      </c>
      <c r="AG327" s="306">
        <f t="shared" ca="1" si="172"/>
        <v>-0.78715335980448309</v>
      </c>
      <c r="AH327" s="304">
        <f t="shared" ca="1" si="173"/>
        <v>8.3591817780432009</v>
      </c>
    </row>
    <row r="328" spans="1:34" x14ac:dyDescent="0.2">
      <c r="A328" s="347">
        <f t="shared" ca="1" si="151"/>
        <v>0.01</v>
      </c>
      <c r="B328" s="304">
        <f t="shared" ca="1" si="152"/>
        <v>6.9399999999999311</v>
      </c>
      <c r="D328" s="306">
        <f t="shared" ca="1" si="153"/>
        <v>2.7756976327707523</v>
      </c>
      <c r="E328" s="307">
        <f t="shared" ca="1" si="154"/>
        <v>-2.65555547107106</v>
      </c>
      <c r="F328" s="304">
        <f t="shared" ca="1" si="155"/>
        <v>3.8414153912984466</v>
      </c>
      <c r="G328" s="306">
        <f t="shared" ca="1" si="156"/>
        <v>86.21299221610704</v>
      </c>
      <c r="H328" s="307">
        <f t="shared" ca="1" si="157"/>
        <v>222.11849275884927</v>
      </c>
      <c r="I328" s="304">
        <f t="shared" ca="1" si="158"/>
        <v>238.26310006444035</v>
      </c>
      <c r="J328" s="306">
        <f t="shared" ca="1" si="159"/>
        <v>277.42560256703342</v>
      </c>
      <c r="K328" s="307">
        <f t="shared" ca="1" si="160"/>
        <v>881.38099572098452</v>
      </c>
      <c r="L328" s="304">
        <f t="shared" ca="1" si="145"/>
        <v>924.01159331352324</v>
      </c>
      <c r="M328" s="306">
        <f t="shared" ca="1" si="161"/>
        <v>1.2005560231820636</v>
      </c>
      <c r="N328" s="304">
        <f t="shared" ca="1" si="162"/>
        <v>68.786793197342462</v>
      </c>
      <c r="P328" s="310">
        <f t="shared" ca="1" si="163"/>
        <v>9</v>
      </c>
      <c r="Q328" s="304">
        <f t="shared" ca="1" si="164"/>
        <v>204.51851851855898</v>
      </c>
      <c r="R328" s="306">
        <f t="shared" ca="1" si="165"/>
        <v>0.10263831557478559</v>
      </c>
      <c r="S328" s="307">
        <f t="shared" ca="1" si="166"/>
        <v>8.4695187731248573</v>
      </c>
      <c r="T328" s="304">
        <f t="shared" ca="1" si="146"/>
        <v>83.085979164354853</v>
      </c>
      <c r="U328" s="311">
        <f t="shared" ca="1" si="147"/>
        <v>0</v>
      </c>
      <c r="V328" s="306">
        <f t="shared" ca="1" si="148"/>
        <v>1.1215880925232429</v>
      </c>
      <c r="W328" s="304">
        <f t="shared" ca="1" si="149"/>
        <v>139.47498922575696</v>
      </c>
      <c r="Y328" s="314" t="str">
        <f t="shared" ca="1" si="167"/>
        <v/>
      </c>
      <c r="Z328" s="315" t="str">
        <f t="shared" ca="1" si="168"/>
        <v/>
      </c>
      <c r="AA328" s="316" t="str">
        <f t="shared" ca="1" si="169"/>
        <v/>
      </c>
      <c r="AC328" s="310" t="e">
        <f t="shared" ca="1" si="170"/>
        <v>#N/A</v>
      </c>
      <c r="AD328" s="323" t="e">
        <f t="shared" ca="1" si="171"/>
        <v>#N/A</v>
      </c>
      <c r="AE328" s="324">
        <f t="shared" ca="1" si="150"/>
        <v>881.38099572098452</v>
      </c>
      <c r="AG328" s="306">
        <f t="shared" ca="1" si="172"/>
        <v>-1.4717876464739286</v>
      </c>
      <c r="AH328" s="304">
        <f t="shared" ca="1" si="173"/>
        <v>7.6740194074611514</v>
      </c>
    </row>
    <row r="329" spans="1:34" x14ac:dyDescent="0.2">
      <c r="A329" s="347">
        <f t="shared" ca="1" si="151"/>
        <v>0.01</v>
      </c>
      <c r="B329" s="304">
        <f t="shared" ca="1" si="152"/>
        <v>6.9499999999999309</v>
      </c>
      <c r="D329" s="306">
        <f t="shared" ca="1" si="153"/>
        <v>2.5291172888377109</v>
      </c>
      <c r="E329" s="307">
        <f t="shared" ca="1" si="154"/>
        <v>-3.2940015899363955</v>
      </c>
      <c r="F329" s="304">
        <f t="shared" ca="1" si="155"/>
        <v>4.1529363991278885</v>
      </c>
      <c r="G329" s="306">
        <f t="shared" ca="1" si="156"/>
        <v>86.238283388995413</v>
      </c>
      <c r="H329" s="307">
        <f t="shared" ca="1" si="157"/>
        <v>222.08555274294991</v>
      </c>
      <c r="I329" s="304">
        <f t="shared" ca="1" si="158"/>
        <v>238.24154603893561</v>
      </c>
      <c r="J329" s="306">
        <f t="shared" ca="1" si="159"/>
        <v>278.28785894505893</v>
      </c>
      <c r="K329" s="307">
        <f t="shared" ca="1" si="160"/>
        <v>883.60201594849354</v>
      </c>
      <c r="L329" s="304">
        <f t="shared" ca="1" si="145"/>
        <v>926.38904085943659</v>
      </c>
      <c r="M329" s="306">
        <f t="shared" ca="1" si="161"/>
        <v>1.2004070296414464</v>
      </c>
      <c r="N329" s="304">
        <f t="shared" ca="1" si="162"/>
        <v>68.778256496290396</v>
      </c>
      <c r="P329" s="310">
        <f t="shared" ca="1" si="163"/>
        <v>9</v>
      </c>
      <c r="Q329" s="304">
        <f t="shared" ca="1" si="164"/>
        <v>198.66666666670724</v>
      </c>
      <c r="R329" s="306">
        <f t="shared" ca="1" si="165"/>
        <v>9.9701543778187865E-2</v>
      </c>
      <c r="S329" s="307">
        <f t="shared" ca="1" si="166"/>
        <v>8.4685217576870748</v>
      </c>
      <c r="T329" s="304">
        <f t="shared" ca="1" si="146"/>
        <v>83.076198442910211</v>
      </c>
      <c r="U329" s="311">
        <f t="shared" ca="1" si="147"/>
        <v>0</v>
      </c>
      <c r="V329" s="306">
        <f t="shared" ca="1" si="148"/>
        <v>1.1213385273565086</v>
      </c>
      <c r="W329" s="304">
        <f t="shared" ca="1" si="149"/>
        <v>139.4187266395686</v>
      </c>
      <c r="Y329" s="314" t="str">
        <f t="shared" ca="1" si="167"/>
        <v/>
      </c>
      <c r="Z329" s="315" t="str">
        <f t="shared" ca="1" si="168"/>
        <v/>
      </c>
      <c r="AA329" s="316" t="str">
        <f t="shared" ca="1" si="169"/>
        <v/>
      </c>
      <c r="AC329" s="310" t="e">
        <f t="shared" ca="1" si="170"/>
        <v>#N/A</v>
      </c>
      <c r="AD329" s="323" t="e">
        <f t="shared" ca="1" si="171"/>
        <v>#N/A</v>
      </c>
      <c r="AE329" s="324">
        <f t="shared" ca="1" si="150"/>
        <v>883.60201594849354</v>
      </c>
      <c r="AG329" s="306">
        <f t="shared" ca="1" si="172"/>
        <v>-2.1556669875730892</v>
      </c>
      <c r="AH329" s="304">
        <f t="shared" ca="1" si="173"/>
        <v>6.9896115443312903</v>
      </c>
    </row>
    <row r="330" spans="1:34" x14ac:dyDescent="0.2">
      <c r="A330" s="347">
        <f t="shared" ca="1" si="151"/>
        <v>0.01</v>
      </c>
      <c r="B330" s="304">
        <f t="shared" ca="1" si="152"/>
        <v>6.9599999999999307</v>
      </c>
      <c r="D330" s="306">
        <f t="shared" ca="1" si="153"/>
        <v>2.282622350382475</v>
      </c>
      <c r="E330" s="307">
        <f t="shared" ca="1" si="154"/>
        <v>-3.9316658487801934</v>
      </c>
      <c r="F330" s="304">
        <f t="shared" ca="1" si="155"/>
        <v>4.5462469291636696</v>
      </c>
      <c r="G330" s="306">
        <f t="shared" ca="1" si="156"/>
        <v>86.26110961249924</v>
      </c>
      <c r="H330" s="307">
        <f t="shared" ca="1" si="157"/>
        <v>222.04623608446212</v>
      </c>
      <c r="I330" s="304">
        <f t="shared" ca="1" si="158"/>
        <v>238.21316082629923</v>
      </c>
      <c r="J330" s="306">
        <f t="shared" ca="1" si="159"/>
        <v>279.15035591006642</v>
      </c>
      <c r="K330" s="307">
        <f t="shared" ca="1" si="160"/>
        <v>885.82267489263063</v>
      </c>
      <c r="L330" s="304">
        <f t="shared" ca="1" si="145"/>
        <v>928.76624215065647</v>
      </c>
      <c r="M330" s="306">
        <f t="shared" ca="1" si="161"/>
        <v>1.2002579611482376</v>
      </c>
      <c r="N330" s="304">
        <f t="shared" ca="1" si="162"/>
        <v>68.769715500771156</v>
      </c>
      <c r="P330" s="310">
        <f t="shared" ca="1" si="163"/>
        <v>9</v>
      </c>
      <c r="Q330" s="304">
        <f t="shared" ca="1" si="164"/>
        <v>192.81481481485554</v>
      </c>
      <c r="R330" s="306">
        <f t="shared" ca="1" si="165"/>
        <v>9.676477198159017E-2</v>
      </c>
      <c r="S330" s="307">
        <f t="shared" ca="1" si="166"/>
        <v>8.4675541099672582</v>
      </c>
      <c r="T330" s="304">
        <f t="shared" ca="1" si="146"/>
        <v>83.066705818778814</v>
      </c>
      <c r="U330" s="311">
        <f t="shared" ca="1" si="147"/>
        <v>0</v>
      </c>
      <c r="V330" s="306">
        <f t="shared" ca="1" si="148"/>
        <v>1.1210890558505089</v>
      </c>
      <c r="W330" s="304">
        <f t="shared" ca="1" si="149"/>
        <v>139.35449661566022</v>
      </c>
      <c r="Y330" s="314" t="str">
        <f t="shared" ca="1" si="167"/>
        <v/>
      </c>
      <c r="Z330" s="315" t="str">
        <f t="shared" ca="1" si="168"/>
        <v/>
      </c>
      <c r="AA330" s="316" t="str">
        <f t="shared" ca="1" si="169"/>
        <v/>
      </c>
      <c r="AC330" s="310" t="e">
        <f t="shared" ca="1" si="170"/>
        <v>#N/A</v>
      </c>
      <c r="AD330" s="323" t="e">
        <f t="shared" ca="1" si="171"/>
        <v>#N/A</v>
      </c>
      <c r="AE330" s="324">
        <f t="shared" ca="1" si="150"/>
        <v>885.82267489263063</v>
      </c>
      <c r="AG330" s="306">
        <f t="shared" ca="1" si="172"/>
        <v>-2.8387859353215417</v>
      </c>
      <c r="AH330" s="304">
        <f t="shared" ca="1" si="173"/>
        <v>6.305963620880056</v>
      </c>
    </row>
    <row r="331" spans="1:34" x14ac:dyDescent="0.2">
      <c r="A331" s="347">
        <f t="shared" ca="1" si="151"/>
        <v>0.01</v>
      </c>
      <c r="B331" s="304">
        <f t="shared" ca="1" si="152"/>
        <v>6.9699999999999305</v>
      </c>
      <c r="D331" s="306">
        <f t="shared" ca="1" si="153"/>
        <v>2.0362149688331099</v>
      </c>
      <c r="E331" s="307">
        <f t="shared" ca="1" si="154"/>
        <v>-4.5685433143707401</v>
      </c>
      <c r="F331" s="304">
        <f t="shared" ca="1" si="155"/>
        <v>5.0017756261733304</v>
      </c>
      <c r="G331" s="306">
        <f t="shared" ca="1" si="156"/>
        <v>86.281471762187564</v>
      </c>
      <c r="H331" s="307">
        <f t="shared" ca="1" si="157"/>
        <v>222.00055065131841</v>
      </c>
      <c r="I331" s="304">
        <f t="shared" ca="1" si="158"/>
        <v>238.17795208402006</v>
      </c>
      <c r="J331" s="306">
        <f t="shared" ca="1" si="159"/>
        <v>280.01306881693984</v>
      </c>
      <c r="K331" s="307">
        <f t="shared" ca="1" si="160"/>
        <v>888.04290882630949</v>
      </c>
      <c r="L331" s="304">
        <f t="shared" ca="1" si="145"/>
        <v>931.14312896835224</v>
      </c>
      <c r="M331" s="306">
        <f t="shared" ca="1" si="161"/>
        <v>1.2001088133863138</v>
      </c>
      <c r="N331" s="304">
        <f t="shared" ca="1" si="162"/>
        <v>68.761169963489095</v>
      </c>
      <c r="P331" s="310">
        <f t="shared" ca="1" si="163"/>
        <v>9</v>
      </c>
      <c r="Q331" s="304">
        <f t="shared" ca="1" si="164"/>
        <v>186.9629629630038</v>
      </c>
      <c r="R331" s="306">
        <f t="shared" ca="1" si="165"/>
        <v>9.3828000184992447E-2</v>
      </c>
      <c r="S331" s="307">
        <f t="shared" ca="1" si="166"/>
        <v>8.4666158299654075</v>
      </c>
      <c r="T331" s="304">
        <f t="shared" ca="1" si="146"/>
        <v>83.057501291960648</v>
      </c>
      <c r="U331" s="311">
        <f t="shared" ca="1" si="147"/>
        <v>0</v>
      </c>
      <c r="V331" s="306">
        <f t="shared" ca="1" si="148"/>
        <v>1.1208396851193223</v>
      </c>
      <c r="W331" s="304">
        <f t="shared" ca="1" si="149"/>
        <v>139.28231717632252</v>
      </c>
      <c r="Y331" s="314" t="str">
        <f t="shared" ca="1" si="167"/>
        <v/>
      </c>
      <c r="Z331" s="315" t="str">
        <f t="shared" ca="1" si="168"/>
        <v/>
      </c>
      <c r="AA331" s="316" t="str">
        <f t="shared" ca="1" si="169"/>
        <v/>
      </c>
      <c r="AC331" s="310" t="e">
        <f t="shared" ca="1" si="170"/>
        <v>#N/A</v>
      </c>
      <c r="AD331" s="323" t="e">
        <f t="shared" ca="1" si="171"/>
        <v>#N/A</v>
      </c>
      <c r="AE331" s="324">
        <f t="shared" ca="1" si="150"/>
        <v>888.04290882630949</v>
      </c>
      <c r="AG331" s="306">
        <f t="shared" ca="1" si="172"/>
        <v>-3.5211391419945786</v>
      </c>
      <c r="AH331" s="304">
        <f t="shared" ca="1" si="173"/>
        <v>5.6230809692398784</v>
      </c>
    </row>
    <row r="332" spans="1:34" x14ac:dyDescent="0.2">
      <c r="A332" s="347">
        <f t="shared" ca="1" si="151"/>
        <v>0.01</v>
      </c>
      <c r="B332" s="304">
        <f t="shared" ca="1" si="152"/>
        <v>6.9799999999999303</v>
      </c>
      <c r="D332" s="306">
        <f t="shared" ca="1" si="153"/>
        <v>1.7898972518090066</v>
      </c>
      <c r="E332" s="307">
        <f t="shared" ca="1" si="154"/>
        <v>-5.2046291434840688</v>
      </c>
      <c r="F332" s="304">
        <f t="shared" ca="1" si="155"/>
        <v>5.5038074723991883</v>
      </c>
      <c r="G332" s="306">
        <f t="shared" ca="1" si="156"/>
        <v>86.299370734705661</v>
      </c>
      <c r="H332" s="307">
        <f t="shared" ca="1" si="157"/>
        <v>221.94850435988357</v>
      </c>
      <c r="I332" s="304">
        <f t="shared" ca="1" si="158"/>
        <v>238.13592752206759</v>
      </c>
      <c r="J332" s="306">
        <f t="shared" ca="1" si="159"/>
        <v>280.8759730294243</v>
      </c>
      <c r="K332" s="307">
        <f t="shared" ca="1" si="160"/>
        <v>890.26265410136546</v>
      </c>
      <c r="L332" s="304">
        <f t="shared" ca="1" si="145"/>
        <v>933.51963316945466</v>
      </c>
      <c r="M332" s="306">
        <f t="shared" ca="1" si="161"/>
        <v>1.1999595820340045</v>
      </c>
      <c r="N332" s="304">
        <f t="shared" ca="1" si="162"/>
        <v>68.752619636830744</v>
      </c>
      <c r="P332" s="310">
        <f t="shared" ca="1" si="163"/>
        <v>9</v>
      </c>
      <c r="Q332" s="304">
        <f t="shared" ca="1" si="164"/>
        <v>181.11111111115207</v>
      </c>
      <c r="R332" s="306">
        <f t="shared" ca="1" si="165"/>
        <v>9.0891228388394738E-2</v>
      </c>
      <c r="S332" s="307">
        <f t="shared" ca="1" si="166"/>
        <v>8.4657069176815227</v>
      </c>
      <c r="T332" s="304">
        <f t="shared" ca="1" si="146"/>
        <v>83.048584862455741</v>
      </c>
      <c r="U332" s="311">
        <f t="shared" ca="1" si="147"/>
        <v>0</v>
      </c>
      <c r="V332" s="306">
        <f t="shared" ca="1" si="148"/>
        <v>1.1205904222621095</v>
      </c>
      <c r="W332" s="304">
        <f t="shared" ca="1" si="149"/>
        <v>139.20220706855497</v>
      </c>
      <c r="Y332" s="314" t="str">
        <f t="shared" ca="1" si="167"/>
        <v/>
      </c>
      <c r="Z332" s="315" t="str">
        <f t="shared" ca="1" si="168"/>
        <v/>
      </c>
      <c r="AA332" s="316" t="str">
        <f t="shared" ca="1" si="169"/>
        <v/>
      </c>
      <c r="AC332" s="310" t="e">
        <f t="shared" ca="1" si="170"/>
        <v>#N/A</v>
      </c>
      <c r="AD332" s="323" t="e">
        <f t="shared" ca="1" si="171"/>
        <v>#N/A</v>
      </c>
      <c r="AE332" s="324">
        <f t="shared" ca="1" si="150"/>
        <v>890.26265410136546</v>
      </c>
      <c r="AG332" s="306">
        <f t="shared" ca="1" si="172"/>
        <v>-4.2027213595617541</v>
      </c>
      <c r="AH332" s="304">
        <f t="shared" ca="1" si="173"/>
        <v>4.9409688218080996</v>
      </c>
    </row>
    <row r="333" spans="1:34" x14ac:dyDescent="0.2">
      <c r="A333" s="347">
        <f t="shared" ca="1" si="151"/>
        <v>0.01</v>
      </c>
      <c r="B333" s="304">
        <f t="shared" ca="1" si="152"/>
        <v>6.98999999999993</v>
      </c>
      <c r="D333" s="306">
        <f t="shared" ca="1" si="153"/>
        <v>1.5436712632087615</v>
      </c>
      <c r="E333" s="307">
        <f t="shared" ca="1" si="154"/>
        <v>-5.839918582538024</v>
      </c>
      <c r="F333" s="304">
        <f t="shared" ca="1" si="155"/>
        <v>6.0404941866977619</v>
      </c>
      <c r="G333" s="306">
        <f t="shared" ca="1" si="156"/>
        <v>86.314807447337742</v>
      </c>
      <c r="H333" s="307">
        <f t="shared" ca="1" si="157"/>
        <v>221.89010517405819</v>
      </c>
      <c r="I333" s="304">
        <f t="shared" ca="1" si="158"/>
        <v>238.08709490189844</v>
      </c>
      <c r="J333" s="306">
        <f t="shared" ca="1" si="159"/>
        <v>281.7390439203345</v>
      </c>
      <c r="K333" s="307">
        <f t="shared" ca="1" si="160"/>
        <v>892.48184714903516</v>
      </c>
      <c r="L333" s="304">
        <f t="shared" ca="1" si="145"/>
        <v>935.89568668719585</v>
      </c>
      <c r="M333" s="306">
        <f t="shared" ca="1" si="161"/>
        <v>1.1998102627633858</v>
      </c>
      <c r="N333" s="304">
        <f t="shared" ca="1" si="162"/>
        <v>68.744064272824318</v>
      </c>
      <c r="P333" s="310">
        <f t="shared" ca="1" si="163"/>
        <v>9</v>
      </c>
      <c r="Q333" s="304">
        <f t="shared" ca="1" si="164"/>
        <v>175.25925925930034</v>
      </c>
      <c r="R333" s="306">
        <f t="shared" ca="1" si="165"/>
        <v>8.7954456591797014E-2</v>
      </c>
      <c r="S333" s="307">
        <f t="shared" ca="1" si="166"/>
        <v>8.4648273731156056</v>
      </c>
      <c r="T333" s="304">
        <f t="shared" ca="1" si="146"/>
        <v>83.039956530264092</v>
      </c>
      <c r="U333" s="311">
        <f t="shared" ca="1" si="147"/>
        <v>0</v>
      </c>
      <c r="V333" s="306">
        <f t="shared" ca="1" si="148"/>
        <v>1.1203412743630783</v>
      </c>
      <c r="W333" s="304">
        <f t="shared" ca="1" si="149"/>
        <v>139.11418575895812</v>
      </c>
      <c r="Y333" s="314" t="str">
        <f t="shared" ca="1" si="167"/>
        <v/>
      </c>
      <c r="Z333" s="315" t="str">
        <f t="shared" ca="1" si="168"/>
        <v/>
      </c>
      <c r="AA333" s="316" t="str">
        <f t="shared" ca="1" si="169"/>
        <v/>
      </c>
      <c r="AC333" s="310" t="e">
        <f t="shared" ca="1" si="170"/>
        <v>#N/A</v>
      </c>
      <c r="AD333" s="323" t="e">
        <f t="shared" ca="1" si="171"/>
        <v>#N/A</v>
      </c>
      <c r="AE333" s="324">
        <f t="shared" ca="1" si="150"/>
        <v>892.48184714903516</v>
      </c>
      <c r="AG333" s="306">
        <f t="shared" ca="1" si="172"/>
        <v>-4.8835274393187635</v>
      </c>
      <c r="AH333" s="304">
        <f t="shared" ca="1" si="173"/>
        <v>4.2596323116125205</v>
      </c>
    </row>
    <row r="334" spans="1:34" x14ac:dyDescent="0.2">
      <c r="A334" s="347">
        <f t="shared" ca="1" si="151"/>
        <v>0.01</v>
      </c>
      <c r="B334" s="304">
        <f t="shared" ca="1" si="152"/>
        <v>6.9999999999999298</v>
      </c>
      <c r="D334" s="306">
        <f t="shared" ca="1" si="153"/>
        <v>1.297539023298413</v>
      </c>
      <c r="E334" s="307">
        <f t="shared" ca="1" si="154"/>
        <v>-6.4744069672195073</v>
      </c>
      <c r="F334" s="304">
        <f t="shared" ca="1" si="155"/>
        <v>6.603147211304826</v>
      </c>
      <c r="G334" s="306">
        <f t="shared" ca="1" si="156"/>
        <v>86.327782837570723</v>
      </c>
      <c r="H334" s="307">
        <f t="shared" ca="1" si="157"/>
        <v>221.82536110438599</v>
      </c>
      <c r="I334" s="304">
        <f t="shared" ca="1" si="158"/>
        <v>238.03146203546709</v>
      </c>
      <c r="J334" s="306">
        <f t="shared" ca="1" si="159"/>
        <v>282.60225687175904</v>
      </c>
      <c r="K334" s="307">
        <f t="shared" ca="1" si="160"/>
        <v>894.70042448042739</v>
      </c>
      <c r="L334" s="304">
        <f t="shared" ca="1" si="145"/>
        <v>938.27122153163623</v>
      </c>
      <c r="M334" s="306">
        <f t="shared" ca="1" si="161"/>
        <v>1.1996608512395743</v>
      </c>
      <c r="N334" s="304">
        <f t="shared" ca="1" si="162"/>
        <v>68.735503623099305</v>
      </c>
      <c r="P334" s="310">
        <f t="shared" ca="1" si="163"/>
        <v>9</v>
      </c>
      <c r="Q334" s="304">
        <f t="shared" ca="1" si="164"/>
        <v>169.40740740744863</v>
      </c>
      <c r="R334" s="306">
        <f t="shared" ca="1" si="165"/>
        <v>8.5017684795199319E-2</v>
      </c>
      <c r="S334" s="307">
        <f t="shared" ca="1" si="166"/>
        <v>8.4639771962676544</v>
      </c>
      <c r="T334" s="304">
        <f t="shared" ca="1" si="146"/>
        <v>83.031616295385689</v>
      </c>
      <c r="U334" s="311">
        <f t="shared" ca="1" si="147"/>
        <v>0</v>
      </c>
      <c r="V334" s="306">
        <f t="shared" ca="1" si="148"/>
        <v>1.1200922484914473</v>
      </c>
      <c r="W334" s="304">
        <f t="shared" ca="1" si="149"/>
        <v>139.01827342861807</v>
      </c>
      <c r="Y334" s="314" t="str">
        <f t="shared" ca="1" si="167"/>
        <v/>
      </c>
      <c r="Z334" s="315" t="str">
        <f t="shared" ca="1" si="168"/>
        <v/>
      </c>
      <c r="AA334" s="316" t="str">
        <f t="shared" ca="1" si="169"/>
        <v/>
      </c>
      <c r="AC334" s="310">
        <f t="shared" ca="1" si="170"/>
        <v>6.9999999999999298</v>
      </c>
      <c r="AD334" s="323">
        <f t="shared" ca="1" si="171"/>
        <v>282.60225687175904</v>
      </c>
      <c r="AE334" s="324">
        <f t="shared" ca="1" si="150"/>
        <v>894.70042448042739</v>
      </c>
      <c r="AG334" s="306">
        <f t="shared" ca="1" si="172"/>
        <v>-5.5635523315128665</v>
      </c>
      <c r="AH334" s="304">
        <f t="shared" ca="1" si="173"/>
        <v>3.579076472683417</v>
      </c>
    </row>
    <row r="335" spans="1:34" x14ac:dyDescent="0.2">
      <c r="A335" s="347">
        <f t="shared" ca="1" si="151"/>
        <v>0.01</v>
      </c>
      <c r="B335" s="304">
        <f t="shared" ca="1" si="152"/>
        <v>7.0099999999999296</v>
      </c>
      <c r="D335" s="306">
        <f t="shared" ca="1" si="153"/>
        <v>1.0515025087999488</v>
      </c>
      <c r="E335" s="307">
        <f t="shared" ca="1" si="154"/>
        <v>-7.1080897221050403</v>
      </c>
      <c r="F335" s="304">
        <f t="shared" ca="1" si="155"/>
        <v>7.18544341175323</v>
      </c>
      <c r="G335" s="306">
        <f t="shared" ca="1" si="156"/>
        <v>86.33829786265872</v>
      </c>
      <c r="H335" s="307">
        <f t="shared" ca="1" si="157"/>
        <v>221.75428020716495</v>
      </c>
      <c r="I335" s="304">
        <f t="shared" ca="1" si="158"/>
        <v>237.9690367842401</v>
      </c>
      <c r="J335" s="306">
        <f t="shared" ca="1" si="159"/>
        <v>283.46558727526019</v>
      </c>
      <c r="K335" s="307">
        <f t="shared" ca="1" si="160"/>
        <v>896.91832268698511</v>
      </c>
      <c r="L335" s="304">
        <f t="shared" ca="1" si="145"/>
        <v>940.64616979018354</v>
      </c>
      <c r="M335" s="306">
        <f t="shared" ca="1" si="161"/>
        <v>1.1995113431200188</v>
      </c>
      <c r="N335" s="304">
        <f t="shared" ca="1" si="162"/>
        <v>68.726937438845837</v>
      </c>
      <c r="P335" s="310">
        <f t="shared" ca="1" si="163"/>
        <v>9</v>
      </c>
      <c r="Q335" s="304">
        <f t="shared" ca="1" si="164"/>
        <v>163.5555555555969</v>
      </c>
      <c r="R335" s="306">
        <f t="shared" ca="1" si="165"/>
        <v>8.2080912998601596E-2</v>
      </c>
      <c r="S335" s="307">
        <f t="shared" ca="1" si="166"/>
        <v>8.4631563871376692</v>
      </c>
      <c r="T335" s="304">
        <f t="shared" ca="1" si="146"/>
        <v>83.023564157820545</v>
      </c>
      <c r="U335" s="311">
        <f t="shared" ca="1" si="147"/>
        <v>0</v>
      </c>
      <c r="V335" s="306">
        <f t="shared" ca="1" si="148"/>
        <v>1.1198433517014119</v>
      </c>
      <c r="W335" s="304">
        <f t="shared" ca="1" si="149"/>
        <v>138.91449096798405</v>
      </c>
      <c r="Y335" s="314" t="str">
        <f t="shared" ca="1" si="167"/>
        <v/>
      </c>
      <c r="Z335" s="315" t="str">
        <f t="shared" ca="1" si="168"/>
        <v/>
      </c>
      <c r="AA335" s="316" t="str">
        <f t="shared" ca="1" si="169"/>
        <v/>
      </c>
      <c r="AC335" s="310" t="e">
        <f t="shared" ca="1" si="170"/>
        <v>#N/A</v>
      </c>
      <c r="AD335" s="323" t="e">
        <f t="shared" ca="1" si="171"/>
        <v>#N/A</v>
      </c>
      <c r="AE335" s="324">
        <f t="shared" ca="1" si="150"/>
        <v>896.91832268698511</v>
      </c>
      <c r="AG335" s="306">
        <f t="shared" ca="1" si="172"/>
        <v>-6.2427910849619916</v>
      </c>
      <c r="AH335" s="304">
        <f t="shared" ca="1" si="173"/>
        <v>2.8993062404318395</v>
      </c>
    </row>
    <row r="336" spans="1:34" x14ac:dyDescent="0.2">
      <c r="A336" s="347">
        <f t="shared" ca="1" si="151"/>
        <v>0.01</v>
      </c>
      <c r="B336" s="304">
        <f t="shared" ca="1" si="152"/>
        <v>7.0199999999999294</v>
      </c>
      <c r="D336" s="306">
        <f t="shared" ca="1" si="153"/>
        <v>0.80556365298008181</v>
      </c>
      <c r="E336" s="307">
        <f t="shared" ca="1" si="154"/>
        <v>-7.7409623602747342</v>
      </c>
      <c r="F336" s="304">
        <f t="shared" ca="1" si="155"/>
        <v>7.7827650010900884</v>
      </c>
      <c r="G336" s="306">
        <f t="shared" ca="1" si="156"/>
        <v>86.346353499188524</v>
      </c>
      <c r="H336" s="307">
        <f t="shared" ca="1" si="157"/>
        <v>221.67687058356222</v>
      </c>
      <c r="I336" s="304">
        <f t="shared" ca="1" si="158"/>
        <v>237.89982705821419</v>
      </c>
      <c r="J336" s="306">
        <f t="shared" ca="1" si="159"/>
        <v>284.32901053206945</v>
      </c>
      <c r="K336" s="307">
        <f t="shared" ca="1" si="160"/>
        <v>899.13547844093875</v>
      </c>
      <c r="L336" s="304">
        <f t="shared" ca="1" si="145"/>
        <v>943.02046362810256</v>
      </c>
      <c r="M336" s="306">
        <f t="shared" ca="1" si="161"/>
        <v>1.1993617340537894</v>
      </c>
      <c r="N336" s="304">
        <f t="shared" ca="1" si="162"/>
        <v>68.718365470774003</v>
      </c>
      <c r="P336" s="310">
        <f t="shared" ca="1" si="163"/>
        <v>9</v>
      </c>
      <c r="Q336" s="304">
        <f t="shared" ca="1" si="164"/>
        <v>157.70370370374516</v>
      </c>
      <c r="R336" s="306">
        <f t="shared" ca="1" si="165"/>
        <v>7.9144141202003887E-2</v>
      </c>
      <c r="S336" s="307">
        <f t="shared" ca="1" si="166"/>
        <v>8.4623649457256498</v>
      </c>
      <c r="T336" s="304">
        <f t="shared" ca="1" si="146"/>
        <v>83.015800117568631</v>
      </c>
      <c r="U336" s="311">
        <f t="shared" ca="1" si="147"/>
        <v>0</v>
      </c>
      <c r="V336" s="306">
        <f t="shared" ca="1" si="148"/>
        <v>1.1195945910321154</v>
      </c>
      <c r="W336" s="304">
        <f t="shared" ca="1" si="149"/>
        <v>138.80285997174036</v>
      </c>
      <c r="Y336" s="314" t="str">
        <f t="shared" ca="1" si="167"/>
        <v/>
      </c>
      <c r="Z336" s="315" t="str">
        <f t="shared" ca="1" si="168"/>
        <v/>
      </c>
      <c r="AA336" s="316" t="str">
        <f t="shared" ca="1" si="169"/>
        <v/>
      </c>
      <c r="AC336" s="310" t="e">
        <f t="shared" ca="1" si="170"/>
        <v>#N/A</v>
      </c>
      <c r="AD336" s="323" t="e">
        <f t="shared" ca="1" si="171"/>
        <v>#N/A</v>
      </c>
      <c r="AE336" s="324">
        <f t="shared" ca="1" si="150"/>
        <v>899.13547844093875</v>
      </c>
      <c r="AG336" s="306">
        <f t="shared" ca="1" si="172"/>
        <v>-6.9212388466676042</v>
      </c>
      <c r="AH336" s="304">
        <f t="shared" ca="1" si="173"/>
        <v>2.2203264520341404</v>
      </c>
    </row>
    <row r="337" spans="1:34" x14ac:dyDescent="0.2">
      <c r="A337" s="347">
        <f t="shared" ca="1" si="151"/>
        <v>0.01</v>
      </c>
      <c r="B337" s="304">
        <f t="shared" ca="1" si="152"/>
        <v>7.0299999999999292</v>
      </c>
      <c r="D337" s="306">
        <f t="shared" ca="1" si="153"/>
        <v>0.55972434573918484</v>
      </c>
      <c r="E337" s="307">
        <f t="shared" ca="1" si="154"/>
        <v>-8.373020482919868</v>
      </c>
      <c r="F337" s="304">
        <f t="shared" ca="1" si="155"/>
        <v>8.3917080115199916</v>
      </c>
      <c r="G337" s="306">
        <f t="shared" ca="1" si="156"/>
        <v>86.351950742645911</v>
      </c>
      <c r="H337" s="307">
        <f t="shared" ca="1" si="157"/>
        <v>221.59314037873301</v>
      </c>
      <c r="I337" s="304">
        <f t="shared" ca="1" si="158"/>
        <v>237.82384081493854</v>
      </c>
      <c r="J337" s="306">
        <f t="shared" ca="1" si="159"/>
        <v>285.19250205327864</v>
      </c>
      <c r="K337" s="307">
        <f t="shared" ca="1" si="160"/>
        <v>901.35182849575028</v>
      </c>
      <c r="L337" s="304">
        <f t="shared" ca="1" si="145"/>
        <v>945.39403528901209</v>
      </c>
      <c r="M337" s="306">
        <f t="shared" ca="1" si="161"/>
        <v>1.1992120196808624</v>
      </c>
      <c r="N337" s="304">
        <f t="shared" ca="1" si="162"/>
        <v>68.709787469072836</v>
      </c>
      <c r="P337" s="310">
        <f t="shared" ca="1" si="163"/>
        <v>9</v>
      </c>
      <c r="Q337" s="304">
        <f t="shared" ca="1" si="164"/>
        <v>151.85185185189346</v>
      </c>
      <c r="R337" s="306">
        <f t="shared" ca="1" si="165"/>
        <v>7.6207369405406178E-2</v>
      </c>
      <c r="S337" s="307">
        <f t="shared" ca="1" si="166"/>
        <v>8.4616028720315963</v>
      </c>
      <c r="T337" s="304">
        <f t="shared" ca="1" si="146"/>
        <v>83.008324174629962</v>
      </c>
      <c r="U337" s="311">
        <f t="shared" ca="1" si="147"/>
        <v>0</v>
      </c>
      <c r="V337" s="306">
        <f t="shared" ca="1" si="148"/>
        <v>1.1193459735076132</v>
      </c>
      <c r="W337" s="304">
        <f t="shared" ca="1" si="149"/>
        <v>138.68340273367318</v>
      </c>
      <c r="Y337" s="314" t="str">
        <f t="shared" ca="1" si="167"/>
        <v/>
      </c>
      <c r="Z337" s="315" t="str">
        <f t="shared" ca="1" si="168"/>
        <v/>
      </c>
      <c r="AA337" s="316" t="str">
        <f t="shared" ca="1" si="169"/>
        <v/>
      </c>
      <c r="AC337" s="310" t="e">
        <f t="shared" ca="1" si="170"/>
        <v>#N/A</v>
      </c>
      <c r="AD337" s="323" t="e">
        <f t="shared" ca="1" si="171"/>
        <v>#N/A</v>
      </c>
      <c r="AE337" s="324">
        <f t="shared" ca="1" si="150"/>
        <v>901.35182849575028</v>
      </c>
      <c r="AG337" s="306">
        <f t="shared" ca="1" si="172"/>
        <v>-7.5988908614216122</v>
      </c>
      <c r="AH337" s="304">
        <f t="shared" ca="1" si="173"/>
        <v>1.542141846822467</v>
      </c>
    </row>
    <row r="338" spans="1:34" x14ac:dyDescent="0.2">
      <c r="A338" s="347">
        <f t="shared" ca="1" si="151"/>
        <v>0.01</v>
      </c>
      <c r="B338" s="304">
        <f t="shared" ca="1" si="152"/>
        <v>7.039999999999929</v>
      </c>
      <c r="D338" s="306">
        <f t="shared" ca="1" si="153"/>
        <v>0.31398643370037821</v>
      </c>
      <c r="E338" s="307">
        <f t="shared" ca="1" si="154"/>
        <v>-9.0042597789441245</v>
      </c>
      <c r="F338" s="304">
        <f t="shared" ca="1" si="155"/>
        <v>9.0097326068679067</v>
      </c>
      <c r="G338" s="306">
        <f t="shared" ca="1" si="156"/>
        <v>86.355090606982913</v>
      </c>
      <c r="H338" s="307">
        <f t="shared" ca="1" si="157"/>
        <v>221.50309778094356</v>
      </c>
      <c r="I338" s="304">
        <f t="shared" ca="1" si="158"/>
        <v>237.74108605854073</v>
      </c>
      <c r="J338" s="306">
        <f t="shared" ca="1" si="159"/>
        <v>286.05603726002681</v>
      </c>
      <c r="K338" s="307">
        <f t="shared" ca="1" si="160"/>
        <v>903.5673096865487</v>
      </c>
      <c r="L338" s="304">
        <f t="shared" ca="1" si="145"/>
        <v>947.76681709537456</v>
      </c>
      <c r="M338" s="306">
        <f t="shared" ca="1" si="161"/>
        <v>1.1990621956314051</v>
      </c>
      <c r="N338" s="304">
        <f t="shared" ca="1" si="162"/>
        <v>68.701203183369373</v>
      </c>
      <c r="P338" s="310">
        <f t="shared" ca="1" si="163"/>
        <v>9</v>
      </c>
      <c r="Q338" s="304">
        <f t="shared" ca="1" si="164"/>
        <v>146.00000000004172</v>
      </c>
      <c r="R338" s="306">
        <f t="shared" ca="1" si="165"/>
        <v>7.3270597608808469E-2</v>
      </c>
      <c r="S338" s="307">
        <f t="shared" ca="1" si="166"/>
        <v>8.4608701660555088</v>
      </c>
      <c r="T338" s="304">
        <f t="shared" ca="1" si="146"/>
        <v>83.001136329004552</v>
      </c>
      <c r="U338" s="311">
        <f t="shared" ca="1" si="147"/>
        <v>0</v>
      </c>
      <c r="V338" s="306">
        <f t="shared" ca="1" si="148"/>
        <v>1.1190975061368489</v>
      </c>
      <c r="W338" s="304">
        <f t="shared" ca="1" si="149"/>
        <v>138.55614224153385</v>
      </c>
      <c r="Y338" s="314" t="str">
        <f t="shared" ca="1" si="167"/>
        <v/>
      </c>
      <c r="Z338" s="315" t="str">
        <f t="shared" ca="1" si="168"/>
        <v/>
      </c>
      <c r="AA338" s="316" t="str">
        <f t="shared" ca="1" si="169"/>
        <v/>
      </c>
      <c r="AC338" s="310" t="e">
        <f t="shared" ca="1" si="170"/>
        <v>#N/A</v>
      </c>
      <c r="AD338" s="323" t="e">
        <f t="shared" ca="1" si="171"/>
        <v>#N/A</v>
      </c>
      <c r="AE338" s="324">
        <f t="shared" ca="1" si="150"/>
        <v>903.5673096865487</v>
      </c>
      <c r="AG338" s="306">
        <f t="shared" ca="1" si="172"/>
        <v>-8.2757424714072787</v>
      </c>
      <c r="AH338" s="304">
        <f t="shared" ca="1" si="173"/>
        <v>0.86475706668118901</v>
      </c>
    </row>
    <row r="339" spans="1:34" x14ac:dyDescent="0.2">
      <c r="A339" s="347">
        <f t="shared" ca="1" si="151"/>
        <v>0.01</v>
      </c>
      <c r="B339" s="304">
        <f t="shared" ca="1" si="152"/>
        <v>7.0499999999999288</v>
      </c>
      <c r="D339" s="306">
        <f t="shared" ca="1" si="153"/>
        <v>6.8351720298678573E-2</v>
      </c>
      <c r="E339" s="307">
        <f t="shared" ca="1" si="154"/>
        <v>-9.6346760245586545</v>
      </c>
      <c r="F339" s="304">
        <f t="shared" ca="1" si="155"/>
        <v>9.6349184768670018</v>
      </c>
      <c r="G339" s="306">
        <f t="shared" ca="1" si="156"/>
        <v>86.355774124185899</v>
      </c>
      <c r="H339" s="307">
        <f t="shared" ca="1" si="157"/>
        <v>221.40675102069798</v>
      </c>
      <c r="I339" s="304">
        <f t="shared" ca="1" si="158"/>
        <v>237.65157083875707</v>
      </c>
      <c r="J339" s="306">
        <f t="shared" ca="1" si="159"/>
        <v>286.91959158368263</v>
      </c>
      <c r="K339" s="307">
        <f t="shared" ca="1" si="160"/>
        <v>905.78185893055695</v>
      </c>
      <c r="L339" s="304">
        <f t="shared" ca="1" si="145"/>
        <v>950.13874144897522</v>
      </c>
      <c r="M339" s="306">
        <f t="shared" ca="1" si="161"/>
        <v>1.1989122575250553</v>
      </c>
      <c r="N339" s="304">
        <f t="shared" ca="1" si="162"/>
        <v>68.692612362687342</v>
      </c>
      <c r="P339" s="310">
        <f t="shared" ca="1" si="163"/>
        <v>9</v>
      </c>
      <c r="Q339" s="304">
        <f t="shared" ca="1" si="164"/>
        <v>140.14814814818999</v>
      </c>
      <c r="R339" s="306">
        <f t="shared" ca="1" si="165"/>
        <v>7.0333825812210746E-2</v>
      </c>
      <c r="S339" s="307">
        <f t="shared" ca="1" si="166"/>
        <v>8.4601668277973872</v>
      </c>
      <c r="T339" s="304">
        <f t="shared" ca="1" si="146"/>
        <v>82.994236580692373</v>
      </c>
      <c r="U339" s="311">
        <f t="shared" ca="1" si="147"/>
        <v>0</v>
      </c>
      <c r="V339" s="306">
        <f t="shared" ca="1" si="148"/>
        <v>1.1188491959136233</v>
      </c>
      <c r="W339" s="304">
        <f t="shared" ca="1" si="149"/>
        <v>138.42110217189898</v>
      </c>
      <c r="Y339" s="314" t="str">
        <f t="shared" ca="1" si="167"/>
        <v/>
      </c>
      <c r="Z339" s="315" t="str">
        <f t="shared" ca="1" si="168"/>
        <v/>
      </c>
      <c r="AA339" s="316" t="str">
        <f t="shared" ca="1" si="169"/>
        <v/>
      </c>
      <c r="AC339" s="310" t="e">
        <f t="shared" ca="1" si="170"/>
        <v>#N/A</v>
      </c>
      <c r="AD339" s="323" t="e">
        <f t="shared" ca="1" si="171"/>
        <v>#N/A</v>
      </c>
      <c r="AE339" s="324">
        <f t="shared" ca="1" si="150"/>
        <v>905.78185893055695</v>
      </c>
      <c r="AG339" s="306">
        <f t="shared" ca="1" si="172"/>
        <v>-8.9517891157944334</v>
      </c>
      <c r="AH339" s="304">
        <f t="shared" ca="1" si="173"/>
        <v>0.1881766564490574</v>
      </c>
    </row>
    <row r="340" spans="1:34" x14ac:dyDescent="0.2">
      <c r="A340" s="347">
        <f t="shared" ca="1" si="151"/>
        <v>0.01</v>
      </c>
      <c r="B340" s="304">
        <f t="shared" ca="1" si="152"/>
        <v>7.0599999999999286</v>
      </c>
      <c r="D340" s="306">
        <f t="shared" ca="1" si="153"/>
        <v>-0.17717803412982747</v>
      </c>
      <c r="E340" s="307">
        <f t="shared" ca="1" si="154"/>
        <v>-10.264265082871079</v>
      </c>
      <c r="F340" s="304">
        <f t="shared" ca="1" si="155"/>
        <v>10.265794160571531</v>
      </c>
      <c r="G340" s="306">
        <f t="shared" ca="1" si="156"/>
        <v>86.354002343844598</v>
      </c>
      <c r="H340" s="307">
        <f t="shared" ca="1" si="157"/>
        <v>221.30410836986928</v>
      </c>
      <c r="I340" s="304">
        <f t="shared" ca="1" si="158"/>
        <v>237.55530324996653</v>
      </c>
      <c r="J340" s="306">
        <f t="shared" ca="1" si="159"/>
        <v>287.78314046602276</v>
      </c>
      <c r="K340" s="307">
        <f t="shared" ca="1" si="160"/>
        <v>907.99541322750974</v>
      </c>
      <c r="L340" s="304">
        <f t="shared" ca="1" si="145"/>
        <v>952.50974083139056</v>
      </c>
      <c r="M340" s="306">
        <f t="shared" ca="1" si="161"/>
        <v>1.1987622009701975</v>
      </c>
      <c r="N340" s="304">
        <f t="shared" ca="1" si="162"/>
        <v>68.684014755405713</v>
      </c>
      <c r="P340" s="310">
        <f t="shared" ca="1" si="163"/>
        <v>9</v>
      </c>
      <c r="Q340" s="304">
        <f t="shared" ca="1" si="164"/>
        <v>134.29629629633826</v>
      </c>
      <c r="R340" s="306">
        <f t="shared" ca="1" si="165"/>
        <v>6.7397054015613037E-2</v>
      </c>
      <c r="S340" s="307">
        <f t="shared" ca="1" si="166"/>
        <v>8.4594928572572314</v>
      </c>
      <c r="T340" s="304">
        <f t="shared" ca="1" si="146"/>
        <v>82.987624929693439</v>
      </c>
      <c r="U340" s="311">
        <f t="shared" ca="1" si="147"/>
        <v>0</v>
      </c>
      <c r="V340" s="306">
        <f t="shared" ca="1" si="148"/>
        <v>1.118601049816569</v>
      </c>
      <c r="W340" s="304">
        <f t="shared" ca="1" si="149"/>
        <v>138.27830688502851</v>
      </c>
      <c r="Y340" s="314" t="str">
        <f t="shared" ca="1" si="167"/>
        <v/>
      </c>
      <c r="Z340" s="315" t="str">
        <f t="shared" ca="1" si="168"/>
        <v/>
      </c>
      <c r="AA340" s="316" t="str">
        <f t="shared" ca="1" si="169"/>
        <v/>
      </c>
      <c r="AC340" s="310" t="e">
        <f t="shared" ca="1" si="170"/>
        <v>#N/A</v>
      </c>
      <c r="AD340" s="323" t="e">
        <f t="shared" ca="1" si="171"/>
        <v>#N/A</v>
      </c>
      <c r="AE340" s="324">
        <f t="shared" ca="1" si="150"/>
        <v>907.99541322750974</v>
      </c>
      <c r="AG340" s="306">
        <f t="shared" ca="1" si="172"/>
        <v>-9.6270263303290058</v>
      </c>
      <c r="AH340" s="304">
        <f t="shared" ca="1" si="173"/>
        <v>-0.48759493567302148</v>
      </c>
    </row>
    <row r="341" spans="1:34" x14ac:dyDescent="0.2">
      <c r="A341" s="347">
        <f t="shared" ca="1" si="151"/>
        <v>0.01</v>
      </c>
      <c r="B341" s="304">
        <f t="shared" ca="1" si="152"/>
        <v>7.0699999999999283</v>
      </c>
      <c r="D341" s="306">
        <f t="shared" ca="1" si="153"/>
        <v>-0.42260111225884522</v>
      </c>
      <c r="E341" s="307">
        <f t="shared" ca="1" si="154"/>
        <v>-10.89302290346853</v>
      </c>
      <c r="F341" s="304">
        <f t="shared" ca="1" si="155"/>
        <v>10.901217348331899</v>
      </c>
      <c r="G341" s="306">
        <f t="shared" ca="1" si="156"/>
        <v>86.349776332722016</v>
      </c>
      <c r="H341" s="307">
        <f t="shared" ca="1" si="157"/>
        <v>221.1951781408346</v>
      </c>
      <c r="I341" s="304">
        <f t="shared" ca="1" si="158"/>
        <v>237.45229143022956</v>
      </c>
      <c r="J341" s="306">
        <f t="shared" ca="1" si="159"/>
        <v>288.64665935940559</v>
      </c>
      <c r="K341" s="307">
        <f t="shared" ca="1" si="160"/>
        <v>910.20790966006325</v>
      </c>
      <c r="L341" s="304">
        <f t="shared" ca="1" si="145"/>
        <v>954.87974780444813</v>
      </c>
      <c r="M341" s="306">
        <f t="shared" ca="1" si="161"/>
        <v>1.1986120215632359</v>
      </c>
      <c r="N341" s="304">
        <f t="shared" ca="1" si="162"/>
        <v>68.67541010921704</v>
      </c>
      <c r="P341" s="310">
        <f t="shared" ca="1" si="163"/>
        <v>9</v>
      </c>
      <c r="Q341" s="304">
        <f t="shared" ca="1" si="164"/>
        <v>128.44444444448652</v>
      </c>
      <c r="R341" s="306">
        <f t="shared" ca="1" si="165"/>
        <v>6.4460282219015314E-2</v>
      </c>
      <c r="S341" s="307">
        <f t="shared" ca="1" si="166"/>
        <v>8.4588482544350416</v>
      </c>
      <c r="T341" s="304">
        <f t="shared" ca="1" si="146"/>
        <v>82.981301376007764</v>
      </c>
      <c r="U341" s="311">
        <f t="shared" ca="1" si="147"/>
        <v>0</v>
      </c>
      <c r="V341" s="306">
        <f t="shared" ca="1" si="148"/>
        <v>1.118353074809125</v>
      </c>
      <c r="W341" s="304">
        <f t="shared" ca="1" si="149"/>
        <v>138.12778141972319</v>
      </c>
      <c r="Y341" s="314" t="str">
        <f t="shared" ca="1" si="167"/>
        <v/>
      </c>
      <c r="Z341" s="315" t="str">
        <f t="shared" ca="1" si="168"/>
        <v/>
      </c>
      <c r="AA341" s="316" t="str">
        <f t="shared" ca="1" si="169"/>
        <v/>
      </c>
      <c r="AC341" s="310" t="e">
        <f t="shared" ca="1" si="170"/>
        <v>#N/A</v>
      </c>
      <c r="AD341" s="323" t="e">
        <f t="shared" ca="1" si="171"/>
        <v>#N/A</v>
      </c>
      <c r="AE341" s="324">
        <f t="shared" ca="1" si="150"/>
        <v>910.20790966006325</v>
      </c>
      <c r="AG341" s="306">
        <f t="shared" ca="1" si="172"/>
        <v>-10.301449746917086</v>
      </c>
      <c r="AH341" s="304">
        <f t="shared" ca="1" si="173"/>
        <v>-1.1625533577087188</v>
      </c>
    </row>
    <row r="342" spans="1:34" x14ac:dyDescent="0.2">
      <c r="A342" s="347">
        <f t="shared" ca="1" si="151"/>
        <v>0.01</v>
      </c>
      <c r="B342" s="304">
        <f t="shared" ca="1" si="152"/>
        <v>7.0799999999999281</v>
      </c>
      <c r="D342" s="306">
        <f t="shared" ca="1" si="153"/>
        <v>-0.66791583968285106</v>
      </c>
      <c r="E342" s="307">
        <f t="shared" ca="1" si="154"/>
        <v>-11.520945521994918</v>
      </c>
      <c r="F342" s="304">
        <f t="shared" ca="1" si="155"/>
        <v>11.540290173547371</v>
      </c>
      <c r="G342" s="306">
        <f t="shared" ca="1" si="156"/>
        <v>86.34309717432518</v>
      </c>
      <c r="H342" s="307">
        <f t="shared" ca="1" si="157"/>
        <v>221.07996868561466</v>
      </c>
      <c r="I342" s="304">
        <f t="shared" ca="1" si="158"/>
        <v>237.34254356033037</v>
      </c>
      <c r="J342" s="306">
        <f t="shared" ca="1" si="159"/>
        <v>289.51012372694083</v>
      </c>
      <c r="K342" s="307">
        <f t="shared" ca="1" si="160"/>
        <v>912.41928539419553</v>
      </c>
      <c r="L342" s="304">
        <f t="shared" ca="1" si="145"/>
        <v>957.24869501067644</v>
      </c>
      <c r="M342" s="306">
        <f t="shared" ca="1" si="161"/>
        <v>1.1984617148878629</v>
      </c>
      <c r="N342" s="304">
        <f t="shared" ca="1" si="162"/>
        <v>68.666798171085517</v>
      </c>
      <c r="P342" s="310">
        <f t="shared" ca="1" si="163"/>
        <v>9</v>
      </c>
      <c r="Q342" s="304">
        <f t="shared" ca="1" si="164"/>
        <v>122.59259259263482</v>
      </c>
      <c r="R342" s="306">
        <f t="shared" ca="1" si="165"/>
        <v>6.1523510422417618E-2</v>
      </c>
      <c r="S342" s="307">
        <f t="shared" ca="1" si="166"/>
        <v>8.4582330193308177</v>
      </c>
      <c r="T342" s="304">
        <f t="shared" ca="1" si="146"/>
        <v>82.975265919635319</v>
      </c>
      <c r="U342" s="311">
        <f t="shared" ca="1" si="147"/>
        <v>0</v>
      </c>
      <c r="V342" s="306">
        <f t="shared" ca="1" si="148"/>
        <v>1.1181052778395151</v>
      </c>
      <c r="W342" s="304">
        <f t="shared" ca="1" si="149"/>
        <v>137.96955148818176</v>
      </c>
      <c r="Y342" s="314" t="str">
        <f t="shared" ca="1" si="167"/>
        <v/>
      </c>
      <c r="Z342" s="315" t="str">
        <f t="shared" ca="1" si="168"/>
        <v/>
      </c>
      <c r="AA342" s="316" t="str">
        <f t="shared" ca="1" si="169"/>
        <v/>
      </c>
      <c r="AC342" s="310" t="e">
        <f t="shared" ca="1" si="170"/>
        <v>#N/A</v>
      </c>
      <c r="AD342" s="323" t="e">
        <f t="shared" ca="1" si="171"/>
        <v>#N/A</v>
      </c>
      <c r="AE342" s="324">
        <f t="shared" ca="1" si="150"/>
        <v>912.41928539419553</v>
      </c>
      <c r="AG342" s="306">
        <f t="shared" ca="1" si="172"/>
        <v>-10.975055093203627</v>
      </c>
      <c r="AH342" s="304">
        <f t="shared" ca="1" si="173"/>
        <v>-1.8366943534877287</v>
      </c>
    </row>
    <row r="343" spans="1:34" x14ac:dyDescent="0.2">
      <c r="A343" s="347">
        <f t="shared" ca="1" si="151"/>
        <v>0.01</v>
      </c>
      <c r="B343" s="304">
        <f t="shared" ca="1" si="152"/>
        <v>7.0899999999999279</v>
      </c>
      <c r="D343" s="306">
        <f t="shared" ca="1" si="153"/>
        <v>-0.91312058482823211</v>
      </c>
      <c r="E343" s="307">
        <f t="shared" ca="1" si="154"/>
        <v>-12.148029059722498</v>
      </c>
      <c r="F343" s="304">
        <f t="shared" ca="1" si="155"/>
        <v>12.182298602410768</v>
      </c>
      <c r="G343" s="306">
        <f t="shared" ca="1" si="156"/>
        <v>86.333965968476903</v>
      </c>
      <c r="H343" s="307">
        <f t="shared" ca="1" si="157"/>
        <v>220.95848839501744</v>
      </c>
      <c r="I343" s="304">
        <f t="shared" ca="1" si="158"/>
        <v>237.22606786282401</v>
      </c>
      <c r="J343" s="306">
        <f t="shared" ca="1" si="159"/>
        <v>290.37350904265486</v>
      </c>
      <c r="K343" s="307">
        <f t="shared" ca="1" si="160"/>
        <v>914.62947767959872</v>
      </c>
      <c r="L343" s="304">
        <f t="shared" ca="1" si="145"/>
        <v>959.61651517374389</v>
      </c>
      <c r="M343" s="306">
        <f t="shared" ca="1" si="161"/>
        <v>1.1983112765143227</v>
      </c>
      <c r="N343" s="304">
        <f t="shared" ca="1" si="162"/>
        <v>68.658178687204853</v>
      </c>
      <c r="P343" s="310">
        <f t="shared" ca="1" si="163"/>
        <v>9</v>
      </c>
      <c r="Q343" s="304">
        <f t="shared" ca="1" si="164"/>
        <v>116.74074074078308</v>
      </c>
      <c r="R343" s="306">
        <f t="shared" ca="1" si="165"/>
        <v>5.8586738625819902E-2</v>
      </c>
      <c r="S343" s="307">
        <f t="shared" ca="1" si="166"/>
        <v>8.4576471519445597</v>
      </c>
      <c r="T343" s="304">
        <f t="shared" ca="1" si="146"/>
        <v>82.969518560576134</v>
      </c>
      <c r="U343" s="311">
        <f t="shared" ca="1" si="147"/>
        <v>0</v>
      </c>
      <c r="V343" s="306">
        <f t="shared" ca="1" si="148"/>
        <v>1.1178576658407229</v>
      </c>
      <c r="W343" s="304">
        <f t="shared" ca="1" si="149"/>
        <v>137.80364347085867</v>
      </c>
      <c r="Y343" s="314" t="str">
        <f t="shared" ca="1" si="167"/>
        <v/>
      </c>
      <c r="Z343" s="315" t="str">
        <f t="shared" ca="1" si="168"/>
        <v/>
      </c>
      <c r="AA343" s="316" t="str">
        <f t="shared" ca="1" si="169"/>
        <v/>
      </c>
      <c r="AC343" s="310" t="e">
        <f t="shared" ca="1" si="170"/>
        <v>#N/A</v>
      </c>
      <c r="AD343" s="323" t="e">
        <f t="shared" ca="1" si="171"/>
        <v>#N/A</v>
      </c>
      <c r="AE343" s="324">
        <f t="shared" ca="1" si="150"/>
        <v>914.62947767959872</v>
      </c>
      <c r="AG343" s="306">
        <f t="shared" ca="1" si="172"/>
        <v>-11.647838192145981</v>
      </c>
      <c r="AH343" s="304">
        <f t="shared" ca="1" si="173"/>
        <v>-2.510013762222016</v>
      </c>
    </row>
    <row r="344" spans="1:34" x14ac:dyDescent="0.2">
      <c r="A344" s="347">
        <f t="shared" ca="1" si="151"/>
        <v>0.01</v>
      </c>
      <c r="B344" s="304">
        <f t="shared" ca="1" si="152"/>
        <v>7.0999999999999277</v>
      </c>
      <c r="D344" s="306">
        <f t="shared" ca="1" si="153"/>
        <v>-1.1582137588646211</v>
      </c>
      <c r="E344" s="307">
        <f t="shared" ca="1" si="154"/>
        <v>-12.774269723117794</v>
      </c>
      <c r="F344" s="304">
        <f t="shared" ca="1" si="155"/>
        <v>12.826668549166898</v>
      </c>
      <c r="G344" s="306">
        <f t="shared" ca="1" si="156"/>
        <v>86.322383830888256</v>
      </c>
      <c r="H344" s="307">
        <f t="shared" ca="1" si="157"/>
        <v>220.83074569778626</v>
      </c>
      <c r="I344" s="304">
        <f t="shared" ca="1" si="158"/>
        <v>237.10287260108754</v>
      </c>
      <c r="J344" s="306">
        <f t="shared" ca="1" si="159"/>
        <v>291.23679079165169</v>
      </c>
      <c r="K344" s="307">
        <f t="shared" ca="1" si="160"/>
        <v>916.83842385006278</v>
      </c>
      <c r="L344" s="304">
        <f t="shared" ca="1" si="145"/>
        <v>961.98314109889043</v>
      </c>
      <c r="M344" s="306">
        <f t="shared" ca="1" si="161"/>
        <v>1.1981607019986711</v>
      </c>
      <c r="N344" s="304">
        <f t="shared" ca="1" si="162"/>
        <v>68.649551402955794</v>
      </c>
      <c r="P344" s="310">
        <f t="shared" ca="1" si="163"/>
        <v>9</v>
      </c>
      <c r="Q344" s="304">
        <f t="shared" ca="1" si="164"/>
        <v>110.88888888893136</v>
      </c>
      <c r="R344" s="306">
        <f t="shared" ca="1" si="165"/>
        <v>5.5649966829222193E-2</v>
      </c>
      <c r="S344" s="307">
        <f t="shared" ca="1" si="166"/>
        <v>8.4570906522762677</v>
      </c>
      <c r="T344" s="304">
        <f t="shared" ca="1" si="146"/>
        <v>82.964059298830193</v>
      </c>
      <c r="U344" s="311">
        <f t="shared" ca="1" si="147"/>
        <v>0</v>
      </c>
      <c r="V344" s="306">
        <f t="shared" ca="1" si="148"/>
        <v>1.1176102457304735</v>
      </c>
      <c r="W344" s="304">
        <f t="shared" ca="1" si="149"/>
        <v>137.63008441132428</v>
      </c>
      <c r="Y344" s="314" t="str">
        <f t="shared" ca="1" si="167"/>
        <v/>
      </c>
      <c r="Z344" s="315" t="str">
        <f t="shared" ca="1" si="168"/>
        <v/>
      </c>
      <c r="AA344" s="316" t="str">
        <f t="shared" ca="1" si="169"/>
        <v/>
      </c>
      <c r="AC344" s="310" t="e">
        <f t="shared" ca="1" si="170"/>
        <v>#N/A</v>
      </c>
      <c r="AD344" s="323" t="e">
        <f t="shared" ca="1" si="171"/>
        <v>#N/A</v>
      </c>
      <c r="AE344" s="324">
        <f t="shared" ca="1" si="150"/>
        <v>916.83842385006278</v>
      </c>
      <c r="AG344" s="306">
        <f t="shared" ca="1" si="172"/>
        <v>-12.31979496158224</v>
      </c>
      <c r="AH344" s="304">
        <f t="shared" ca="1" si="173"/>
        <v>-3.1825075180769256</v>
      </c>
    </row>
    <row r="345" spans="1:34" x14ac:dyDescent="0.2">
      <c r="A345" s="347">
        <f t="shared" ca="1" si="151"/>
        <v>0.01</v>
      </c>
      <c r="B345" s="304">
        <f t="shared" ca="1" si="152"/>
        <v>7.1099999999999275</v>
      </c>
      <c r="D345" s="306">
        <f t="shared" ca="1" si="153"/>
        <v>-1.4031938156165675</v>
      </c>
      <c r="E345" s="307">
        <f t="shared" ca="1" si="154"/>
        <v>-13.399663803402174</v>
      </c>
      <c r="F345" s="304">
        <f t="shared" ca="1" si="155"/>
        <v>13.472933716469884</v>
      </c>
      <c r="G345" s="306">
        <f t="shared" ca="1" si="156"/>
        <v>86.308351892732091</v>
      </c>
      <c r="H345" s="307">
        <f t="shared" ca="1" si="157"/>
        <v>220.69674905975222</v>
      </c>
      <c r="I345" s="304">
        <f t="shared" ca="1" si="158"/>
        <v>236.97296607837552</v>
      </c>
      <c r="J345" s="306">
        <f t="shared" ca="1" si="159"/>
        <v>292.0999444702698</v>
      </c>
      <c r="K345" s="307">
        <f t="shared" ca="1" si="160"/>
        <v>919.04606132385049</v>
      </c>
      <c r="L345" s="304">
        <f t="shared" ca="1" si="145"/>
        <v>964.34850567334706</v>
      </c>
      <c r="M345" s="306">
        <f t="shared" ca="1" si="161"/>
        <v>1.1980099868820298</v>
      </c>
      <c r="N345" s="304">
        <f t="shared" ca="1" si="162"/>
        <v>68.640916062863425</v>
      </c>
      <c r="P345" s="310">
        <f t="shared" ca="1" si="163"/>
        <v>9</v>
      </c>
      <c r="Q345" s="304">
        <f t="shared" ca="1" si="164"/>
        <v>105.03703703707963</v>
      </c>
      <c r="R345" s="306">
        <f t="shared" ca="1" si="165"/>
        <v>5.2713195032624477E-2</v>
      </c>
      <c r="S345" s="307">
        <f t="shared" ca="1" si="166"/>
        <v>8.4565635203259415</v>
      </c>
      <c r="T345" s="304">
        <f t="shared" ca="1" si="146"/>
        <v>82.958888134397483</v>
      </c>
      <c r="U345" s="311">
        <f t="shared" ca="1" si="147"/>
        <v>0</v>
      </c>
      <c r="V345" s="306">
        <f t="shared" ca="1" si="148"/>
        <v>1.1173630244112127</v>
      </c>
      <c r="W345" s="304">
        <f t="shared" ca="1" si="149"/>
        <v>137.44890201112676</v>
      </c>
      <c r="Y345" s="314" t="str">
        <f t="shared" ca="1" si="167"/>
        <v/>
      </c>
      <c r="Z345" s="315" t="str">
        <f t="shared" ca="1" si="168"/>
        <v/>
      </c>
      <c r="AA345" s="316" t="str">
        <f t="shared" ca="1" si="169"/>
        <v/>
      </c>
      <c r="AC345" s="310" t="e">
        <f t="shared" ca="1" si="170"/>
        <v>#N/A</v>
      </c>
      <c r="AD345" s="323" t="e">
        <f t="shared" ca="1" si="171"/>
        <v>#N/A</v>
      </c>
      <c r="AE345" s="324">
        <f t="shared" ca="1" si="150"/>
        <v>919.04606132385049</v>
      </c>
      <c r="AG345" s="306">
        <f t="shared" ca="1" si="172"/>
        <v>-12.990921413794759</v>
      </c>
      <c r="AH345" s="304">
        <f t="shared" ca="1" si="173"/>
        <v>-3.8541716497375065</v>
      </c>
    </row>
    <row r="346" spans="1:34" x14ac:dyDescent="0.2">
      <c r="A346" s="347">
        <f t="shared" ca="1" si="151"/>
        <v>0.01</v>
      </c>
      <c r="B346" s="304">
        <f t="shared" ca="1" si="152"/>
        <v>7.1199999999999273</v>
      </c>
      <c r="D346" s="306">
        <f t="shared" ca="1" si="153"/>
        <v>-1.6480592514755028</v>
      </c>
      <c r="E346" s="307">
        <f t="shared" ca="1" si="154"/>
        <v>-14.024207676106958</v>
      </c>
      <c r="F346" s="304">
        <f t="shared" ca="1" si="155"/>
        <v>14.120711746896871</v>
      </c>
      <c r="G346" s="306">
        <f t="shared" ca="1" si="156"/>
        <v>86.291871300217338</v>
      </c>
      <c r="H346" s="307">
        <f t="shared" ca="1" si="157"/>
        <v>220.55650698299115</v>
      </c>
      <c r="I346" s="304">
        <f t="shared" ca="1" si="158"/>
        <v>236.83635663688017</v>
      </c>
      <c r="J346" s="306">
        <f t="shared" ca="1" si="159"/>
        <v>292.96294558623453</v>
      </c>
      <c r="K346" s="307">
        <f t="shared" ca="1" si="160"/>
        <v>921.25232760406425</v>
      </c>
      <c r="L346" s="304">
        <f t="shared" ca="1" si="145"/>
        <v>966.7125418667481</v>
      </c>
      <c r="M346" s="306">
        <f t="shared" ca="1" si="161"/>
        <v>1.1978591266898349</v>
      </c>
      <c r="N346" s="304">
        <f t="shared" ca="1" si="162"/>
        <v>68.632272410554123</v>
      </c>
      <c r="P346" s="310">
        <f t="shared" ca="1" si="163"/>
        <v>9</v>
      </c>
      <c r="Q346" s="304">
        <f t="shared" ca="1" si="164"/>
        <v>99.185185185227908</v>
      </c>
      <c r="R346" s="306">
        <f t="shared" ca="1" si="165"/>
        <v>4.9776423236026768E-2</v>
      </c>
      <c r="S346" s="307">
        <f t="shared" ca="1" si="166"/>
        <v>8.4560657560935812</v>
      </c>
      <c r="T346" s="304">
        <f t="shared" ca="1" si="146"/>
        <v>82.954005067278032</v>
      </c>
      <c r="U346" s="311">
        <f t="shared" ca="1" si="147"/>
        <v>0</v>
      </c>
      <c r="V346" s="306">
        <f t="shared" ca="1" si="148"/>
        <v>1.1171160087700909</v>
      </c>
      <c r="W346" s="304">
        <f t="shared" ca="1" si="149"/>
        <v>137.26012462465889</v>
      </c>
      <c r="Y346" s="314" t="str">
        <f t="shared" ca="1" si="167"/>
        <v/>
      </c>
      <c r="Z346" s="315" t="str">
        <f t="shared" ca="1" si="168"/>
        <v/>
      </c>
      <c r="AA346" s="316" t="str">
        <f t="shared" ca="1" si="169"/>
        <v/>
      </c>
      <c r="AC346" s="310" t="e">
        <f t="shared" ca="1" si="170"/>
        <v>#N/A</v>
      </c>
      <c r="AD346" s="323" t="e">
        <f t="shared" ca="1" si="171"/>
        <v>#N/A</v>
      </c>
      <c r="AE346" s="324">
        <f t="shared" ca="1" si="150"/>
        <v>921.25232760406425</v>
      </c>
      <c r="AG346" s="306">
        <f t="shared" ca="1" si="172"/>
        <v>-13.661213655068755</v>
      </c>
      <c r="AH346" s="304">
        <f t="shared" ca="1" si="173"/>
        <v>-4.5250022799699003</v>
      </c>
    </row>
    <row r="347" spans="1:34" x14ac:dyDescent="0.2">
      <c r="A347" s="347">
        <f t="shared" ca="1" si="151"/>
        <v>0.01</v>
      </c>
      <c r="B347" s="304">
        <f t="shared" ca="1" si="152"/>
        <v>7.1299999999999271</v>
      </c>
      <c r="D347" s="306">
        <f t="shared" ca="1" si="153"/>
        <v>-1.8928086053121935</v>
      </c>
      <c r="E347" s="307">
        <f t="shared" ca="1" si="154"/>
        <v>-14.647897800623465</v>
      </c>
      <c r="F347" s="304">
        <f t="shared" ca="1" si="155"/>
        <v>14.769686333631247</v>
      </c>
      <c r="G347" s="306">
        <f t="shared" ca="1" si="156"/>
        <v>86.272943214164215</v>
      </c>
      <c r="H347" s="307">
        <f t="shared" ca="1" si="157"/>
        <v>220.41002800498492</v>
      </c>
      <c r="I347" s="304">
        <f t="shared" ca="1" si="158"/>
        <v>236.69305265679566</v>
      </c>
      <c r="J347" s="306">
        <f t="shared" ca="1" si="159"/>
        <v>293.82576965880645</v>
      </c>
      <c r="K347" s="307">
        <f t="shared" ca="1" si="160"/>
        <v>923.45716027900414</v>
      </c>
      <c r="L347" s="304">
        <f t="shared" ca="1" si="145"/>
        <v>969.0751827315321</v>
      </c>
      <c r="M347" s="306">
        <f t="shared" ca="1" si="161"/>
        <v>1.1977081169310797</v>
      </c>
      <c r="N347" s="304">
        <f t="shared" ca="1" si="162"/>
        <v>68.623620188712167</v>
      </c>
      <c r="P347" s="310">
        <f t="shared" ca="1" si="163"/>
        <v>9</v>
      </c>
      <c r="Q347" s="304">
        <f t="shared" ca="1" si="164"/>
        <v>93.333333333376174</v>
      </c>
      <c r="R347" s="306">
        <f t="shared" ca="1" si="165"/>
        <v>4.6839651439429052E-2</v>
      </c>
      <c r="S347" s="307">
        <f t="shared" ca="1" si="166"/>
        <v>8.4555973595791869</v>
      </c>
      <c r="T347" s="304">
        <f t="shared" ca="1" si="146"/>
        <v>82.949410097471826</v>
      </c>
      <c r="U347" s="311">
        <f t="shared" ca="1" si="147"/>
        <v>0</v>
      </c>
      <c r="V347" s="306">
        <f t="shared" ca="1" si="148"/>
        <v>1.1168692056789435</v>
      </c>
      <c r="W347" s="304">
        <f t="shared" ca="1" si="149"/>
        <v>137.06378125402762</v>
      </c>
      <c r="Y347" s="314" t="str">
        <f t="shared" ca="1" si="167"/>
        <v/>
      </c>
      <c r="Z347" s="315" t="str">
        <f t="shared" ca="1" si="168"/>
        <v/>
      </c>
      <c r="AA347" s="316" t="str">
        <f t="shared" ca="1" si="169"/>
        <v/>
      </c>
      <c r="AC347" s="310" t="e">
        <f t="shared" ca="1" si="170"/>
        <v>#N/A</v>
      </c>
      <c r="AD347" s="323" t="e">
        <f t="shared" ca="1" si="171"/>
        <v>#N/A</v>
      </c>
      <c r="AE347" s="324">
        <f t="shared" ca="1" si="150"/>
        <v>923.45716027900414</v>
      </c>
      <c r="AG347" s="306">
        <f t="shared" ca="1" si="172"/>
        <v>-14.330667885246367</v>
      </c>
      <c r="AH347" s="304">
        <f t="shared" ca="1" si="173"/>
        <v>-5.194995625178259</v>
      </c>
    </row>
    <row r="348" spans="1:34" x14ac:dyDescent="0.2">
      <c r="A348" s="347">
        <f t="shared" ca="1" si="151"/>
        <v>0.01</v>
      </c>
      <c r="B348" s="304">
        <f t="shared" ca="1" si="152"/>
        <v>7.1399999999999268</v>
      </c>
      <c r="D348" s="306">
        <f t="shared" ca="1" si="153"/>
        <v>-2.1374404583895998</v>
      </c>
      <c r="E348" s="307">
        <f t="shared" ca="1" si="154"/>
        <v>-15.270730719747748</v>
      </c>
      <c r="F348" s="304">
        <f t="shared" ca="1" si="155"/>
        <v>15.419593653148201</v>
      </c>
      <c r="G348" s="306">
        <f t="shared" ca="1" si="156"/>
        <v>86.25156880958032</v>
      </c>
      <c r="H348" s="307">
        <f t="shared" ca="1" si="157"/>
        <v>220.25732069778743</v>
      </c>
      <c r="I348" s="304">
        <f t="shared" ca="1" si="158"/>
        <v>236.54306255538705</v>
      </c>
      <c r="J348" s="306">
        <f t="shared" ca="1" si="159"/>
        <v>294.68839221892517</v>
      </c>
      <c r="K348" s="307">
        <f t="shared" ca="1" si="160"/>
        <v>925.66049702251803</v>
      </c>
      <c r="L348" s="304">
        <f t="shared" ca="1" si="145"/>
        <v>971.43636140333456</v>
      </c>
      <c r="M348" s="306">
        <f t="shared" ca="1" si="161"/>
        <v>1.1975569530975525</v>
      </c>
      <c r="N348" s="304">
        <f t="shared" ca="1" si="162"/>
        <v>68.614959139036031</v>
      </c>
      <c r="P348" s="310">
        <f t="shared" ca="1" si="163"/>
        <v>9</v>
      </c>
      <c r="Q348" s="304">
        <f t="shared" ca="1" si="164"/>
        <v>87.48148148152444</v>
      </c>
      <c r="R348" s="306">
        <f t="shared" ca="1" si="165"/>
        <v>4.3902879642831336E-2</v>
      </c>
      <c r="S348" s="307">
        <f t="shared" ca="1" si="166"/>
        <v>8.4551583307827585</v>
      </c>
      <c r="T348" s="304">
        <f t="shared" ca="1" si="146"/>
        <v>82.945103224978865</v>
      </c>
      <c r="U348" s="311">
        <f t="shared" ca="1" si="147"/>
        <v>0</v>
      </c>
      <c r="V348" s="306">
        <f t="shared" ca="1" si="148"/>
        <v>1.1166226219942805</v>
      </c>
      <c r="W348" s="304">
        <f t="shared" ca="1" si="149"/>
        <v>136.8599015439305</v>
      </c>
      <c r="Y348" s="314" t="str">
        <f t="shared" ca="1" si="167"/>
        <v/>
      </c>
      <c r="Z348" s="315" t="str">
        <f t="shared" ca="1" si="168"/>
        <v/>
      </c>
      <c r="AA348" s="316" t="str">
        <f t="shared" ca="1" si="169"/>
        <v/>
      </c>
      <c r="AC348" s="310" t="e">
        <f t="shared" ca="1" si="170"/>
        <v>#N/A</v>
      </c>
      <c r="AD348" s="323" t="e">
        <f t="shared" ca="1" si="171"/>
        <v>#N/A</v>
      </c>
      <c r="AE348" s="324">
        <f t="shared" ca="1" si="150"/>
        <v>925.66049702251803</v>
      </c>
      <c r="AG348" s="306">
        <f t="shared" ca="1" si="172"/>
        <v>-14.999280397275989</v>
      </c>
      <c r="AH348" s="304">
        <f t="shared" ca="1" si="173"/>
        <v>-5.8641479949569399</v>
      </c>
    </row>
    <row r="349" spans="1:34" x14ac:dyDescent="0.2">
      <c r="A349" s="347">
        <f t="shared" ca="1" si="151"/>
        <v>0.01</v>
      </c>
      <c r="B349" s="304">
        <f t="shared" ca="1" si="152"/>
        <v>7.1499999999999266</v>
      </c>
      <c r="D349" s="306">
        <f t="shared" ca="1" si="153"/>
        <v>-2.3819534342763515</v>
      </c>
      <c r="E349" s="307">
        <f t="shared" ca="1" si="154"/>
        <v>-15.892703059220509</v>
      </c>
      <c r="F349" s="304">
        <f t="shared" ca="1" si="155"/>
        <v>16.070211967849641</v>
      </c>
      <c r="G349" s="306">
        <f t="shared" ca="1" si="156"/>
        <v>86.227749275237557</v>
      </c>
      <c r="H349" s="307">
        <f t="shared" ca="1" si="157"/>
        <v>220.09839366719524</v>
      </c>
      <c r="I349" s="304">
        <f t="shared" ca="1" si="158"/>
        <v>236.38639478606396</v>
      </c>
      <c r="J349" s="306">
        <f t="shared" ca="1" si="159"/>
        <v>295.55078880934929</v>
      </c>
      <c r="K349" s="307">
        <f t="shared" ca="1" si="160"/>
        <v>927.86227559434292</v>
      </c>
      <c r="L349" s="304">
        <f t="shared" ca="1" si="145"/>
        <v>973.79601110137071</v>
      </c>
      <c r="M349" s="306">
        <f t="shared" ca="1" si="161"/>
        <v>1.1974056306630674</v>
      </c>
      <c r="N349" s="304">
        <f t="shared" ca="1" si="162"/>
        <v>68.606289002194401</v>
      </c>
      <c r="P349" s="310">
        <f t="shared" ca="1" si="163"/>
        <v>9</v>
      </c>
      <c r="Q349" s="304">
        <f t="shared" ca="1" si="164"/>
        <v>81.629629629672735</v>
      </c>
      <c r="R349" s="306">
        <f t="shared" ca="1" si="165"/>
        <v>4.0966107846233633E-2</v>
      </c>
      <c r="S349" s="307">
        <f t="shared" ca="1" si="166"/>
        <v>8.4547486697042959</v>
      </c>
      <c r="T349" s="304">
        <f t="shared" ca="1" si="146"/>
        <v>82.941084449799149</v>
      </c>
      <c r="U349" s="311">
        <f t="shared" ca="1" si="147"/>
        <v>0</v>
      </c>
      <c r="V349" s="306">
        <f t="shared" ca="1" si="148"/>
        <v>1.1163762645572657</v>
      </c>
      <c r="W349" s="304">
        <f t="shared" ca="1" si="149"/>
        <v>136.64851577653675</v>
      </c>
      <c r="Y349" s="314" t="str">
        <f t="shared" ca="1" si="167"/>
        <v/>
      </c>
      <c r="Z349" s="315" t="str">
        <f t="shared" ca="1" si="168"/>
        <v/>
      </c>
      <c r="AA349" s="316" t="str">
        <f t="shared" ca="1" si="169"/>
        <v/>
      </c>
      <c r="AC349" s="310" t="e">
        <f t="shared" ca="1" si="170"/>
        <v>#N/A</v>
      </c>
      <c r="AD349" s="323" t="e">
        <f t="shared" ca="1" si="171"/>
        <v>#N/A</v>
      </c>
      <c r="AE349" s="324">
        <f t="shared" ca="1" si="150"/>
        <v>927.86227559434292</v>
      </c>
      <c r="AG349" s="306">
        <f t="shared" ca="1" si="172"/>
        <v>-15.667047576757364</v>
      </c>
      <c r="AH349" s="304">
        <f t="shared" ca="1" si="173"/>
        <v>-6.5324557916385046</v>
      </c>
    </row>
    <row r="350" spans="1:34" x14ac:dyDescent="0.2">
      <c r="A350" s="347">
        <f t="shared" ca="1" si="151"/>
        <v>0.01</v>
      </c>
      <c r="B350" s="304">
        <f t="shared" ca="1" si="152"/>
        <v>7.1599999999999264</v>
      </c>
      <c r="D350" s="306">
        <f t="shared" ca="1" si="153"/>
        <v>-2.6263461987607846</v>
      </c>
      <c r="E350" s="307">
        <f t="shared" ca="1" si="154"/>
        <v>-16.513811527261979</v>
      </c>
      <c r="F350" s="304">
        <f t="shared" ca="1" si="155"/>
        <v>16.721353578992218</v>
      </c>
      <c r="G350" s="306">
        <f t="shared" ca="1" si="156"/>
        <v>86.201485813249946</v>
      </c>
      <c r="H350" s="307">
        <f t="shared" ca="1" si="157"/>
        <v>219.93325555192263</v>
      </c>
      <c r="I350" s="304">
        <f t="shared" ca="1" si="158"/>
        <v>236.22305783745844</v>
      </c>
      <c r="J350" s="306">
        <f t="shared" ca="1" si="159"/>
        <v>296.41293498479172</v>
      </c>
      <c r="K350" s="307">
        <f t="shared" ca="1" si="160"/>
        <v>930.06243384043853</v>
      </c>
      <c r="L350" s="304">
        <f t="shared" ca="1" si="145"/>
        <v>976.15406512880872</v>
      </c>
      <c r="M350" s="306">
        <f t="shared" ca="1" si="161"/>
        <v>1.1972541450826875</v>
      </c>
      <c r="N350" s="304">
        <f t="shared" ca="1" si="162"/>
        <v>68.597609517781535</v>
      </c>
      <c r="P350" s="310">
        <f t="shared" ca="1" si="163"/>
        <v>9</v>
      </c>
      <c r="Q350" s="304">
        <f t="shared" ca="1" si="164"/>
        <v>75.777777777821001</v>
      </c>
      <c r="R350" s="306">
        <f t="shared" ca="1" si="165"/>
        <v>3.8029336049635917E-2</v>
      </c>
      <c r="S350" s="307">
        <f t="shared" ca="1" si="166"/>
        <v>8.4543683763437993</v>
      </c>
      <c r="T350" s="304">
        <f t="shared" ca="1" si="146"/>
        <v>82.937353771932678</v>
      </c>
      <c r="U350" s="311">
        <f t="shared" ca="1" si="147"/>
        <v>0</v>
      </c>
      <c r="V350" s="306">
        <f t="shared" ca="1" si="148"/>
        <v>1.1161301401937118</v>
      </c>
      <c r="W350" s="304">
        <f t="shared" ca="1" si="149"/>
        <v>136.42965486637709</v>
      </c>
      <c r="Y350" s="314" t="str">
        <f t="shared" ca="1" si="167"/>
        <v/>
      </c>
      <c r="Z350" s="315" t="str">
        <f t="shared" ca="1" si="168"/>
        <v/>
      </c>
      <c r="AA350" s="316" t="str">
        <f t="shared" ca="1" si="169"/>
        <v/>
      </c>
      <c r="AC350" s="310" t="e">
        <f t="shared" ca="1" si="170"/>
        <v>#N/A</v>
      </c>
      <c r="AD350" s="323" t="e">
        <f t="shared" ca="1" si="171"/>
        <v>#N/A</v>
      </c>
      <c r="AE350" s="324">
        <f t="shared" ca="1" si="150"/>
        <v>930.06243384043853</v>
      </c>
      <c r="AG350" s="306">
        <f t="shared" ca="1" si="172"/>
        <v>-16.333965901482259</v>
      </c>
      <c r="AH350" s="304">
        <f t="shared" ca="1" si="173"/>
        <v>-7.1999155098373047</v>
      </c>
    </row>
    <row r="351" spans="1:34" x14ac:dyDescent="0.2">
      <c r="A351" s="347">
        <f t="shared" ca="1" si="151"/>
        <v>0.01</v>
      </c>
      <c r="B351" s="304">
        <f t="shared" ca="1" si="152"/>
        <v>7.1699999999999262</v>
      </c>
      <c r="D351" s="306">
        <f t="shared" ca="1" si="153"/>
        <v>-2.8706174597657412</v>
      </c>
      <c r="E351" s="307">
        <f t="shared" ca="1" si="154"/>
        <v>-17.134052914102167</v>
      </c>
      <c r="F351" s="304">
        <f t="shared" ca="1" si="155"/>
        <v>17.372858540365911</v>
      </c>
      <c r="G351" s="306">
        <f t="shared" ca="1" si="156"/>
        <v>86.172779638652287</v>
      </c>
      <c r="H351" s="307">
        <f t="shared" ca="1" si="157"/>
        <v>219.76191502278161</v>
      </c>
      <c r="I351" s="304">
        <f t="shared" ca="1" si="158"/>
        <v>236.0530602325079</v>
      </c>
      <c r="J351" s="306">
        <f t="shared" ca="1" si="159"/>
        <v>297.27480631205123</v>
      </c>
      <c r="K351" s="307">
        <f t="shared" ca="1" si="160"/>
        <v>932.2609096933121</v>
      </c>
      <c r="L351" s="304">
        <f t="shared" ca="1" si="145"/>
        <v>978.51045687313399</v>
      </c>
      <c r="M351" s="306">
        <f t="shared" ca="1" si="161"/>
        <v>1.1971024917919428</v>
      </c>
      <c r="N351" s="304">
        <f t="shared" ca="1" si="162"/>
        <v>68.588920424272601</v>
      </c>
      <c r="P351" s="310">
        <f t="shared" ca="1" si="163"/>
        <v>9</v>
      </c>
      <c r="Q351" s="304">
        <f t="shared" ca="1" si="164"/>
        <v>69.925925925969267</v>
      </c>
      <c r="R351" s="306">
        <f t="shared" ca="1" si="165"/>
        <v>3.5092564253038201E-2</v>
      </c>
      <c r="S351" s="307">
        <f t="shared" ca="1" si="166"/>
        <v>8.4540174507012686</v>
      </c>
      <c r="T351" s="304">
        <f t="shared" ca="1" si="146"/>
        <v>82.933911191379451</v>
      </c>
      <c r="U351" s="311">
        <f t="shared" ca="1" si="147"/>
        <v>0</v>
      </c>
      <c r="V351" s="306">
        <f t="shared" ca="1" si="148"/>
        <v>1.1158842557140629</v>
      </c>
      <c r="W351" s="304">
        <f t="shared" ca="1" si="149"/>
        <v>136.20335035523945</v>
      </c>
      <c r="Y351" s="314" t="str">
        <f t="shared" ca="1" si="167"/>
        <v/>
      </c>
      <c r="Z351" s="315" t="str">
        <f t="shared" ca="1" si="168"/>
        <v/>
      </c>
      <c r="AA351" s="316" t="str">
        <f t="shared" ca="1" si="169"/>
        <v/>
      </c>
      <c r="AC351" s="310" t="e">
        <f t="shared" ca="1" si="170"/>
        <v>#N/A</v>
      </c>
      <c r="AD351" s="323" t="e">
        <f t="shared" ca="1" si="171"/>
        <v>#N/A</v>
      </c>
      <c r="AE351" s="324">
        <f t="shared" ca="1" si="150"/>
        <v>932.2609096933121</v>
      </c>
      <c r="AG351" s="306">
        <f t="shared" ca="1" si="172"/>
        <v>-17.000031940971116</v>
      </c>
      <c r="AH351" s="304">
        <f t="shared" ca="1" si="173"/>
        <v>-7.8665237359891274</v>
      </c>
    </row>
    <row r="352" spans="1:34" x14ac:dyDescent="0.2">
      <c r="A352" s="347">
        <f t="shared" ca="1" si="151"/>
        <v>0.01</v>
      </c>
      <c r="B352" s="304">
        <f t="shared" ca="1" si="152"/>
        <v>7.179999999999926</v>
      </c>
      <c r="D352" s="306">
        <f t="shared" ca="1" si="153"/>
        <v>-3.108968483636295</v>
      </c>
      <c r="E352" s="307">
        <f t="shared" ca="1" si="154"/>
        <v>-17.738639073433411</v>
      </c>
      <c r="F352" s="304">
        <f t="shared" ca="1" si="155"/>
        <v>18.009025548590415</v>
      </c>
      <c r="G352" s="306">
        <f t="shared" ca="1" si="156"/>
        <v>86.141689953815927</v>
      </c>
      <c r="H352" s="307">
        <f t="shared" ca="1" si="157"/>
        <v>219.58452863204727</v>
      </c>
      <c r="I352" s="304">
        <f t="shared" ca="1" si="158"/>
        <v>235.87656933798604</v>
      </c>
      <c r="J352" s="306">
        <f t="shared" ca="1" si="159"/>
        <v>298.13637866001358</v>
      </c>
      <c r="K352" s="307">
        <f t="shared" ca="1" si="160"/>
        <v>934.45764191158628</v>
      </c>
      <c r="L352" s="304">
        <f t="shared" ca="1" si="145"/>
        <v>980.86512059888707</v>
      </c>
      <c r="M352" s="306">
        <f t="shared" ca="1" si="161"/>
        <v>1.1969506663082607</v>
      </c>
      <c r="N352" s="304">
        <f t="shared" ca="1" si="162"/>
        <v>68.580221464835077</v>
      </c>
      <c r="P352" s="310">
        <f t="shared" ca="1" si="163"/>
        <v>10</v>
      </c>
      <c r="Q352" s="304">
        <f t="shared" ca="1" si="164"/>
        <v>64.208333333374796</v>
      </c>
      <c r="R352" s="306">
        <f t="shared" ca="1" si="165"/>
        <v>3.2223170923291806E-2</v>
      </c>
      <c r="S352" s="307">
        <f t="shared" ca="1" si="166"/>
        <v>8.4536952189920349</v>
      </c>
      <c r="T352" s="304">
        <f t="shared" ca="1" si="146"/>
        <v>82.930750098311862</v>
      </c>
      <c r="U352" s="311">
        <f t="shared" ca="1" si="147"/>
        <v>0</v>
      </c>
      <c r="V352" s="306">
        <f t="shared" ca="1" si="148"/>
        <v>1.1156386178307349</v>
      </c>
      <c r="W352" s="304">
        <f t="shared" ca="1" si="149"/>
        <v>135.96981748784279</v>
      </c>
      <c r="Y352" s="314" t="str">
        <f t="shared" ca="1" si="167"/>
        <v/>
      </c>
      <c r="Z352" s="315" t="str">
        <f t="shared" ca="1" si="168"/>
        <v/>
      </c>
      <c r="AA352" s="316" t="str">
        <f t="shared" ca="1" si="169"/>
        <v/>
      </c>
      <c r="AC352" s="310" t="e">
        <f t="shared" ca="1" si="170"/>
        <v>#N/A</v>
      </c>
      <c r="AD352" s="323" t="e">
        <f t="shared" ca="1" si="171"/>
        <v>#N/A</v>
      </c>
      <c r="AE352" s="324">
        <f t="shared" ca="1" si="150"/>
        <v>934.45764191158628</v>
      </c>
      <c r="AG352" s="306">
        <f t="shared" ca="1" si="172"/>
        <v>-17.649361311460886</v>
      </c>
      <c r="AH352" s="304">
        <f t="shared" ca="1" si="173"/>
        <v>-8.5163961033419984</v>
      </c>
    </row>
    <row r="353" spans="1:34" x14ac:dyDescent="0.2">
      <c r="A353" s="347">
        <f t="shared" ca="1" si="151"/>
        <v>0.01</v>
      </c>
      <c r="B353" s="304">
        <f t="shared" ca="1" si="152"/>
        <v>7.1899999999999258</v>
      </c>
      <c r="D353" s="306">
        <f t="shared" ca="1" si="153"/>
        <v>-3.3413989569588249</v>
      </c>
      <c r="E353" s="307">
        <f t="shared" ca="1" si="154"/>
        <v>-18.327589048099647</v>
      </c>
      <c r="F353" s="304">
        <f t="shared" ca="1" si="155"/>
        <v>18.629693161874343</v>
      </c>
      <c r="G353" s="306">
        <f t="shared" ca="1" si="156"/>
        <v>86.108275964246346</v>
      </c>
      <c r="H353" s="307">
        <f t="shared" ca="1" si="157"/>
        <v>219.40125274156628</v>
      </c>
      <c r="I353" s="304">
        <f t="shared" ca="1" si="158"/>
        <v>235.69375234423046</v>
      </c>
      <c r="J353" s="306">
        <f t="shared" ca="1" si="159"/>
        <v>298.99762848960387</v>
      </c>
      <c r="K353" s="307">
        <f t="shared" ca="1" si="160"/>
        <v>936.65257081845436</v>
      </c>
      <c r="L353" s="304">
        <f t="shared" ca="1" si="145"/>
        <v>983.21799223937455</v>
      </c>
      <c r="M353" s="306">
        <f t="shared" ca="1" si="161"/>
        <v>1.1967986642308666</v>
      </c>
      <c r="N353" s="304">
        <f t="shared" ca="1" si="162"/>
        <v>68.571512387323168</v>
      </c>
      <c r="P353" s="310">
        <f t="shared" ca="1" si="163"/>
        <v>10</v>
      </c>
      <c r="Q353" s="304">
        <f t="shared" ca="1" si="164"/>
        <v>58.625000000041567</v>
      </c>
      <c r="R353" s="306">
        <f t="shared" ca="1" si="165"/>
        <v>2.9421156060398728E-2</v>
      </c>
      <c r="S353" s="307">
        <f t="shared" ca="1" si="166"/>
        <v>8.453401007431431</v>
      </c>
      <c r="T353" s="304">
        <f t="shared" ca="1" si="146"/>
        <v>82.927863882902344</v>
      </c>
      <c r="U353" s="311">
        <f t="shared" ca="1" si="147"/>
        <v>0</v>
      </c>
      <c r="V353" s="306">
        <f t="shared" ca="1" si="148"/>
        <v>1.1153932330756779</v>
      </c>
      <c r="W353" s="304">
        <f t="shared" ca="1" si="149"/>
        <v>135.72927113601671</v>
      </c>
      <c r="Y353" s="314" t="str">
        <f t="shared" ca="1" si="167"/>
        <v/>
      </c>
      <c r="Z353" s="315" t="str">
        <f t="shared" ca="1" si="168"/>
        <v/>
      </c>
      <c r="AA353" s="316" t="str">
        <f t="shared" ca="1" si="169"/>
        <v/>
      </c>
      <c r="AC353" s="310" t="e">
        <f t="shared" ca="1" si="170"/>
        <v>#N/A</v>
      </c>
      <c r="AD353" s="323" t="e">
        <f t="shared" ca="1" si="171"/>
        <v>#N/A</v>
      </c>
      <c r="AE353" s="324">
        <f t="shared" ca="1" si="150"/>
        <v>936.65257081845436</v>
      </c>
      <c r="AG353" s="306">
        <f t="shared" ca="1" si="172"/>
        <v>-18.281971656422272</v>
      </c>
      <c r="AH353" s="304">
        <f t="shared" ca="1" si="173"/>
        <v>-9.1495502721102397</v>
      </c>
    </row>
    <row r="354" spans="1:34" x14ac:dyDescent="0.2">
      <c r="A354" s="347">
        <f t="shared" ca="1" si="151"/>
        <v>0.01</v>
      </c>
      <c r="B354" s="304">
        <f t="shared" ca="1" si="152"/>
        <v>7.1999999999999256</v>
      </c>
      <c r="D354" s="306">
        <f t="shared" ca="1" si="153"/>
        <v>-3.5737110761361985</v>
      </c>
      <c r="E354" s="307">
        <f t="shared" ca="1" si="154"/>
        <v>-18.915706487100675</v>
      </c>
      <c r="F354" s="304">
        <f t="shared" ca="1" si="155"/>
        <v>19.250334094810952</v>
      </c>
      <c r="G354" s="306">
        <f t="shared" ca="1" si="156"/>
        <v>86.072538853484986</v>
      </c>
      <c r="H354" s="307">
        <f t="shared" ca="1" si="157"/>
        <v>219.21209567669527</v>
      </c>
      <c r="I354" s="304">
        <f t="shared" ca="1" si="158"/>
        <v>235.50461744019645</v>
      </c>
      <c r="J354" s="306">
        <f t="shared" ca="1" si="159"/>
        <v>299.85853256369251</v>
      </c>
      <c r="K354" s="307">
        <f t="shared" ca="1" si="160"/>
        <v>938.8456375605457</v>
      </c>
      <c r="L354" s="304">
        <f t="shared" ca="1" si="145"/>
        <v>985.56900860250198</v>
      </c>
      <c r="M354" s="306">
        <f t="shared" ca="1" si="161"/>
        <v>1.1966464811381043</v>
      </c>
      <c r="N354" s="304">
        <f t="shared" ca="1" si="162"/>
        <v>68.562792938394651</v>
      </c>
      <c r="P354" s="310">
        <f t="shared" ca="1" si="163"/>
        <v>10</v>
      </c>
      <c r="Q354" s="304">
        <f t="shared" ca="1" si="164"/>
        <v>53.041666666708338</v>
      </c>
      <c r="R354" s="306">
        <f t="shared" ca="1" si="165"/>
        <v>2.661914119750565E-2</v>
      </c>
      <c r="S354" s="307">
        <f t="shared" ca="1" si="166"/>
        <v>8.453134816019455</v>
      </c>
      <c r="T354" s="304">
        <f t="shared" ca="1" si="146"/>
        <v>82.925252545150855</v>
      </c>
      <c r="U354" s="311">
        <f t="shared" ca="1" si="147"/>
        <v>0</v>
      </c>
      <c r="V354" s="306">
        <f t="shared" ca="1" si="148"/>
        <v>1.1151481078834051</v>
      </c>
      <c r="W354" s="304">
        <f t="shared" ca="1" si="149"/>
        <v>135.4817430190059</v>
      </c>
      <c r="Y354" s="314" t="str">
        <f t="shared" ca="1" si="167"/>
        <v/>
      </c>
      <c r="Z354" s="315" t="str">
        <f t="shared" ca="1" si="168"/>
        <v/>
      </c>
      <c r="AA354" s="316" t="str">
        <f t="shared" ca="1" si="169"/>
        <v/>
      </c>
      <c r="AC354" s="310" t="e">
        <f t="shared" ca="1" si="170"/>
        <v>#N/A</v>
      </c>
      <c r="AD354" s="323" t="e">
        <f t="shared" ca="1" si="171"/>
        <v>#N/A</v>
      </c>
      <c r="AE354" s="324">
        <f t="shared" ca="1" si="150"/>
        <v>938.8456375605457</v>
      </c>
      <c r="AG354" s="306">
        <f t="shared" ca="1" si="172"/>
        <v>-18.913763114142228</v>
      </c>
      <c r="AH354" s="304">
        <f t="shared" ca="1" si="173"/>
        <v>-9.7818863970568497</v>
      </c>
    </row>
    <row r="355" spans="1:34" x14ac:dyDescent="0.2">
      <c r="A355" s="347">
        <f t="shared" ca="1" si="151"/>
        <v>0.01</v>
      </c>
      <c r="B355" s="304">
        <f t="shared" ca="1" si="152"/>
        <v>7.2099999999999254</v>
      </c>
      <c r="D355" s="306">
        <f t="shared" ca="1" si="153"/>
        <v>-3.8059038772545999</v>
      </c>
      <c r="E355" s="307">
        <f t="shared" ca="1" si="154"/>
        <v>-19.502988913655834</v>
      </c>
      <c r="F355" s="304">
        <f t="shared" ca="1" si="155"/>
        <v>19.870870159333332</v>
      </c>
      <c r="G355" s="306">
        <f t="shared" ca="1" si="156"/>
        <v>86.034479814712441</v>
      </c>
      <c r="H355" s="307">
        <f t="shared" ca="1" si="157"/>
        <v>219.01706578755872</v>
      </c>
      <c r="I355" s="304">
        <f t="shared" ca="1" si="158"/>
        <v>235.30917284113679</v>
      </c>
      <c r="J355" s="306">
        <f t="shared" ca="1" si="159"/>
        <v>300.71906765703352</v>
      </c>
      <c r="K355" s="307">
        <f t="shared" ca="1" si="160"/>
        <v>941.03678336786697</v>
      </c>
      <c r="L355" s="304">
        <f t="shared" ca="1" si="145"/>
        <v>987.91810657759345</v>
      </c>
      <c r="M355" s="306">
        <f t="shared" ca="1" si="161"/>
        <v>1.196494112586693</v>
      </c>
      <c r="N355" s="304">
        <f t="shared" ca="1" si="162"/>
        <v>68.554062863468261</v>
      </c>
      <c r="P355" s="310">
        <f t="shared" ca="1" si="163"/>
        <v>10</v>
      </c>
      <c r="Q355" s="304">
        <f t="shared" ca="1" si="164"/>
        <v>47.458333333375109</v>
      </c>
      <c r="R355" s="306">
        <f t="shared" ca="1" si="165"/>
        <v>2.3817126334612575E-2</v>
      </c>
      <c r="S355" s="307">
        <f t="shared" ca="1" si="166"/>
        <v>8.4528966447561089</v>
      </c>
      <c r="T355" s="304">
        <f t="shared" ca="1" si="146"/>
        <v>82.922916085057437</v>
      </c>
      <c r="U355" s="311">
        <f t="shared" ca="1" si="147"/>
        <v>0</v>
      </c>
      <c r="V355" s="306">
        <f t="shared" ca="1" si="148"/>
        <v>1.1149032486737993</v>
      </c>
      <c r="W355" s="304">
        <f t="shared" ca="1" si="149"/>
        <v>135.22726540158845</v>
      </c>
      <c r="Y355" s="314" t="str">
        <f t="shared" ca="1" si="167"/>
        <v/>
      </c>
      <c r="Z355" s="315" t="str">
        <f t="shared" ca="1" si="168"/>
        <v/>
      </c>
      <c r="AA355" s="316" t="str">
        <f t="shared" ca="1" si="169"/>
        <v/>
      </c>
      <c r="AC355" s="310" t="e">
        <f t="shared" ca="1" si="170"/>
        <v>#N/A</v>
      </c>
      <c r="AD355" s="323" t="e">
        <f t="shared" ca="1" si="171"/>
        <v>#N/A</v>
      </c>
      <c r="AE355" s="324">
        <f t="shared" ca="1" si="150"/>
        <v>941.03678336786697</v>
      </c>
      <c r="AG355" s="306">
        <f t="shared" ca="1" si="172"/>
        <v>-19.544733054919064</v>
      </c>
      <c r="AH355" s="304">
        <f t="shared" ca="1" si="173"/>
        <v>-10.413401865056228</v>
      </c>
    </row>
    <row r="356" spans="1:34" x14ac:dyDescent="0.2">
      <c r="A356" s="347">
        <f t="shared" ca="1" si="151"/>
        <v>0.01</v>
      </c>
      <c r="B356" s="304">
        <f t="shared" ca="1" si="152"/>
        <v>7.2199999999999251</v>
      </c>
      <c r="D356" s="306">
        <f t="shared" ca="1" si="153"/>
        <v>-4.037976434114924</v>
      </c>
      <c r="E356" s="307">
        <f t="shared" ca="1" si="154"/>
        <v>-20.089433922583261</v>
      </c>
      <c r="F356" s="304">
        <f t="shared" ca="1" si="155"/>
        <v>20.491232491295065</v>
      </c>
      <c r="G356" s="306">
        <f t="shared" ca="1" si="156"/>
        <v>85.994100050371287</v>
      </c>
      <c r="H356" s="307">
        <f t="shared" ca="1" si="157"/>
        <v>218.81617144833288</v>
      </c>
      <c r="I356" s="304">
        <f t="shared" ca="1" si="158"/>
        <v>235.10742678779732</v>
      </c>
      <c r="J356" s="306">
        <f t="shared" ca="1" si="159"/>
        <v>301.57921055635893</v>
      </c>
      <c r="K356" s="307">
        <f t="shared" ca="1" si="160"/>
        <v>943.22594955404645</v>
      </c>
      <c r="L356" s="304">
        <f t="shared" ca="1" si="145"/>
        <v>990.26522313566545</v>
      </c>
      <c r="M356" s="306">
        <f t="shared" ca="1" si="161"/>
        <v>1.1963415541109748</v>
      </c>
      <c r="N356" s="304">
        <f t="shared" ca="1" si="162"/>
        <v>68.545321906680655</v>
      </c>
      <c r="P356" s="310">
        <f t="shared" ca="1" si="163"/>
        <v>10</v>
      </c>
      <c r="Q356" s="304">
        <f t="shared" ca="1" si="164"/>
        <v>41.875000000041879</v>
      </c>
      <c r="R356" s="306">
        <f t="shared" ca="1" si="165"/>
        <v>2.1015111471719496E-2</v>
      </c>
      <c r="S356" s="307">
        <f t="shared" ca="1" si="166"/>
        <v>8.4526864936413926</v>
      </c>
      <c r="T356" s="304">
        <f t="shared" ca="1" si="146"/>
        <v>82.920854502622063</v>
      </c>
      <c r="U356" s="311">
        <f t="shared" ca="1" si="147"/>
        <v>0</v>
      </c>
      <c r="V356" s="306">
        <f t="shared" ca="1" si="148"/>
        <v>1.1146586618521099</v>
      </c>
      <c r="W356" s="304">
        <f t="shared" ca="1" si="149"/>
        <v>134.96587108952349</v>
      </c>
      <c r="Y356" s="314" t="str">
        <f t="shared" ca="1" si="167"/>
        <v/>
      </c>
      <c r="Z356" s="315" t="str">
        <f t="shared" ca="1" si="168"/>
        <v/>
      </c>
      <c r="AA356" s="316" t="str">
        <f t="shared" ca="1" si="169"/>
        <v/>
      </c>
      <c r="AC356" s="310" t="e">
        <f t="shared" ca="1" si="170"/>
        <v>#N/A</v>
      </c>
      <c r="AD356" s="323" t="e">
        <f t="shared" ca="1" si="171"/>
        <v>#N/A</v>
      </c>
      <c r="AE356" s="324">
        <f t="shared" ca="1" si="150"/>
        <v>943.22594955404645</v>
      </c>
      <c r="AG356" s="306">
        <f t="shared" ca="1" si="172"/>
        <v>-20.174878929498526</v>
      </c>
      <c r="AH356" s="304">
        <f t="shared" ca="1" si="173"/>
        <v>-11.04409414353314</v>
      </c>
    </row>
    <row r="357" spans="1:34" x14ac:dyDescent="0.2">
      <c r="A357" s="347">
        <f t="shared" ca="1" si="151"/>
        <v>0.01</v>
      </c>
      <c r="B357" s="304">
        <f t="shared" ca="1" si="152"/>
        <v>7.2299999999999249</v>
      </c>
      <c r="D357" s="306">
        <f t="shared" ca="1" si="153"/>
        <v>-4.2699278581581916</v>
      </c>
      <c r="E357" s="307">
        <f t="shared" ca="1" si="154"/>
        <v>-20.675039179844546</v>
      </c>
      <c r="F357" s="304">
        <f t="shared" ca="1" si="155"/>
        <v>21.111360188343678</v>
      </c>
      <c r="G357" s="306">
        <f t="shared" ca="1" si="156"/>
        <v>85.951400771789707</v>
      </c>
      <c r="H357" s="307">
        <f t="shared" ca="1" si="157"/>
        <v>218.60942105653444</v>
      </c>
      <c r="I357" s="304">
        <f t="shared" ca="1" si="158"/>
        <v>234.89938754561703</v>
      </c>
      <c r="J357" s="306">
        <f t="shared" ca="1" si="159"/>
        <v>302.43893806046975</v>
      </c>
      <c r="K357" s="307">
        <f t="shared" ca="1" si="160"/>
        <v>945.41307751657075</v>
      </c>
      <c r="L357" s="304">
        <f t="shared" ca="1" si="145"/>
        <v>992.61029532969189</v>
      </c>
      <c r="M357" s="306">
        <f t="shared" ca="1" si="161"/>
        <v>1.196188801222154</v>
      </c>
      <c r="N357" s="304">
        <f t="shared" ca="1" si="162"/>
        <v>68.536569810842792</v>
      </c>
      <c r="P357" s="310">
        <f t="shared" ca="1" si="163"/>
        <v>10</v>
      </c>
      <c r="Q357" s="304">
        <f t="shared" ca="1" si="164"/>
        <v>36.29166666670865</v>
      </c>
      <c r="R357" s="306">
        <f t="shared" ca="1" si="165"/>
        <v>1.8213096608826418E-2</v>
      </c>
      <c r="S357" s="307">
        <f t="shared" ca="1" si="166"/>
        <v>8.4525043626753043</v>
      </c>
      <c r="T357" s="304">
        <f t="shared" ca="1" si="146"/>
        <v>82.919067797844733</v>
      </c>
      <c r="U357" s="311">
        <f t="shared" ca="1" si="147"/>
        <v>0</v>
      </c>
      <c r="V357" s="306">
        <f t="shared" ca="1" si="148"/>
        <v>1.1144143538089519</v>
      </c>
      <c r="W357" s="304">
        <f t="shared" ca="1" si="149"/>
        <v>134.69759342501126</v>
      </c>
      <c r="Y357" s="314" t="str">
        <f t="shared" ca="1" si="167"/>
        <v/>
      </c>
      <c r="Z357" s="315" t="str">
        <f t="shared" ca="1" si="168"/>
        <v/>
      </c>
      <c r="AA357" s="316" t="str">
        <f t="shared" ca="1" si="169"/>
        <v/>
      </c>
      <c r="AC357" s="310" t="e">
        <f t="shared" ca="1" si="170"/>
        <v>#N/A</v>
      </c>
      <c r="AD357" s="323" t="e">
        <f t="shared" ca="1" si="171"/>
        <v>#N/A</v>
      </c>
      <c r="AE357" s="324">
        <f t="shared" ca="1" si="150"/>
        <v>945.41307751657075</v>
      </c>
      <c r="AG357" s="306">
        <f t="shared" ca="1" si="172"/>
        <v>-20.804198268627616</v>
      </c>
      <c r="AH357" s="304">
        <f t="shared" ca="1" si="173"/>
        <v>-11.673960780019454</v>
      </c>
    </row>
    <row r="358" spans="1:34" x14ac:dyDescent="0.2">
      <c r="A358" s="347">
        <f t="shared" ca="1" si="151"/>
        <v>0.01</v>
      </c>
      <c r="B358" s="304">
        <f t="shared" ca="1" si="152"/>
        <v>7.2399999999999247</v>
      </c>
      <c r="D358" s="306">
        <f t="shared" ca="1" si="153"/>
        <v>-4.5017572983921026</v>
      </c>
      <c r="E358" s="307">
        <f t="shared" ca="1" si="154"/>
        <v>-21.25980242208605</v>
      </c>
      <c r="F358" s="304">
        <f t="shared" ca="1" si="155"/>
        <v>21.731199179975377</v>
      </c>
      <c r="G358" s="306">
        <f t="shared" ca="1" si="156"/>
        <v>85.906383198805784</v>
      </c>
      <c r="H358" s="307">
        <f t="shared" ca="1" si="157"/>
        <v>218.39682303231359</v>
      </c>
      <c r="I358" s="304">
        <f t="shared" ca="1" si="158"/>
        <v>234.68506340393236</v>
      </c>
      <c r="J358" s="306">
        <f t="shared" ca="1" si="159"/>
        <v>303.29822698032274</v>
      </c>
      <c r="K358" s="307">
        <f t="shared" ca="1" si="160"/>
        <v>947.59810873701497</v>
      </c>
      <c r="L358" s="304">
        <f t="shared" ca="1" si="145"/>
        <v>994.95326029486182</v>
      </c>
      <c r="M358" s="306">
        <f t="shared" ca="1" si="161"/>
        <v>1.1960358494075285</v>
      </c>
      <c r="N358" s="304">
        <f t="shared" ca="1" si="162"/>
        <v>68.527806317395886</v>
      </c>
      <c r="P358" s="310">
        <f t="shared" ca="1" si="163"/>
        <v>10</v>
      </c>
      <c r="Q358" s="304">
        <f t="shared" ca="1" si="164"/>
        <v>30.708333333375414</v>
      </c>
      <c r="R358" s="306">
        <f t="shared" ca="1" si="165"/>
        <v>1.5411081745933336E-2</v>
      </c>
      <c r="S358" s="307">
        <f t="shared" ca="1" si="166"/>
        <v>8.4523502518578457</v>
      </c>
      <c r="T358" s="304">
        <f t="shared" ca="1" si="146"/>
        <v>82.917555970725473</v>
      </c>
      <c r="U358" s="311">
        <f t="shared" ca="1" si="147"/>
        <v>0</v>
      </c>
      <c r="V358" s="306">
        <f t="shared" ca="1" si="148"/>
        <v>1.1141703309203088</v>
      </c>
      <c r="W358" s="304">
        <f t="shared" ca="1" si="149"/>
        <v>134.42246628216736</v>
      </c>
      <c r="Y358" s="314" t="str">
        <f t="shared" ca="1" si="167"/>
        <v/>
      </c>
      <c r="Z358" s="315" t="str">
        <f t="shared" ca="1" si="168"/>
        <v/>
      </c>
      <c r="AA358" s="316" t="str">
        <f t="shared" ca="1" si="169"/>
        <v/>
      </c>
      <c r="AC358" s="310" t="e">
        <f t="shared" ca="1" si="170"/>
        <v>#N/A</v>
      </c>
      <c r="AD358" s="323" t="e">
        <f t="shared" ca="1" si="171"/>
        <v>#N/A</v>
      </c>
      <c r="AE358" s="324">
        <f t="shared" ca="1" si="150"/>
        <v>947.59810873701497</v>
      </c>
      <c r="AG358" s="306">
        <f t="shared" ca="1" si="172"/>
        <v>-21.432688682605757</v>
      </c>
      <c r="AH358" s="304">
        <f t="shared" ca="1" si="173"/>
        <v>-12.302999401708274</v>
      </c>
    </row>
    <row r="359" spans="1:34" x14ac:dyDescent="0.2">
      <c r="A359" s="347">
        <f t="shared" ca="1" si="151"/>
        <v>0.01</v>
      </c>
      <c r="B359" s="304">
        <f t="shared" ca="1" si="152"/>
        <v>7.2499999999999245</v>
      </c>
      <c r="D359" s="306">
        <f t="shared" ca="1" si="153"/>
        <v>-4.7334639413188224</v>
      </c>
      <c r="E359" s="307">
        <f t="shared" ca="1" si="154"/>
        <v>-21.843721456177139</v>
      </c>
      <c r="F359" s="304">
        <f t="shared" ca="1" si="155"/>
        <v>22.350701285168192</v>
      </c>
      <c r="G359" s="306">
        <f t="shared" ca="1" si="156"/>
        <v>85.859048559392591</v>
      </c>
      <c r="H359" s="307">
        <f t="shared" ca="1" si="157"/>
        <v>218.17838581775183</v>
      </c>
      <c r="I359" s="304">
        <f t="shared" ca="1" si="158"/>
        <v>234.46446267518647</v>
      </c>
      <c r="J359" s="306">
        <f t="shared" ca="1" si="159"/>
        <v>304.15705413911371</v>
      </c>
      <c r="K359" s="307">
        <f t="shared" ca="1" si="160"/>
        <v>949.78098478126526</v>
      </c>
      <c r="L359" s="304">
        <f t="shared" ca="1" si="145"/>
        <v>997.29405524882873</v>
      </c>
      <c r="M359" s="306">
        <f t="shared" ca="1" si="161"/>
        <v>1.1958826941297125</v>
      </c>
      <c r="N359" s="304">
        <f t="shared" ca="1" si="162"/>
        <v>68.519031166366872</v>
      </c>
      <c r="P359" s="310">
        <f t="shared" ca="1" si="163"/>
        <v>10</v>
      </c>
      <c r="Q359" s="304">
        <f t="shared" ca="1" si="164"/>
        <v>25.125000000042185</v>
      </c>
      <c r="R359" s="306">
        <f t="shared" ca="1" si="165"/>
        <v>1.2609066883040258E-2</v>
      </c>
      <c r="S359" s="307">
        <f t="shared" ca="1" si="166"/>
        <v>8.4522241611890152</v>
      </c>
      <c r="T359" s="304">
        <f t="shared" ca="1" si="146"/>
        <v>82.916319021264243</v>
      </c>
      <c r="U359" s="311">
        <f t="shared" ca="1" si="147"/>
        <v>0</v>
      </c>
      <c r="V359" s="306">
        <f t="shared" ca="1" si="148"/>
        <v>1.1139265995475325</v>
      </c>
      <c r="W359" s="304">
        <f t="shared" ca="1" si="149"/>
        <v>134.14052406251</v>
      </c>
      <c r="Y359" s="314" t="str">
        <f t="shared" ca="1" si="167"/>
        <v/>
      </c>
      <c r="Z359" s="315" t="str">
        <f t="shared" ca="1" si="168"/>
        <v/>
      </c>
      <c r="AA359" s="316" t="str">
        <f t="shared" ca="1" si="169"/>
        <v/>
      </c>
      <c r="AC359" s="310" t="e">
        <f t="shared" ca="1" si="170"/>
        <v>#N/A</v>
      </c>
      <c r="AD359" s="323" t="e">
        <f t="shared" ca="1" si="171"/>
        <v>#N/A</v>
      </c>
      <c r="AE359" s="324">
        <f t="shared" ca="1" si="150"/>
        <v>949.78098478126526</v>
      </c>
      <c r="AG359" s="306">
        <f t="shared" ca="1" si="172"/>
        <v>-22.060347860833588</v>
      </c>
      <c r="AH359" s="304">
        <f t="shared" ca="1" si="173"/>
        <v>-12.931207715005725</v>
      </c>
    </row>
    <row r="360" spans="1:34" x14ac:dyDescent="0.2">
      <c r="A360" s="347">
        <f t="shared" ca="1" si="151"/>
        <v>0.01</v>
      </c>
      <c r="B360" s="304">
        <f t="shared" ca="1" si="152"/>
        <v>7.2599999999999243</v>
      </c>
      <c r="D360" s="306">
        <f t="shared" ca="1" si="153"/>
        <v>-4.9650470108640015</v>
      </c>
      <c r="E360" s="307">
        <f t="shared" ca="1" si="154"/>
        <v>-22.426794158745164</v>
      </c>
      <c r="F360" s="304">
        <f t="shared" ca="1" si="155"/>
        <v>22.969823422456162</v>
      </c>
      <c r="G360" s="306">
        <f t="shared" ca="1" si="156"/>
        <v>85.809398089283945</v>
      </c>
      <c r="H360" s="307">
        <f t="shared" ca="1" si="157"/>
        <v>217.95411787616439</v>
      </c>
      <c r="I360" s="304">
        <f t="shared" ca="1" si="158"/>
        <v>234.23759369414248</v>
      </c>
      <c r="J360" s="306">
        <f t="shared" ca="1" si="159"/>
        <v>305.01539637235709</v>
      </c>
      <c r="K360" s="307">
        <f t="shared" ca="1" si="160"/>
        <v>951.96164729973486</v>
      </c>
      <c r="L360" s="304">
        <f t="shared" ca="1" si="145"/>
        <v>999.63261749195181</v>
      </c>
      <c r="M360" s="306">
        <f t="shared" ca="1" si="161"/>
        <v>1.1957293308258479</v>
      </c>
      <c r="N360" s="304">
        <f t="shared" ca="1" si="162"/>
        <v>68.510244096323248</v>
      </c>
      <c r="P360" s="310">
        <f t="shared" ca="1" si="163"/>
        <v>10</v>
      </c>
      <c r="Q360" s="304">
        <f t="shared" ca="1" si="164"/>
        <v>19.541666666708956</v>
      </c>
      <c r="R360" s="306">
        <f t="shared" ca="1" si="165"/>
        <v>9.8070520201471792E-3</v>
      </c>
      <c r="S360" s="307">
        <f t="shared" ca="1" si="166"/>
        <v>8.4521260906688145</v>
      </c>
      <c r="T360" s="304">
        <f t="shared" ca="1" si="146"/>
        <v>82.915356949461071</v>
      </c>
      <c r="U360" s="311">
        <f t="shared" ca="1" si="147"/>
        <v>0</v>
      </c>
      <c r="V360" s="306">
        <f t="shared" ca="1" si="148"/>
        <v>1.1136831660373467</v>
      </c>
      <c r="W360" s="304">
        <f t="shared" ca="1" si="149"/>
        <v>133.85180169046194</v>
      </c>
      <c r="Y360" s="314" t="str">
        <f t="shared" ca="1" si="167"/>
        <v/>
      </c>
      <c r="Z360" s="315" t="str">
        <f t="shared" ca="1" si="168"/>
        <v/>
      </c>
      <c r="AA360" s="316" t="str">
        <f t="shared" ca="1" si="169"/>
        <v/>
      </c>
      <c r="AC360" s="310" t="e">
        <f t="shared" ca="1" si="170"/>
        <v>#N/A</v>
      </c>
      <c r="AD360" s="323" t="e">
        <f t="shared" ca="1" si="171"/>
        <v>#N/A</v>
      </c>
      <c r="AE360" s="324">
        <f t="shared" ca="1" si="150"/>
        <v>951.96164729973486</v>
      </c>
      <c r="AG360" s="306">
        <f t="shared" ca="1" si="172"/>
        <v>-22.687173571359281</v>
      </c>
      <c r="AH360" s="304">
        <f t="shared" ca="1" si="173"/>
        <v>-13.558583505080302</v>
      </c>
    </row>
    <row r="361" spans="1:34" x14ac:dyDescent="0.2">
      <c r="A361" s="347">
        <f t="shared" ca="1" si="151"/>
        <v>0.01</v>
      </c>
      <c r="B361" s="304">
        <f t="shared" ca="1" si="152"/>
        <v>7.2699999999999241</v>
      </c>
      <c r="D361" s="306">
        <f t="shared" ca="1" si="153"/>
        <v>-5.1965057683071807</v>
      </c>
      <c r="E361" s="307">
        <f t="shared" ca="1" si="154"/>
        <v>-23.009018475707414</v>
      </c>
      <c r="F361" s="304">
        <f t="shared" ca="1" si="155"/>
        <v>23.588526944586746</v>
      </c>
      <c r="G361" s="306">
        <f t="shared" ca="1" si="156"/>
        <v>85.757433031600868</v>
      </c>
      <c r="H361" s="307">
        <f t="shared" ca="1" si="157"/>
        <v>217.72402769140731</v>
      </c>
      <c r="I361" s="304">
        <f t="shared" ca="1" si="158"/>
        <v>234.00446481710173</v>
      </c>
      <c r="J361" s="306">
        <f t="shared" ca="1" si="159"/>
        <v>305.87323052796154</v>
      </c>
      <c r="K361" s="307">
        <f t="shared" ca="1" si="160"/>
        <v>954.1400380275727</v>
      </c>
      <c r="L361" s="304">
        <f t="shared" ca="1" si="145"/>
        <v>1001.9688844075296</v>
      </c>
      <c r="M361" s="306">
        <f t="shared" ca="1" si="161"/>
        <v>1.1955757549068093</v>
      </c>
      <c r="N361" s="304">
        <f t="shared" ca="1" si="162"/>
        <v>68.501444844327494</v>
      </c>
      <c r="P361" s="310">
        <f t="shared" ca="1" si="163"/>
        <v>10</v>
      </c>
      <c r="Q361" s="304">
        <f t="shared" ca="1" si="164"/>
        <v>13.958333333375727</v>
      </c>
      <c r="R361" s="306">
        <f t="shared" ca="1" si="165"/>
        <v>7.0050371572541008E-3</v>
      </c>
      <c r="S361" s="307">
        <f t="shared" ca="1" si="166"/>
        <v>8.4520560402972418</v>
      </c>
      <c r="T361" s="304">
        <f t="shared" ca="1" si="146"/>
        <v>82.914669755315941</v>
      </c>
      <c r="U361" s="311">
        <f t="shared" ca="1" si="147"/>
        <v>0</v>
      </c>
      <c r="V361" s="306">
        <f t="shared" ca="1" si="148"/>
        <v>1.1134400367218509</v>
      </c>
      <c r="W361" s="304">
        <f t="shared" ca="1" si="149"/>
        <v>133.55633460886801</v>
      </c>
      <c r="Y361" s="314" t="str">
        <f t="shared" ca="1" si="167"/>
        <v/>
      </c>
      <c r="Z361" s="315" t="str">
        <f t="shared" ca="1" si="168"/>
        <v/>
      </c>
      <c r="AA361" s="316" t="str">
        <f t="shared" ca="1" si="169"/>
        <v/>
      </c>
      <c r="AC361" s="310" t="e">
        <f t="shared" ca="1" si="170"/>
        <v>#N/A</v>
      </c>
      <c r="AD361" s="323" t="e">
        <f t="shared" ca="1" si="171"/>
        <v>#N/A</v>
      </c>
      <c r="AE361" s="324">
        <f t="shared" ca="1" si="150"/>
        <v>954.1400380275727</v>
      </c>
      <c r="AG361" s="306">
        <f t="shared" ca="1" si="172"/>
        <v>-23.313163660422568</v>
      </c>
      <c r="AH361" s="304">
        <f t="shared" ca="1" si="173"/>
        <v>-14.185124635409991</v>
      </c>
    </row>
    <row r="362" spans="1:34" x14ac:dyDescent="0.2">
      <c r="A362" s="347">
        <f t="shared" ca="1" si="151"/>
        <v>0.01</v>
      </c>
      <c r="B362" s="304">
        <f t="shared" ca="1" si="152"/>
        <v>7.2799999999999239</v>
      </c>
      <c r="D362" s="306">
        <f t="shared" ca="1" si="153"/>
        <v>-5.4278395122135796</v>
      </c>
      <c r="E362" s="307">
        <f t="shared" ca="1" si="154"/>
        <v>-23.590392421800132</v>
      </c>
      <c r="F362" s="304">
        <f t="shared" ca="1" si="155"/>
        <v>24.206777075539652</v>
      </c>
      <c r="G362" s="306">
        <f t="shared" ca="1" si="156"/>
        <v>85.703154636478729</v>
      </c>
      <c r="H362" s="307">
        <f t="shared" ca="1" si="157"/>
        <v>217.48812376718931</v>
      </c>
      <c r="I362" s="304">
        <f t="shared" ca="1" si="158"/>
        <v>233.76508442112657</v>
      </c>
      <c r="J362" s="306">
        <f t="shared" ca="1" si="159"/>
        <v>306.73053346630195</v>
      </c>
      <c r="K362" s="307">
        <f t="shared" ca="1" si="160"/>
        <v>956.31609878486563</v>
      </c>
      <c r="L362" s="304">
        <f t="shared" ca="1" si="145"/>
        <v>1004.3027934620251</v>
      </c>
      <c r="M362" s="306">
        <f t="shared" ca="1" si="161"/>
        <v>1.1954219617563955</v>
      </c>
      <c r="N362" s="304">
        <f t="shared" ca="1" si="162"/>
        <v>68.492633145890764</v>
      </c>
      <c r="P362" s="310">
        <f t="shared" ca="1" si="163"/>
        <v>10</v>
      </c>
      <c r="Q362" s="304">
        <f t="shared" ca="1" si="164"/>
        <v>8.3750000000424976</v>
      </c>
      <c r="R362" s="306">
        <f t="shared" ca="1" si="165"/>
        <v>4.2030222943610232E-3</v>
      </c>
      <c r="S362" s="307">
        <f t="shared" ca="1" si="166"/>
        <v>8.4520140100742989</v>
      </c>
      <c r="T362" s="304">
        <f t="shared" ca="1" si="146"/>
        <v>82.914257438828869</v>
      </c>
      <c r="U362" s="311">
        <f t="shared" ca="1" si="147"/>
        <v>0</v>
      </c>
      <c r="V362" s="306">
        <f t="shared" ca="1" si="148"/>
        <v>1.1131972179185268</v>
      </c>
      <c r="W362" s="304">
        <f t="shared" ca="1" si="149"/>
        <v>133.25415877452798</v>
      </c>
      <c r="Y362" s="314" t="str">
        <f t="shared" ca="1" si="167"/>
        <v/>
      </c>
      <c r="Z362" s="315" t="str">
        <f t="shared" ca="1" si="168"/>
        <v/>
      </c>
      <c r="AA362" s="316" t="str">
        <f t="shared" ca="1" si="169"/>
        <v/>
      </c>
      <c r="AC362" s="310" t="e">
        <f t="shared" ca="1" si="170"/>
        <v>#N/A</v>
      </c>
      <c r="AD362" s="323" t="e">
        <f t="shared" ca="1" si="171"/>
        <v>#N/A</v>
      </c>
      <c r="AE362" s="324">
        <f t="shared" ca="1" si="150"/>
        <v>956.31609878486563</v>
      </c>
      <c r="AG362" s="306">
        <f t="shared" ca="1" si="172"/>
        <v>-23.93831605199664</v>
      </c>
      <c r="AH362" s="304">
        <f t="shared" ca="1" si="173"/>
        <v>-14.810829047327276</v>
      </c>
    </row>
    <row r="363" spans="1:34" x14ac:dyDescent="0.2">
      <c r="A363" s="347">
        <f t="shared" ca="1" si="151"/>
        <v>0.01</v>
      </c>
      <c r="B363" s="304">
        <f t="shared" ca="1" si="152"/>
        <v>7.2899999999999237</v>
      </c>
      <c r="D363" s="306">
        <f t="shared" ca="1" si="153"/>
        <v>-5.6590475783674359</v>
      </c>
      <c r="E363" s="307">
        <f t="shared" ca="1" si="154"/>
        <v>-24.170914080104609</v>
      </c>
      <c r="F363" s="304">
        <f t="shared" ca="1" si="155"/>
        <v>24.824542432077688</v>
      </c>
      <c r="G363" s="306">
        <f t="shared" ca="1" si="156"/>
        <v>85.64656416069505</v>
      </c>
      <c r="H363" s="307">
        <f t="shared" ca="1" si="157"/>
        <v>217.24641462638826</v>
      </c>
      <c r="I363" s="304">
        <f t="shared" ca="1" si="158"/>
        <v>233.51946090326746</v>
      </c>
      <c r="J363" s="306">
        <f t="shared" ca="1" si="159"/>
        <v>307.58728206028781</v>
      </c>
      <c r="K363" s="307">
        <f t="shared" ca="1" si="160"/>
        <v>958.48977147683354</v>
      </c>
      <c r="L363" s="304">
        <f t="shared" ca="1" si="145"/>
        <v>1006.6342822052841</v>
      </c>
      <c r="M363" s="306">
        <f t="shared" ca="1" si="161"/>
        <v>1.1952679467305136</v>
      </c>
      <c r="N363" s="304">
        <f t="shared" ca="1" si="162"/>
        <v>68.483808734926129</v>
      </c>
      <c r="P363" s="310">
        <f t="shared" ca="1" si="163"/>
        <v>10</v>
      </c>
      <c r="Q363" s="304">
        <f t="shared" ca="1" si="164"/>
        <v>2.7916666667092755</v>
      </c>
      <c r="R363" s="306">
        <f t="shared" ca="1" si="165"/>
        <v>1.4010074314679485E-3</v>
      </c>
      <c r="S363" s="307">
        <f t="shared" ca="1" si="166"/>
        <v>8.451999999999984</v>
      </c>
      <c r="T363" s="304">
        <f t="shared" ca="1" si="146"/>
        <v>82.914119999999841</v>
      </c>
      <c r="U363" s="311">
        <f t="shared" ca="1" si="147"/>
        <v>0</v>
      </c>
      <c r="V363" s="306">
        <f t="shared" ca="1" si="148"/>
        <v>1.112954715930242</v>
      </c>
      <c r="W363" s="304">
        <f t="shared" ca="1" si="149"/>
        <v>132.94531065374559</v>
      </c>
      <c r="Y363" s="314" t="str">
        <f t="shared" ca="1" si="167"/>
        <v/>
      </c>
      <c r="Z363" s="315" t="str">
        <f t="shared" ca="1" si="168"/>
        <v/>
      </c>
      <c r="AA363" s="316" t="str">
        <f t="shared" ca="1" si="169"/>
        <v/>
      </c>
      <c r="AC363" s="310" t="e">
        <f t="shared" ca="1" si="170"/>
        <v>#N/A</v>
      </c>
      <c r="AD363" s="323" t="e">
        <f t="shared" ca="1" si="171"/>
        <v>#N/A</v>
      </c>
      <c r="AE363" s="324">
        <f t="shared" ca="1" si="150"/>
        <v>958.48977147683354</v>
      </c>
      <c r="AG363" s="306">
        <f t="shared" ca="1" si="172"/>
        <v>-24.562628747327935</v>
      </c>
      <c r="AH363" s="304">
        <f t="shared" ca="1" si="173"/>
        <v>-15.435694759562111</v>
      </c>
    </row>
    <row r="364" spans="1:34" x14ac:dyDescent="0.2">
      <c r="A364" s="347">
        <f t="shared" ca="1" si="151"/>
        <v>0.01</v>
      </c>
      <c r="B364" s="304">
        <f t="shared" ca="1" si="152"/>
        <v>7.2999999999999234</v>
      </c>
      <c r="D364" s="306">
        <f t="shared" ca="1" si="153"/>
        <v>-5.7689981634270939</v>
      </c>
      <c r="E364" s="307">
        <f t="shared" ca="1" si="154"/>
        <v>-24.443326850558208</v>
      </c>
      <c r="F364" s="304">
        <f t="shared" ca="1" si="155"/>
        <v>25.114887364526343</v>
      </c>
      <c r="G364" s="306">
        <f t="shared" ca="1" si="156"/>
        <v>85.588874179060781</v>
      </c>
      <c r="H364" s="307">
        <f t="shared" ca="1" si="157"/>
        <v>217.00198135788267</v>
      </c>
      <c r="I364" s="304">
        <f t="shared" ca="1" si="158"/>
        <v>233.27090537931633</v>
      </c>
      <c r="J364" s="306">
        <f t="shared" ca="1" si="159"/>
        <v>308.44345925198661</v>
      </c>
      <c r="K364" s="307">
        <f t="shared" ca="1" si="160"/>
        <v>960.66101345675486</v>
      </c>
      <c r="L364" s="304">
        <f t="shared" ca="1" si="145"/>
        <v>1008.9633047495291</v>
      </c>
      <c r="M364" s="306">
        <f t="shared" ca="1" si="161"/>
        <v>1.1951137073401359</v>
      </c>
      <c r="N364" s="304">
        <f t="shared" ca="1" si="162"/>
        <v>68.474971468822815</v>
      </c>
      <c r="P364" s="310">
        <f t="shared" ca="1" si="163"/>
        <v>23</v>
      </c>
      <c r="Q364" s="304">
        <f t="shared" ca="1" si="164"/>
        <v>0</v>
      </c>
      <c r="R364" s="306">
        <f t="shared" ca="1" si="165"/>
        <v>0</v>
      </c>
      <c r="S364" s="307">
        <f t="shared" ca="1" si="166"/>
        <v>8.451999999999984</v>
      </c>
      <c r="T364" s="304">
        <f t="shared" ca="1" si="146"/>
        <v>82.914119999999841</v>
      </c>
      <c r="U364" s="311">
        <f t="shared" ca="1" si="147"/>
        <v>0</v>
      </c>
      <c r="V364" s="306">
        <f t="shared" ca="1" si="148"/>
        <v>1.1127125353318759</v>
      </c>
      <c r="W364" s="304">
        <f t="shared" ca="1" si="149"/>
        <v>132.63358269651565</v>
      </c>
      <c r="Y364" s="314" t="str">
        <f t="shared" ca="1" si="167"/>
        <v>Fin de propulsion</v>
      </c>
      <c r="Z364" s="315" t="str">
        <f t="shared" ca="1" si="168"/>
        <v/>
      </c>
      <c r="AA364" s="316" t="str">
        <f t="shared" ca="1" si="169"/>
        <v/>
      </c>
      <c r="AC364" s="310" t="e">
        <f t="shared" ca="1" si="170"/>
        <v>#N/A</v>
      </c>
      <c r="AD364" s="323" t="e">
        <f t="shared" ca="1" si="171"/>
        <v>#N/A</v>
      </c>
      <c r="AE364" s="324">
        <f t="shared" ca="1" si="150"/>
        <v>960.66101345675486</v>
      </c>
      <c r="AG364" s="306">
        <f t="shared" ca="1" si="172"/>
        <v>-24.855829868397802</v>
      </c>
      <c r="AH364" s="304">
        <f t="shared" ca="1" si="173"/>
        <v>-15.729449911706796</v>
      </c>
    </row>
    <row r="365" spans="1:34" x14ac:dyDescent="0.2">
      <c r="A365" s="347">
        <f t="shared" ca="1" si="151"/>
        <v>0.01</v>
      </c>
      <c r="B365" s="304">
        <f t="shared" ca="1" si="152"/>
        <v>7.3099999999999232</v>
      </c>
      <c r="D365" s="306">
        <f t="shared" ca="1" si="153"/>
        <v>-5.7577227869956387</v>
      </c>
      <c r="E365" s="307">
        <f t="shared" ca="1" si="154"/>
        <v>-24.408126974699208</v>
      </c>
      <c r="F365" s="304">
        <f t="shared" ca="1" si="155"/>
        <v>25.078038880760349</v>
      </c>
      <c r="G365" s="306">
        <f t="shared" ca="1" si="156"/>
        <v>85.531296951190825</v>
      </c>
      <c r="H365" s="307">
        <f t="shared" ca="1" si="157"/>
        <v>216.75790008813567</v>
      </c>
      <c r="I365" s="304">
        <f t="shared" ca="1" si="158"/>
        <v>233.02272423257563</v>
      </c>
      <c r="J365" s="306">
        <f t="shared" ca="1" si="159"/>
        <v>309.29906010763784</v>
      </c>
      <c r="K365" s="307">
        <f t="shared" ca="1" si="160"/>
        <v>962.8298128639849</v>
      </c>
      <c r="L365" s="304">
        <f t="shared" ca="1" si="145"/>
        <v>1011.2898482251092</v>
      </c>
      <c r="M365" s="306">
        <f t="shared" ca="1" si="161"/>
        <v>1.1949592432705809</v>
      </c>
      <c r="N365" s="304">
        <f t="shared" ca="1" si="162"/>
        <v>68.466121329550901</v>
      </c>
      <c r="P365" s="310">
        <f t="shared" ca="1" si="163"/>
        <v>23</v>
      </c>
      <c r="Q365" s="304">
        <f t="shared" ca="1" si="164"/>
        <v>0</v>
      </c>
      <c r="R365" s="306">
        <f t="shared" ca="1" si="165"/>
        <v>0</v>
      </c>
      <c r="S365" s="307">
        <f t="shared" ca="1" si="166"/>
        <v>8.451999999999984</v>
      </c>
      <c r="T365" s="304">
        <f t="shared" ca="1" si="146"/>
        <v>82.914119999999841</v>
      </c>
      <c r="U365" s="311">
        <f t="shared" ca="1" si="147"/>
        <v>0</v>
      </c>
      <c r="V365" s="306">
        <f t="shared" ca="1" si="148"/>
        <v>1.1124706772618465</v>
      </c>
      <c r="W365" s="304">
        <f t="shared" ca="1" si="149"/>
        <v>132.32274248905361</v>
      </c>
      <c r="Y365" s="314" t="str">
        <f t="shared" ca="1" si="167"/>
        <v/>
      </c>
      <c r="Z365" s="315" t="str">
        <f t="shared" ca="1" si="168"/>
        <v/>
      </c>
      <c r="AA365" s="316" t="str">
        <f t="shared" ca="1" si="169"/>
        <v/>
      </c>
      <c r="AC365" s="310" t="e">
        <f t="shared" ca="1" si="170"/>
        <v>#N/A</v>
      </c>
      <c r="AD365" s="323" t="e">
        <f t="shared" ca="1" si="171"/>
        <v>#N/A</v>
      </c>
      <c r="AE365" s="324">
        <f t="shared" ca="1" si="150"/>
        <v>962.8298128639849</v>
      </c>
      <c r="AG365" s="306">
        <f t="shared" ca="1" si="172"/>
        <v>-24.818392660261551</v>
      </c>
      <c r="AH365" s="304">
        <f t="shared" ca="1" si="173"/>
        <v>-15.692567758698047</v>
      </c>
    </row>
    <row r="366" spans="1:34" x14ac:dyDescent="0.2">
      <c r="A366" s="347">
        <f t="shared" ca="1" si="151"/>
        <v>0.01</v>
      </c>
      <c r="B366" s="304">
        <f t="shared" ca="1" si="152"/>
        <v>7.319999999999923</v>
      </c>
      <c r="D366" s="306">
        <f t="shared" ca="1" si="153"/>
        <v>-5.7464785146736768</v>
      </c>
      <c r="E366" s="307">
        <f t="shared" ca="1" si="154"/>
        <v>-24.373027337853472</v>
      </c>
      <c r="F366" s="304">
        <f t="shared" ca="1" si="155"/>
        <v>25.041295432372483</v>
      </c>
      <c r="G366" s="306">
        <f t="shared" ca="1" si="156"/>
        <v>85.47383216604409</v>
      </c>
      <c r="H366" s="307">
        <f t="shared" ca="1" si="157"/>
        <v>216.51416981475714</v>
      </c>
      <c r="I366" s="304">
        <f t="shared" ca="1" si="158"/>
        <v>232.77491642297409</v>
      </c>
      <c r="J366" s="306">
        <f t="shared" ca="1" si="159"/>
        <v>310.15408575322402</v>
      </c>
      <c r="K366" s="307">
        <f t="shared" ca="1" si="160"/>
        <v>964.99617321349933</v>
      </c>
      <c r="L366" s="304">
        <f t="shared" ca="1" si="145"/>
        <v>1013.6139162551569</v>
      </c>
      <c r="M366" s="306">
        <f t="shared" ca="1" si="161"/>
        <v>1.1948045542064469</v>
      </c>
      <c r="N366" s="304">
        <f t="shared" ca="1" si="162"/>
        <v>68.457258299039196</v>
      </c>
      <c r="P366" s="310">
        <f t="shared" ca="1" si="163"/>
        <v>23</v>
      </c>
      <c r="Q366" s="304">
        <f t="shared" ca="1" si="164"/>
        <v>0</v>
      </c>
      <c r="R366" s="306">
        <f t="shared" ca="1" si="165"/>
        <v>0</v>
      </c>
      <c r="S366" s="307">
        <f t="shared" ca="1" si="166"/>
        <v>8.451999999999984</v>
      </c>
      <c r="T366" s="304">
        <f t="shared" ca="1" si="146"/>
        <v>82.914119999999841</v>
      </c>
      <c r="U366" s="311">
        <f t="shared" ca="1" si="147"/>
        <v>0</v>
      </c>
      <c r="V366" s="306">
        <f t="shared" ca="1" si="148"/>
        <v>1.1122291411436647</v>
      </c>
      <c r="W366" s="304">
        <f t="shared" ca="1" si="149"/>
        <v>132.01278670602244</v>
      </c>
      <c r="Y366" s="314" t="str">
        <f t="shared" ca="1" si="167"/>
        <v/>
      </c>
      <c r="Z366" s="315" t="str">
        <f t="shared" ca="1" si="168"/>
        <v/>
      </c>
      <c r="AA366" s="316" t="str">
        <f t="shared" ca="1" si="169"/>
        <v/>
      </c>
      <c r="AC366" s="310" t="e">
        <f t="shared" ca="1" si="170"/>
        <v>#N/A</v>
      </c>
      <c r="AD366" s="323" t="e">
        <f t="shared" ca="1" si="171"/>
        <v>#N/A</v>
      </c>
      <c r="AE366" s="324">
        <f t="shared" ca="1" si="150"/>
        <v>964.99617321349933</v>
      </c>
      <c r="AG366" s="306">
        <f t="shared" ca="1" si="172"/>
        <v>-24.781059460289221</v>
      </c>
      <c r="AH366" s="304">
        <f t="shared" ca="1" si="173"/>
        <v>-15.655790639973244</v>
      </c>
    </row>
    <row r="367" spans="1:34" x14ac:dyDescent="0.2">
      <c r="A367" s="347">
        <f t="shared" ca="1" si="151"/>
        <v>0.01</v>
      </c>
      <c r="B367" s="304">
        <f t="shared" ca="1" si="152"/>
        <v>7.3299999999999228</v>
      </c>
      <c r="D367" s="306">
        <f t="shared" ca="1" si="153"/>
        <v>-5.7352652291048711</v>
      </c>
      <c r="E367" s="307">
        <f t="shared" ca="1" si="154"/>
        <v>-24.338027564445589</v>
      </c>
      <c r="F367" s="304">
        <f t="shared" ca="1" si="155"/>
        <v>25.004656625834567</v>
      </c>
      <c r="G367" s="306">
        <f t="shared" ca="1" si="156"/>
        <v>85.416479513753046</v>
      </c>
      <c r="H367" s="307">
        <f t="shared" ca="1" si="157"/>
        <v>216.27078953911268</v>
      </c>
      <c r="I367" s="304">
        <f t="shared" ca="1" si="158"/>
        <v>232.52748091439551</v>
      </c>
      <c r="J367" s="306">
        <f t="shared" ca="1" si="159"/>
        <v>311.008537311623</v>
      </c>
      <c r="K367" s="307">
        <f t="shared" ca="1" si="160"/>
        <v>967.16009801026871</v>
      </c>
      <c r="L367" s="304">
        <f t="shared" ca="1" si="145"/>
        <v>1015.9355124533977</v>
      </c>
      <c r="M367" s="306">
        <f t="shared" ca="1" si="161"/>
        <v>1.1946496398316115</v>
      </c>
      <c r="N367" s="304">
        <f t="shared" ca="1" si="162"/>
        <v>68.448382359175227</v>
      </c>
      <c r="P367" s="310">
        <f t="shared" ca="1" si="163"/>
        <v>23</v>
      </c>
      <c r="Q367" s="304">
        <f t="shared" ca="1" si="164"/>
        <v>0</v>
      </c>
      <c r="R367" s="306">
        <f t="shared" ca="1" si="165"/>
        <v>0</v>
      </c>
      <c r="S367" s="307">
        <f t="shared" ca="1" si="166"/>
        <v>8.451999999999984</v>
      </c>
      <c r="T367" s="304">
        <f t="shared" ca="1" si="146"/>
        <v>82.914119999999841</v>
      </c>
      <c r="U367" s="311">
        <f t="shared" ca="1" si="147"/>
        <v>0</v>
      </c>
      <c r="V367" s="306">
        <f t="shared" ca="1" si="148"/>
        <v>1.1119879264025831</v>
      </c>
      <c r="W367" s="304">
        <f t="shared" ca="1" si="149"/>
        <v>131.70371203788176</v>
      </c>
      <c r="Y367" s="314" t="str">
        <f t="shared" ca="1" si="167"/>
        <v/>
      </c>
      <c r="Z367" s="315" t="str">
        <f t="shared" ca="1" si="168"/>
        <v/>
      </c>
      <c r="AA367" s="316" t="str">
        <f t="shared" ca="1" si="169"/>
        <v/>
      </c>
      <c r="AC367" s="310" t="e">
        <f t="shared" ca="1" si="170"/>
        <v>#N/A</v>
      </c>
      <c r="AD367" s="323" t="e">
        <f t="shared" ca="1" si="171"/>
        <v>#N/A</v>
      </c>
      <c r="AE367" s="324">
        <f t="shared" ca="1" si="150"/>
        <v>967.16009801026871</v>
      </c>
      <c r="AG367" s="306">
        <f t="shared" ca="1" si="172"/>
        <v>-24.743829872969954</v>
      </c>
      <c r="AH367" s="304">
        <f t="shared" ca="1" si="173"/>
        <v>-15.619118162094496</v>
      </c>
    </row>
    <row r="368" spans="1:34" x14ac:dyDescent="0.2">
      <c r="A368" s="347">
        <f t="shared" ca="1" si="151"/>
        <v>0.01</v>
      </c>
      <c r="B368" s="304">
        <f t="shared" ca="1" si="152"/>
        <v>7.3399999999999226</v>
      </c>
      <c r="D368" s="306">
        <f t="shared" ca="1" si="153"/>
        <v>-5.7240828134900648</v>
      </c>
      <c r="E368" s="307">
        <f t="shared" ca="1" si="154"/>
        <v>-24.30312728068402</v>
      </c>
      <c r="F368" s="304">
        <f t="shared" ca="1" si="155"/>
        <v>24.968122069487329</v>
      </c>
      <c r="G368" s="306">
        <f t="shared" ca="1" si="156"/>
        <v>85.359238685618152</v>
      </c>
      <c r="H368" s="307">
        <f t="shared" ca="1" si="157"/>
        <v>216.02775826630585</v>
      </c>
      <c r="I368" s="304">
        <f t="shared" ca="1" si="158"/>
        <v>232.2804166746603</v>
      </c>
      <c r="J368" s="306">
        <f t="shared" ca="1" si="159"/>
        <v>311.86241590261983</v>
      </c>
      <c r="K368" s="307">
        <f t="shared" ca="1" si="160"/>
        <v>969.32159074929575</v>
      </c>
      <c r="L368" s="304">
        <f t="shared" ca="1" si="145"/>
        <v>1018.254640424174</v>
      </c>
      <c r="M368" s="306">
        <f t="shared" ca="1" si="161"/>
        <v>1.1944944998292295</v>
      </c>
      <c r="N368" s="304">
        <f t="shared" ca="1" si="162"/>
        <v>68.439493491805081</v>
      </c>
      <c r="P368" s="310">
        <f t="shared" ca="1" si="163"/>
        <v>23</v>
      </c>
      <c r="Q368" s="304">
        <f t="shared" ca="1" si="164"/>
        <v>0</v>
      </c>
      <c r="R368" s="306">
        <f t="shared" ca="1" si="165"/>
        <v>0</v>
      </c>
      <c r="S368" s="307">
        <f t="shared" ca="1" si="166"/>
        <v>8.451999999999984</v>
      </c>
      <c r="T368" s="304">
        <f t="shared" ca="1" si="146"/>
        <v>82.914119999999841</v>
      </c>
      <c r="U368" s="311">
        <f t="shared" ca="1" si="147"/>
        <v>0</v>
      </c>
      <c r="V368" s="306">
        <f t="shared" ca="1" si="148"/>
        <v>1.111747032465588</v>
      </c>
      <c r="W368" s="304">
        <f t="shared" ca="1" si="149"/>
        <v>131.39551519079717</v>
      </c>
      <c r="Y368" s="314" t="str">
        <f t="shared" ca="1" si="167"/>
        <v/>
      </c>
      <c r="Z368" s="315" t="str">
        <f t="shared" ca="1" si="168"/>
        <v/>
      </c>
      <c r="AA368" s="316" t="str">
        <f t="shared" ca="1" si="169"/>
        <v/>
      </c>
      <c r="AC368" s="310" t="e">
        <f t="shared" ca="1" si="170"/>
        <v>#N/A</v>
      </c>
      <c r="AD368" s="323" t="e">
        <f t="shared" ca="1" si="171"/>
        <v>#N/A</v>
      </c>
      <c r="AE368" s="324">
        <f t="shared" ca="1" si="150"/>
        <v>969.32159074929575</v>
      </c>
      <c r="AG368" s="306">
        <f t="shared" ca="1" si="172"/>
        <v>-24.706703504656236</v>
      </c>
      <c r="AH368" s="304">
        <f t="shared" ca="1" si="173"/>
        <v>-15.582549933492903</v>
      </c>
    </row>
    <row r="369" spans="1:34" x14ac:dyDescent="0.2">
      <c r="A369" s="347">
        <f t="shared" ca="1" si="151"/>
        <v>0.01</v>
      </c>
      <c r="B369" s="304">
        <f t="shared" ca="1" si="152"/>
        <v>7.3499999999999224</v>
      </c>
      <c r="D369" s="306">
        <f t="shared" ca="1" si="153"/>
        <v>-5.7129311515840824</v>
      </c>
      <c r="E369" s="307">
        <f t="shared" ca="1" si="154"/>
        <v>-24.268326114550874</v>
      </c>
      <c r="F369" s="304">
        <f t="shared" ca="1" si="155"/>
        <v>24.931691373529631</v>
      </c>
      <c r="G369" s="306">
        <f t="shared" ca="1" si="156"/>
        <v>85.302109374102315</v>
      </c>
      <c r="H369" s="307">
        <f t="shared" ca="1" si="157"/>
        <v>215.78507500516034</v>
      </c>
      <c r="I369" s="304">
        <f t="shared" ca="1" si="158"/>
        <v>232.03372267550677</v>
      </c>
      <c r="J369" s="306">
        <f t="shared" ca="1" si="159"/>
        <v>312.71572264291842</v>
      </c>
      <c r="K369" s="307">
        <f t="shared" ca="1" si="160"/>
        <v>971.48065491565308</v>
      </c>
      <c r="L369" s="304">
        <f t="shared" ca="1" si="145"/>
        <v>1020.5713037624706</v>
      </c>
      <c r="M369" s="306">
        <f t="shared" ca="1" si="161"/>
        <v>1.1943391338817315</v>
      </c>
      <c r="N369" s="304">
        <f t="shared" ca="1" si="162"/>
        <v>68.430591678733393</v>
      </c>
      <c r="P369" s="310">
        <f t="shared" ca="1" si="163"/>
        <v>23</v>
      </c>
      <c r="Q369" s="304">
        <f t="shared" ca="1" si="164"/>
        <v>0</v>
      </c>
      <c r="R369" s="306">
        <f t="shared" ca="1" si="165"/>
        <v>0</v>
      </c>
      <c r="S369" s="307">
        <f t="shared" ca="1" si="166"/>
        <v>8.451999999999984</v>
      </c>
      <c r="T369" s="304">
        <f t="shared" ca="1" si="146"/>
        <v>82.914119999999841</v>
      </c>
      <c r="U369" s="311">
        <f t="shared" ca="1" si="147"/>
        <v>0</v>
      </c>
      <c r="V369" s="306">
        <f t="shared" ca="1" si="148"/>
        <v>1.1115064587613916</v>
      </c>
      <c r="W369" s="304">
        <f t="shared" ca="1" si="149"/>
        <v>131.08819288655053</v>
      </c>
      <c r="Y369" s="314" t="str">
        <f t="shared" ca="1" si="167"/>
        <v/>
      </c>
      <c r="Z369" s="315" t="str">
        <f t="shared" ca="1" si="168"/>
        <v/>
      </c>
      <c r="AA369" s="316" t="str">
        <f t="shared" ca="1" si="169"/>
        <v/>
      </c>
      <c r="AC369" s="310" t="e">
        <f t="shared" ca="1" si="170"/>
        <v>#N/A</v>
      </c>
      <c r="AD369" s="323" t="e">
        <f t="shared" ca="1" si="171"/>
        <v>#N/A</v>
      </c>
      <c r="AE369" s="324">
        <f t="shared" ca="1" si="150"/>
        <v>971.48065491565308</v>
      </c>
      <c r="AG369" s="306">
        <f t="shared" ca="1" si="172"/>
        <v>-24.669679963553143</v>
      </c>
      <c r="AH369" s="304">
        <f t="shared" ca="1" si="173"/>
        <v>-15.546085564457812</v>
      </c>
    </row>
    <row r="370" spans="1:34" x14ac:dyDescent="0.2">
      <c r="A370" s="347">
        <f t="shared" ca="1" si="151"/>
        <v>0.01</v>
      </c>
      <c r="B370" s="304">
        <f t="shared" ca="1" si="152"/>
        <v>7.3599999999999222</v>
      </c>
      <c r="D370" s="306">
        <f t="shared" ca="1" si="153"/>
        <v>-5.7018101276925668</v>
      </c>
      <c r="E370" s="307">
        <f t="shared" ca="1" si="154"/>
        <v>-24.233623695791771</v>
      </c>
      <c r="F370" s="304">
        <f t="shared" ca="1" si="155"/>
        <v>24.895364150007889</v>
      </c>
      <c r="G370" s="306">
        <f t="shared" ca="1" si="156"/>
        <v>85.245091272825391</v>
      </c>
      <c r="H370" s="307">
        <f t="shared" ca="1" si="157"/>
        <v>215.54273876820241</v>
      </c>
      <c r="I370" s="304">
        <f t="shared" ca="1" si="158"/>
        <v>231.78739789257284</v>
      </c>
      <c r="J370" s="306">
        <f t="shared" ca="1" si="159"/>
        <v>313.56845864615303</v>
      </c>
      <c r="K370" s="307">
        <f t="shared" ca="1" si="160"/>
        <v>973.63729398451994</v>
      </c>
      <c r="L370" s="304">
        <f t="shared" ca="1" si="145"/>
        <v>1022.8855060539389</v>
      </c>
      <c r="M370" s="306">
        <f t="shared" ca="1" si="161"/>
        <v>1.1941835416708213</v>
      </c>
      <c r="N370" s="304">
        <f t="shared" ca="1" si="162"/>
        <v>68.421676901723131</v>
      </c>
      <c r="P370" s="310">
        <f t="shared" ca="1" si="163"/>
        <v>23</v>
      </c>
      <c r="Q370" s="304">
        <f t="shared" ca="1" si="164"/>
        <v>0</v>
      </c>
      <c r="R370" s="306">
        <f t="shared" ca="1" si="165"/>
        <v>0</v>
      </c>
      <c r="S370" s="307">
        <f t="shared" ca="1" si="166"/>
        <v>8.451999999999984</v>
      </c>
      <c r="T370" s="304">
        <f t="shared" ca="1" si="146"/>
        <v>82.914119999999841</v>
      </c>
      <c r="U370" s="311">
        <f t="shared" ca="1" si="147"/>
        <v>0</v>
      </c>
      <c r="V370" s="306">
        <f t="shared" ca="1" si="148"/>
        <v>1.111266204720426</v>
      </c>
      <c r="W370" s="304">
        <f t="shared" ca="1" si="149"/>
        <v>130.78174186245116</v>
      </c>
      <c r="Y370" s="314" t="str">
        <f t="shared" ca="1" si="167"/>
        <v/>
      </c>
      <c r="Z370" s="315" t="str">
        <f t="shared" ca="1" si="168"/>
        <v/>
      </c>
      <c r="AA370" s="316" t="str">
        <f t="shared" ca="1" si="169"/>
        <v/>
      </c>
      <c r="AC370" s="310" t="e">
        <f t="shared" ca="1" si="170"/>
        <v>#N/A</v>
      </c>
      <c r="AD370" s="323" t="e">
        <f t="shared" ca="1" si="171"/>
        <v>#N/A</v>
      </c>
      <c r="AE370" s="324">
        <f t="shared" ca="1" si="150"/>
        <v>973.63729398451994</v>
      </c>
      <c r="AG370" s="306">
        <f t="shared" ca="1" si="172"/>
        <v>-24.632758859707721</v>
      </c>
      <c r="AH370" s="304">
        <f t="shared" ca="1" si="173"/>
        <v>-15.509724667126216</v>
      </c>
    </row>
    <row r="371" spans="1:34" x14ac:dyDescent="0.2">
      <c r="A371" s="347">
        <f t="shared" ca="1" si="151"/>
        <v>0.01</v>
      </c>
      <c r="B371" s="304">
        <f t="shared" ca="1" si="152"/>
        <v>7.3699999999999219</v>
      </c>
      <c r="D371" s="306">
        <f t="shared" ca="1" si="153"/>
        <v>-5.6907196266688667</v>
      </c>
      <c r="E371" s="307">
        <f t="shared" ca="1" si="154"/>
        <v>-24.199019655905815</v>
      </c>
      <c r="F371" s="304">
        <f t="shared" ca="1" si="155"/>
        <v>24.859140012805558</v>
      </c>
      <c r="G371" s="306">
        <f t="shared" ca="1" si="156"/>
        <v>85.188184076558699</v>
      </c>
      <c r="H371" s="307">
        <f t="shared" ca="1" si="157"/>
        <v>215.30074857164337</v>
      </c>
      <c r="I371" s="304">
        <f t="shared" ca="1" si="158"/>
        <v>231.54144130537765</v>
      </c>
      <c r="J371" s="306">
        <f t="shared" ca="1" si="159"/>
        <v>314.42062502289997</v>
      </c>
      <c r="K371" s="307">
        <f t="shared" ca="1" si="160"/>
        <v>975.79151142121918</v>
      </c>
      <c r="L371" s="304">
        <f t="shared" ca="1" si="145"/>
        <v>1025.1972508749222</v>
      </c>
      <c r="M371" s="306">
        <f t="shared" ca="1" si="161"/>
        <v>1.1940277228774758</v>
      </c>
      <c r="N371" s="304">
        <f t="shared" ca="1" si="162"/>
        <v>68.412749142495613</v>
      </c>
      <c r="P371" s="310">
        <f t="shared" ca="1" si="163"/>
        <v>23</v>
      </c>
      <c r="Q371" s="304">
        <f t="shared" ca="1" si="164"/>
        <v>0</v>
      </c>
      <c r="R371" s="306">
        <f t="shared" ca="1" si="165"/>
        <v>0</v>
      </c>
      <c r="S371" s="307">
        <f t="shared" ca="1" si="166"/>
        <v>8.451999999999984</v>
      </c>
      <c r="T371" s="304">
        <f t="shared" ca="1" si="146"/>
        <v>82.914119999999841</v>
      </c>
      <c r="U371" s="311">
        <f t="shared" ca="1" si="147"/>
        <v>0</v>
      </c>
      <c r="V371" s="306">
        <f t="shared" ca="1" si="148"/>
        <v>1.111026269774837</v>
      </c>
      <c r="W371" s="304">
        <f t="shared" ca="1" si="149"/>
        <v>130.47615887124664</v>
      </c>
      <c r="Y371" s="314" t="str">
        <f t="shared" ca="1" si="167"/>
        <v/>
      </c>
      <c r="Z371" s="315" t="str">
        <f t="shared" ca="1" si="168"/>
        <v/>
      </c>
      <c r="AA371" s="316" t="str">
        <f t="shared" ca="1" si="169"/>
        <v/>
      </c>
      <c r="AC371" s="310" t="e">
        <f t="shared" ca="1" si="170"/>
        <v>#N/A</v>
      </c>
      <c r="AD371" s="323" t="e">
        <f t="shared" ca="1" si="171"/>
        <v>#N/A</v>
      </c>
      <c r="AE371" s="324">
        <f t="shared" ca="1" si="150"/>
        <v>975.79151142121918</v>
      </c>
      <c r="AG371" s="306">
        <f t="shared" ca="1" si="172"/>
        <v>-24.595939804998459</v>
      </c>
      <c r="AH371" s="304">
        <f t="shared" ca="1" si="173"/>
        <v>-15.473466855472244</v>
      </c>
    </row>
    <row r="372" spans="1:34" x14ac:dyDescent="0.2">
      <c r="A372" s="347">
        <f t="shared" ca="1" si="151"/>
        <v>0.01</v>
      </c>
      <c r="B372" s="304">
        <f t="shared" ca="1" si="152"/>
        <v>7.3799999999999217</v>
      </c>
      <c r="D372" s="306">
        <f t="shared" ca="1" si="153"/>
        <v>-5.6796595339108542</v>
      </c>
      <c r="E372" s="307">
        <f t="shared" ca="1" si="154"/>
        <v>-24.164513628135509</v>
      </c>
      <c r="F372" s="304">
        <f t="shared" ca="1" si="155"/>
        <v>24.82301857763256</v>
      </c>
      <c r="G372" s="306">
        <f t="shared" ca="1" si="156"/>
        <v>85.131387481219591</v>
      </c>
      <c r="H372" s="307">
        <f t="shared" ca="1" si="157"/>
        <v>215.059103435362</v>
      </c>
      <c r="I372" s="304">
        <f t="shared" ca="1" si="158"/>
        <v>231.29585189730335</v>
      </c>
      <c r="J372" s="306">
        <f t="shared" ca="1" si="159"/>
        <v>315.27222288068884</v>
      </c>
      <c r="K372" s="307">
        <f t="shared" ca="1" si="160"/>
        <v>977.94331068125416</v>
      </c>
      <c r="L372" s="304">
        <f t="shared" ca="1" si="145"/>
        <v>1027.5065417924807</v>
      </c>
      <c r="M372" s="306">
        <f t="shared" ca="1" si="161"/>
        <v>1.193871677181942</v>
      </c>
      <c r="N372" s="304">
        <f t="shared" ca="1" si="162"/>
        <v>68.403808382730347</v>
      </c>
      <c r="P372" s="310">
        <f t="shared" ca="1" si="163"/>
        <v>23</v>
      </c>
      <c r="Q372" s="304">
        <f t="shared" ca="1" si="164"/>
        <v>0</v>
      </c>
      <c r="R372" s="306">
        <f t="shared" ca="1" si="165"/>
        <v>0</v>
      </c>
      <c r="S372" s="307">
        <f t="shared" ca="1" si="166"/>
        <v>8.451999999999984</v>
      </c>
      <c r="T372" s="304">
        <f t="shared" ca="1" si="146"/>
        <v>82.914119999999841</v>
      </c>
      <c r="U372" s="311">
        <f t="shared" ca="1" si="147"/>
        <v>0</v>
      </c>
      <c r="V372" s="306">
        <f t="shared" ca="1" si="148"/>
        <v>1.1107866533584763</v>
      </c>
      <c r="W372" s="304">
        <f t="shared" ca="1" si="149"/>
        <v>130.17144068103553</v>
      </c>
      <c r="Y372" s="314" t="str">
        <f t="shared" ca="1" si="167"/>
        <v/>
      </c>
      <c r="Z372" s="315" t="str">
        <f t="shared" ca="1" si="168"/>
        <v/>
      </c>
      <c r="AA372" s="316" t="str">
        <f t="shared" ca="1" si="169"/>
        <v/>
      </c>
      <c r="AC372" s="310" t="e">
        <f t="shared" ca="1" si="170"/>
        <v>#N/A</v>
      </c>
      <c r="AD372" s="323" t="e">
        <f t="shared" ca="1" si="171"/>
        <v>#N/A</v>
      </c>
      <c r="AE372" s="324">
        <f t="shared" ca="1" si="150"/>
        <v>977.94331068125416</v>
      </c>
      <c r="AG372" s="306">
        <f t="shared" ca="1" si="172"/>
        <v>-24.559222413124715</v>
      </c>
      <c r="AH372" s="304">
        <f t="shared" ca="1" si="173"/>
        <v>-15.437311745296602</v>
      </c>
    </row>
    <row r="373" spans="1:34" x14ac:dyDescent="0.2">
      <c r="A373" s="347">
        <f t="shared" ca="1" si="151"/>
        <v>0.01</v>
      </c>
      <c r="B373" s="304">
        <f t="shared" ca="1" si="152"/>
        <v>7.3899999999999215</v>
      </c>
      <c r="D373" s="306">
        <f t="shared" ca="1" si="153"/>
        <v>-5.6686297353578841</v>
      </c>
      <c r="E373" s="307">
        <f t="shared" ca="1" si="154"/>
        <v>-24.130105247456903</v>
      </c>
      <c r="F373" s="304">
        <f t="shared" ca="1" si="155"/>
        <v>24.786999462014975</v>
      </c>
      <c r="G373" s="306">
        <f t="shared" ca="1" si="156"/>
        <v>85.074701183866011</v>
      </c>
      <c r="H373" s="307">
        <f t="shared" ca="1" si="157"/>
        <v>214.81780238288744</v>
      </c>
      <c r="I373" s="304">
        <f t="shared" ca="1" si="158"/>
        <v>231.05062865557707</v>
      </c>
      <c r="J373" s="306">
        <f t="shared" ca="1" si="159"/>
        <v>316.12325332401429</v>
      </c>
      <c r="K373" s="307">
        <f t="shared" ca="1" si="160"/>
        <v>980.09269521034537</v>
      </c>
      <c r="L373" s="304">
        <f t="shared" ca="1" si="145"/>
        <v>1029.8133823644155</v>
      </c>
      <c r="M373" s="306">
        <f t="shared" ca="1" si="161"/>
        <v>1.1937154042637359</v>
      </c>
      <c r="N373" s="304">
        <f t="shared" ca="1" si="162"/>
        <v>68.394854604064946</v>
      </c>
      <c r="P373" s="310">
        <f t="shared" ca="1" si="163"/>
        <v>23</v>
      </c>
      <c r="Q373" s="304">
        <f t="shared" ca="1" si="164"/>
        <v>0</v>
      </c>
      <c r="R373" s="306">
        <f t="shared" ca="1" si="165"/>
        <v>0</v>
      </c>
      <c r="S373" s="307">
        <f t="shared" ca="1" si="166"/>
        <v>8.451999999999984</v>
      </c>
      <c r="T373" s="304">
        <f t="shared" ca="1" si="146"/>
        <v>82.914119999999841</v>
      </c>
      <c r="U373" s="311">
        <f t="shared" ca="1" si="147"/>
        <v>0</v>
      </c>
      <c r="V373" s="306">
        <f t="shared" ca="1" si="148"/>
        <v>1.1105473549068956</v>
      </c>
      <c r="W373" s="304">
        <f t="shared" ca="1" si="149"/>
        <v>129.86758407517948</v>
      </c>
      <c r="Y373" s="314" t="str">
        <f t="shared" ca="1" si="167"/>
        <v/>
      </c>
      <c r="Z373" s="315" t="str">
        <f t="shared" ca="1" si="168"/>
        <v/>
      </c>
      <c r="AA373" s="316" t="str">
        <f t="shared" ca="1" si="169"/>
        <v/>
      </c>
      <c r="AC373" s="310" t="e">
        <f t="shared" ca="1" si="170"/>
        <v>#N/A</v>
      </c>
      <c r="AD373" s="323" t="e">
        <f t="shared" ca="1" si="171"/>
        <v>#N/A</v>
      </c>
      <c r="AE373" s="324">
        <f t="shared" ca="1" si="150"/>
        <v>980.09269521034537</v>
      </c>
      <c r="AG373" s="306">
        <f t="shared" ca="1" si="172"/>
        <v>-24.522606299596376</v>
      </c>
      <c r="AH373" s="304">
        <f t="shared" ca="1" si="173"/>
        <v>-15.401258954216255</v>
      </c>
    </row>
    <row r="374" spans="1:34" x14ac:dyDescent="0.2">
      <c r="A374" s="347">
        <f t="shared" ca="1" si="151"/>
        <v>0.01</v>
      </c>
      <c r="B374" s="304">
        <f t="shared" ca="1" si="152"/>
        <v>7.3999999999999213</v>
      </c>
      <c r="D374" s="306">
        <f t="shared" ca="1" si="153"/>
        <v>-5.6576301174876633</v>
      </c>
      <c r="E374" s="307">
        <f t="shared" ca="1" si="154"/>
        <v>-24.095794150569684</v>
      </c>
      <c r="F374" s="304">
        <f t="shared" ca="1" si="155"/>
        <v>24.751082285284649</v>
      </c>
      <c r="G374" s="306">
        <f t="shared" ca="1" si="156"/>
        <v>85.01812488269114</v>
      </c>
      <c r="H374" s="307">
        <f t="shared" ca="1" si="157"/>
        <v>214.57684444138175</v>
      </c>
      <c r="I374" s="304">
        <f t="shared" ca="1" si="158"/>
        <v>230.80577057125285</v>
      </c>
      <c r="J374" s="306">
        <f t="shared" ca="1" si="159"/>
        <v>316.97371745434708</v>
      </c>
      <c r="K374" s="307">
        <f t="shared" ca="1" si="160"/>
        <v>982.2396684444667</v>
      </c>
      <c r="L374" s="304">
        <f t="shared" ca="1" si="145"/>
        <v>1032.1177761392951</v>
      </c>
      <c r="M374" s="306">
        <f t="shared" ca="1" si="161"/>
        <v>1.1935589038016412</v>
      </c>
      <c r="N374" s="304">
        <f t="shared" ca="1" si="162"/>
        <v>68.385887788095076</v>
      </c>
      <c r="P374" s="310">
        <f t="shared" ca="1" si="163"/>
        <v>23</v>
      </c>
      <c r="Q374" s="304">
        <f t="shared" ca="1" si="164"/>
        <v>0</v>
      </c>
      <c r="R374" s="306">
        <f t="shared" ca="1" si="165"/>
        <v>0</v>
      </c>
      <c r="S374" s="307">
        <f t="shared" ca="1" si="166"/>
        <v>8.451999999999984</v>
      </c>
      <c r="T374" s="304">
        <f t="shared" ca="1" si="146"/>
        <v>82.914119999999841</v>
      </c>
      <c r="U374" s="311">
        <f t="shared" ca="1" si="147"/>
        <v>0</v>
      </c>
      <c r="V374" s="306">
        <f t="shared" ca="1" si="148"/>
        <v>1.1103083738573389</v>
      </c>
      <c r="W374" s="304">
        <f t="shared" ca="1" si="149"/>
        <v>129.56458585221674</v>
      </c>
      <c r="Y374" s="314" t="str">
        <f t="shared" ca="1" si="167"/>
        <v/>
      </c>
      <c r="Z374" s="315" t="str">
        <f t="shared" ca="1" si="168"/>
        <v/>
      </c>
      <c r="AA374" s="316" t="str">
        <f t="shared" ca="1" si="169"/>
        <v/>
      </c>
      <c r="AC374" s="310" t="e">
        <f t="shared" ca="1" si="170"/>
        <v>#N/A</v>
      </c>
      <c r="AD374" s="323" t="e">
        <f t="shared" ca="1" si="171"/>
        <v>#N/A</v>
      </c>
      <c r="AE374" s="324">
        <f t="shared" ca="1" si="150"/>
        <v>982.2396684444667</v>
      </c>
      <c r="AG374" s="306">
        <f t="shared" ca="1" si="172"/>
        <v>-24.48609108172343</v>
      </c>
      <c r="AH374" s="304">
        <f t="shared" ca="1" si="173"/>
        <v>-15.365308101654014</v>
      </c>
    </row>
    <row r="375" spans="1:34" x14ac:dyDescent="0.2">
      <c r="A375" s="347">
        <f t="shared" ca="1" si="151"/>
        <v>0.01</v>
      </c>
      <c r="B375" s="304">
        <f t="shared" ca="1" si="152"/>
        <v>7.4099999999999211</v>
      </c>
      <c r="D375" s="306">
        <f t="shared" ca="1" si="153"/>
        <v>-5.6466605673132211</v>
      </c>
      <c r="E375" s="307">
        <f t="shared" ca="1" si="154"/>
        <v>-24.061579975887383</v>
      </c>
      <c r="F375" s="304">
        <f t="shared" ca="1" si="155"/>
        <v>24.71526666856894</v>
      </c>
      <c r="G375" s="306">
        <f t="shared" ca="1" si="156"/>
        <v>84.961658277018003</v>
      </c>
      <c r="H375" s="307">
        <f t="shared" ca="1" si="157"/>
        <v>214.33622864162288</v>
      </c>
      <c r="I375" s="304">
        <f t="shared" ca="1" si="158"/>
        <v>230.56127663919375</v>
      </c>
      <c r="J375" s="306">
        <f t="shared" ca="1" si="159"/>
        <v>317.8236163701456</v>
      </c>
      <c r="K375" s="307">
        <f t="shared" ca="1" si="160"/>
        <v>984.38423380988172</v>
      </c>
      <c r="L375" s="304">
        <f t="shared" ca="1" si="145"/>
        <v>1034.4197266564793</v>
      </c>
      <c r="M375" s="306">
        <f t="shared" ca="1" si="161"/>
        <v>1.1934021754737063</v>
      </c>
      <c r="N375" s="304">
        <f t="shared" ca="1" si="162"/>
        <v>68.37690791637425</v>
      </c>
      <c r="P375" s="310">
        <f t="shared" ca="1" si="163"/>
        <v>23</v>
      </c>
      <c r="Q375" s="304">
        <f t="shared" ca="1" si="164"/>
        <v>0</v>
      </c>
      <c r="R375" s="306">
        <f t="shared" ca="1" si="165"/>
        <v>0</v>
      </c>
      <c r="S375" s="307">
        <f t="shared" ca="1" si="166"/>
        <v>8.451999999999984</v>
      </c>
      <c r="T375" s="304">
        <f t="shared" ca="1" si="146"/>
        <v>82.914119999999841</v>
      </c>
      <c r="U375" s="311">
        <f t="shared" ca="1" si="147"/>
        <v>0</v>
      </c>
      <c r="V375" s="306">
        <f t="shared" ca="1" si="148"/>
        <v>1.1100697096487384</v>
      </c>
      <c r="W375" s="304">
        <f t="shared" ca="1" si="149"/>
        <v>129.26244282577596</v>
      </c>
      <c r="Y375" s="314" t="str">
        <f t="shared" ca="1" si="167"/>
        <v/>
      </c>
      <c r="Z375" s="315" t="str">
        <f t="shared" ca="1" si="168"/>
        <v/>
      </c>
      <c r="AA375" s="316" t="str">
        <f t="shared" ca="1" si="169"/>
        <v/>
      </c>
      <c r="AC375" s="310" t="e">
        <f t="shared" ca="1" si="170"/>
        <v>#N/A</v>
      </c>
      <c r="AD375" s="323" t="e">
        <f t="shared" ca="1" si="171"/>
        <v>#N/A</v>
      </c>
      <c r="AE375" s="324">
        <f t="shared" ca="1" si="150"/>
        <v>984.38423380988172</v>
      </c>
      <c r="AG375" s="306">
        <f t="shared" ca="1" si="172"/>
        <v>-24.449676378605737</v>
      </c>
      <c r="AH375" s="304">
        <f t="shared" ca="1" si="173"/>
        <v>-15.329458808828322</v>
      </c>
    </row>
    <row r="376" spans="1:34" x14ac:dyDescent="0.2">
      <c r="A376" s="347">
        <f t="shared" ca="1" si="151"/>
        <v>0.01</v>
      </c>
      <c r="B376" s="304">
        <f t="shared" ca="1" si="152"/>
        <v>7.4199999999999209</v>
      </c>
      <c r="D376" s="306">
        <f t="shared" ca="1" si="153"/>
        <v>-5.63572097237987</v>
      </c>
      <c r="E376" s="307">
        <f t="shared" ca="1" si="154"/>
        <v>-24.027462363527647</v>
      </c>
      <c r="F376" s="304">
        <f t="shared" ca="1" si="155"/>
        <v>24.679552234780516</v>
      </c>
      <c r="G376" s="306">
        <f t="shared" ca="1" si="156"/>
        <v>84.905301067294204</v>
      </c>
      <c r="H376" s="307">
        <f t="shared" ca="1" si="157"/>
        <v>214.09595401798759</v>
      </c>
      <c r="I376" s="304">
        <f t="shared" ca="1" si="158"/>
        <v>230.317145858054</v>
      </c>
      <c r="J376" s="306">
        <f t="shared" ca="1" si="159"/>
        <v>318.67295116686716</v>
      </c>
      <c r="K376" s="307">
        <f t="shared" ca="1" si="160"/>
        <v>986.52639472317981</v>
      </c>
      <c r="L376" s="304">
        <f t="shared" ca="1" si="145"/>
        <v>1036.7192374461447</v>
      </c>
      <c r="M376" s="306">
        <f t="shared" ca="1" si="161"/>
        <v>1.1932452189572447</v>
      </c>
      <c r="N376" s="304">
        <f t="shared" ca="1" si="162"/>
        <v>68.367914970413935</v>
      </c>
      <c r="P376" s="310">
        <f t="shared" ca="1" si="163"/>
        <v>23</v>
      </c>
      <c r="Q376" s="304">
        <f t="shared" ca="1" si="164"/>
        <v>0</v>
      </c>
      <c r="R376" s="306">
        <f t="shared" ca="1" si="165"/>
        <v>0</v>
      </c>
      <c r="S376" s="307">
        <f t="shared" ca="1" si="166"/>
        <v>8.451999999999984</v>
      </c>
      <c r="T376" s="304">
        <f t="shared" ca="1" si="146"/>
        <v>82.914119999999841</v>
      </c>
      <c r="U376" s="311">
        <f t="shared" ca="1" si="147"/>
        <v>0</v>
      </c>
      <c r="V376" s="306">
        <f t="shared" ca="1" si="148"/>
        <v>1.1098313617217039</v>
      </c>
      <c r="W376" s="304">
        <f t="shared" ca="1" si="149"/>
        <v>128.96115182449012</v>
      </c>
      <c r="Y376" s="314" t="str">
        <f t="shared" ca="1" si="167"/>
        <v/>
      </c>
      <c r="Z376" s="315" t="str">
        <f t="shared" ca="1" si="168"/>
        <v/>
      </c>
      <c r="AA376" s="316" t="str">
        <f t="shared" ca="1" si="169"/>
        <v/>
      </c>
      <c r="AC376" s="310" t="e">
        <f t="shared" ca="1" si="170"/>
        <v>#N/A</v>
      </c>
      <c r="AD376" s="323" t="e">
        <f t="shared" ca="1" si="171"/>
        <v>#N/A</v>
      </c>
      <c r="AE376" s="324">
        <f t="shared" ca="1" si="150"/>
        <v>986.52639472317981</v>
      </c>
      <c r="AG376" s="306">
        <f t="shared" ca="1" si="172"/>
        <v>-24.413361811122805</v>
      </c>
      <c r="AH376" s="304">
        <f t="shared" ca="1" si="173"/>
        <v>-15.293710698743045</v>
      </c>
    </row>
    <row r="377" spans="1:34" x14ac:dyDescent="0.2">
      <c r="A377" s="347">
        <f t="shared" ca="1" si="151"/>
        <v>0.01</v>
      </c>
      <c r="B377" s="304">
        <f t="shared" ca="1" si="152"/>
        <v>7.4299999999999207</v>
      </c>
      <c r="D377" s="306">
        <f t="shared" ca="1" si="153"/>
        <v>-5.6248112207621439</v>
      </c>
      <c r="E377" s="307">
        <f t="shared" ca="1" si="154"/>
        <v>-23.993440955302532</v>
      </c>
      <c r="F377" s="304">
        <f t="shared" ca="1" si="155"/>
        <v>24.643938608607201</v>
      </c>
      <c r="G377" s="306">
        <f t="shared" ca="1" si="156"/>
        <v>84.849052955086577</v>
      </c>
      <c r="H377" s="307">
        <f t="shared" ca="1" si="157"/>
        <v>213.85601960843456</v>
      </c>
      <c r="I377" s="304">
        <f t="shared" ca="1" si="158"/>
        <v>230.07337723026154</v>
      </c>
      <c r="J377" s="306">
        <f t="shared" ca="1" si="159"/>
        <v>319.52172293697907</v>
      </c>
      <c r="K377" s="307">
        <f t="shared" ca="1" si="160"/>
        <v>988.66615459131197</v>
      </c>
      <c r="L377" s="304">
        <f t="shared" ca="1" si="145"/>
        <v>1039.0163120293096</v>
      </c>
      <c r="M377" s="306">
        <f t="shared" ca="1" si="161"/>
        <v>1.1930880339288312</v>
      </c>
      <c r="N377" s="304">
        <f t="shared" ca="1" si="162"/>
        <v>68.358908931683189</v>
      </c>
      <c r="P377" s="310">
        <f t="shared" ca="1" si="163"/>
        <v>23</v>
      </c>
      <c r="Q377" s="304">
        <f t="shared" ca="1" si="164"/>
        <v>0</v>
      </c>
      <c r="R377" s="306">
        <f t="shared" ca="1" si="165"/>
        <v>0</v>
      </c>
      <c r="S377" s="307">
        <f t="shared" ca="1" si="166"/>
        <v>8.451999999999984</v>
      </c>
      <c r="T377" s="304">
        <f t="shared" ca="1" si="146"/>
        <v>82.914119999999841</v>
      </c>
      <c r="U377" s="311">
        <f t="shared" ca="1" si="147"/>
        <v>0</v>
      </c>
      <c r="V377" s="306">
        <f t="shared" ca="1" si="148"/>
        <v>1.1095933295185199</v>
      </c>
      <c r="W377" s="304">
        <f t="shared" ca="1" si="149"/>
        <v>128.66070969191213</v>
      </c>
      <c r="Y377" s="314" t="str">
        <f t="shared" ca="1" si="167"/>
        <v/>
      </c>
      <c r="Z377" s="315" t="str">
        <f t="shared" ca="1" si="168"/>
        <v/>
      </c>
      <c r="AA377" s="316" t="str">
        <f t="shared" ca="1" si="169"/>
        <v/>
      </c>
      <c r="AC377" s="310" t="e">
        <f t="shared" ca="1" si="170"/>
        <v>#N/A</v>
      </c>
      <c r="AD377" s="323" t="e">
        <f t="shared" ca="1" si="171"/>
        <v>#N/A</v>
      </c>
      <c r="AE377" s="324">
        <f t="shared" ca="1" si="150"/>
        <v>988.66615459131197</v>
      </c>
      <c r="AG377" s="306">
        <f t="shared" ca="1" si="172"/>
        <v>-24.377147001923571</v>
      </c>
      <c r="AH377" s="304">
        <f t="shared" ca="1" si="173"/>
        <v>-15.258063396177279</v>
      </c>
    </row>
    <row r="378" spans="1:34" x14ac:dyDescent="0.2">
      <c r="A378" s="347">
        <f t="shared" ca="1" si="151"/>
        <v>0.01</v>
      </c>
      <c r="B378" s="304">
        <f t="shared" ca="1" si="152"/>
        <v>7.4399999999999205</v>
      </c>
      <c r="D378" s="306">
        <f t="shared" ca="1" si="153"/>
        <v>-5.6139312010608569</v>
      </c>
      <c r="E378" s="307">
        <f t="shared" ca="1" si="154"/>
        <v>-23.959515394708959</v>
      </c>
      <c r="F378" s="304">
        <f t="shared" ca="1" si="155"/>
        <v>24.608425416501969</v>
      </c>
      <c r="G378" s="306">
        <f t="shared" ca="1" si="156"/>
        <v>84.792913643075963</v>
      </c>
      <c r="H378" s="307">
        <f t="shared" ca="1" si="157"/>
        <v>213.61642445448749</v>
      </c>
      <c r="I378" s="304">
        <f t="shared" ca="1" si="158"/>
        <v>229.82996976200013</v>
      </c>
      <c r="J378" s="306">
        <f t="shared" ca="1" si="159"/>
        <v>320.36993276996986</v>
      </c>
      <c r="K378" s="307">
        <f t="shared" ca="1" si="160"/>
        <v>990.80351681162654</v>
      </c>
      <c r="L378" s="304">
        <f t="shared" ca="1" si="145"/>
        <v>1041.3109539178593</v>
      </c>
      <c r="M378" s="306">
        <f t="shared" ca="1" si="161"/>
        <v>1.1929306200643017</v>
      </c>
      <c r="N378" s="304">
        <f t="shared" ca="1" si="162"/>
        <v>68.349889781608809</v>
      </c>
      <c r="P378" s="310">
        <f t="shared" ca="1" si="163"/>
        <v>23</v>
      </c>
      <c r="Q378" s="304">
        <f t="shared" ca="1" si="164"/>
        <v>0</v>
      </c>
      <c r="R378" s="306">
        <f t="shared" ca="1" si="165"/>
        <v>0</v>
      </c>
      <c r="S378" s="307">
        <f t="shared" ca="1" si="166"/>
        <v>8.451999999999984</v>
      </c>
      <c r="T378" s="304">
        <f t="shared" ca="1" si="146"/>
        <v>82.914119999999841</v>
      </c>
      <c r="U378" s="311">
        <f t="shared" ca="1" si="147"/>
        <v>0</v>
      </c>
      <c r="V378" s="306">
        <f t="shared" ca="1" si="148"/>
        <v>1.1093556124831376</v>
      </c>
      <c r="W378" s="304">
        <f t="shared" ca="1" si="149"/>
        <v>128.36111328642991</v>
      </c>
      <c r="Y378" s="314" t="str">
        <f t="shared" ca="1" si="167"/>
        <v/>
      </c>
      <c r="Z378" s="315" t="str">
        <f t="shared" ca="1" si="168"/>
        <v/>
      </c>
      <c r="AA378" s="316" t="str">
        <f t="shared" ca="1" si="169"/>
        <v/>
      </c>
      <c r="AC378" s="310" t="e">
        <f t="shared" ca="1" si="170"/>
        <v>#N/A</v>
      </c>
      <c r="AD378" s="323" t="e">
        <f t="shared" ca="1" si="171"/>
        <v>#N/A</v>
      </c>
      <c r="AE378" s="324">
        <f t="shared" ca="1" si="150"/>
        <v>990.80351681162654</v>
      </c>
      <c r="AG378" s="306">
        <f t="shared" ca="1" si="172"/>
        <v>-24.341031575416437</v>
      </c>
      <c r="AH378" s="304">
        <f t="shared" ca="1" si="173"/>
        <v>-15.222516527675388</v>
      </c>
    </row>
    <row r="379" spans="1:34" x14ac:dyDescent="0.2">
      <c r="A379" s="347">
        <f t="shared" ca="1" si="151"/>
        <v>0.01</v>
      </c>
      <c r="B379" s="304">
        <f t="shared" ca="1" si="152"/>
        <v>7.4499999999999202</v>
      </c>
      <c r="D379" s="306">
        <f t="shared" ca="1" si="153"/>
        <v>-5.6030808024000835</v>
      </c>
      <c r="E379" s="307">
        <f t="shared" ca="1" si="154"/>
        <v>-23.925685326919112</v>
      </c>
      <c r="F379" s="304">
        <f t="shared" ca="1" si="155"/>
        <v>24.573012286672888</v>
      </c>
      <c r="G379" s="306">
        <f t="shared" ca="1" si="156"/>
        <v>84.736882835051958</v>
      </c>
      <c r="H379" s="307">
        <f t="shared" ca="1" si="157"/>
        <v>213.3771676012183</v>
      </c>
      <c r="I379" s="304">
        <f t="shared" ca="1" si="158"/>
        <v>229.586922463192</v>
      </c>
      <c r="J379" s="306">
        <f t="shared" ca="1" si="159"/>
        <v>321.2175817523605</v>
      </c>
      <c r="K379" s="307">
        <f t="shared" ca="1" si="160"/>
        <v>992.93848477190511</v>
      </c>
      <c r="L379" s="304">
        <f t="shared" ca="1" si="145"/>
        <v>1043.6031666145716</v>
      </c>
      <c r="M379" s="306">
        <f t="shared" ca="1" si="161"/>
        <v>1.1927729770387505</v>
      </c>
      <c r="N379" s="304">
        <f t="shared" ca="1" si="162"/>
        <v>68.340857501575059</v>
      </c>
      <c r="P379" s="310">
        <f t="shared" ca="1" si="163"/>
        <v>23</v>
      </c>
      <c r="Q379" s="304">
        <f t="shared" ca="1" si="164"/>
        <v>0</v>
      </c>
      <c r="R379" s="306">
        <f t="shared" ca="1" si="165"/>
        <v>0</v>
      </c>
      <c r="S379" s="307">
        <f t="shared" ca="1" si="166"/>
        <v>8.451999999999984</v>
      </c>
      <c r="T379" s="304">
        <f t="shared" ca="1" si="146"/>
        <v>82.914119999999841</v>
      </c>
      <c r="U379" s="311">
        <f t="shared" ca="1" si="147"/>
        <v>0</v>
      </c>
      <c r="V379" s="306">
        <f t="shared" ca="1" si="148"/>
        <v>1.1091182100611678</v>
      </c>
      <c r="W379" s="304">
        <f t="shared" ca="1" si="149"/>
        <v>128.06235948118248</v>
      </c>
      <c r="Y379" s="314" t="str">
        <f t="shared" ca="1" si="167"/>
        <v/>
      </c>
      <c r="Z379" s="315" t="str">
        <f t="shared" ca="1" si="168"/>
        <v/>
      </c>
      <c r="AA379" s="316" t="str">
        <f t="shared" ca="1" si="169"/>
        <v/>
      </c>
      <c r="AC379" s="310" t="e">
        <f t="shared" ca="1" si="170"/>
        <v>#N/A</v>
      </c>
      <c r="AD379" s="323" t="e">
        <f t="shared" ca="1" si="171"/>
        <v>#N/A</v>
      </c>
      <c r="AE379" s="324">
        <f t="shared" ca="1" si="150"/>
        <v>992.93848477190511</v>
      </c>
      <c r="AG379" s="306">
        <f t="shared" ca="1" si="172"/>
        <v>-24.305015157759161</v>
      </c>
      <c r="AH379" s="304">
        <f t="shared" ca="1" si="173"/>
        <v>-15.187069721536933</v>
      </c>
    </row>
    <row r="380" spans="1:34" x14ac:dyDescent="0.2">
      <c r="A380" s="347">
        <f t="shared" ca="1" si="151"/>
        <v>0.01</v>
      </c>
      <c r="B380" s="304">
        <f t="shared" ca="1" si="152"/>
        <v>7.45999999999992</v>
      </c>
      <c r="D380" s="306">
        <f t="shared" ca="1" si="153"/>
        <v>-5.5922599144242158</v>
      </c>
      <c r="E380" s="307">
        <f t="shared" ca="1" si="154"/>
        <v>-23.891950398770994</v>
      </c>
      <c r="F380" s="304">
        <f t="shared" ca="1" si="155"/>
        <v>24.537698849073223</v>
      </c>
      <c r="G380" s="306">
        <f t="shared" ca="1" si="156"/>
        <v>84.680960235907719</v>
      </c>
      <c r="H380" s="307">
        <f t="shared" ca="1" si="157"/>
        <v>213.13824809723059</v>
      </c>
      <c r="I380" s="304">
        <f t="shared" ca="1" si="158"/>
        <v>229.34423434748038</v>
      </c>
      <c r="J380" s="306">
        <f t="shared" ca="1" si="159"/>
        <v>322.0646709677153</v>
      </c>
      <c r="K380" s="307">
        <f t="shared" ca="1" si="160"/>
        <v>995.07106185039731</v>
      </c>
      <c r="L380" s="304">
        <f t="shared" ca="1" si="145"/>
        <v>1045.8929536131411</v>
      </c>
      <c r="M380" s="306">
        <f t="shared" ca="1" si="161"/>
        <v>1.1926151045265294</v>
      </c>
      <c r="N380" s="304">
        <f t="shared" ca="1" si="162"/>
        <v>68.331812072923654</v>
      </c>
      <c r="P380" s="310">
        <f t="shared" ca="1" si="163"/>
        <v>23</v>
      </c>
      <c r="Q380" s="304">
        <f t="shared" ca="1" si="164"/>
        <v>0</v>
      </c>
      <c r="R380" s="306">
        <f t="shared" ca="1" si="165"/>
        <v>0</v>
      </c>
      <c r="S380" s="307">
        <f t="shared" ca="1" si="166"/>
        <v>8.451999999999984</v>
      </c>
      <c r="T380" s="304">
        <f t="shared" ca="1" si="146"/>
        <v>82.914119999999841</v>
      </c>
      <c r="U380" s="311">
        <f t="shared" ca="1" si="147"/>
        <v>0</v>
      </c>
      <c r="V380" s="306">
        <f t="shared" ca="1" si="148"/>
        <v>1.1088811216998755</v>
      </c>
      <c r="W380" s="304">
        <f t="shared" ca="1" si="149"/>
        <v>127.76444516397646</v>
      </c>
      <c r="Y380" s="314" t="str">
        <f t="shared" ca="1" si="167"/>
        <v/>
      </c>
      <c r="Z380" s="315" t="str">
        <f t="shared" ca="1" si="168"/>
        <v/>
      </c>
      <c r="AA380" s="316" t="str">
        <f t="shared" ca="1" si="169"/>
        <v/>
      </c>
      <c r="AC380" s="310" t="e">
        <f t="shared" ca="1" si="170"/>
        <v>#N/A</v>
      </c>
      <c r="AD380" s="323" t="e">
        <f t="shared" ca="1" si="171"/>
        <v>#N/A</v>
      </c>
      <c r="AE380" s="324">
        <f t="shared" ca="1" si="150"/>
        <v>995.07106185039731</v>
      </c>
      <c r="AG380" s="306">
        <f t="shared" ca="1" si="172"/>
        <v>-24.269097376848947</v>
      </c>
      <c r="AH380" s="304">
        <f t="shared" ca="1" si="173"/>
        <v>-15.151722607806759</v>
      </c>
    </row>
    <row r="381" spans="1:34" x14ac:dyDescent="0.2">
      <c r="A381" s="347">
        <f t="shared" ca="1" si="151"/>
        <v>0.01</v>
      </c>
      <c r="B381" s="304">
        <f t="shared" ca="1" si="152"/>
        <v>7.4699999999999198</v>
      </c>
      <c r="D381" s="306">
        <f t="shared" ca="1" si="153"/>
        <v>-5.581468427295003</v>
      </c>
      <c r="E381" s="307">
        <f t="shared" ca="1" si="154"/>
        <v>-23.858310258758962</v>
      </c>
      <c r="F381" s="304">
        <f t="shared" ca="1" si="155"/>
        <v>24.502484735391512</v>
      </c>
      <c r="G381" s="306">
        <f t="shared" ca="1" si="156"/>
        <v>84.625145551634773</v>
      </c>
      <c r="H381" s="307">
        <f t="shared" ca="1" si="157"/>
        <v>212.89966499464299</v>
      </c>
      <c r="I381" s="304">
        <f t="shared" ca="1" si="158"/>
        <v>229.10190443221239</v>
      </c>
      <c r="J381" s="306">
        <f t="shared" ca="1" si="159"/>
        <v>322.91120149665301</v>
      </c>
      <c r="K381" s="307">
        <f t="shared" ca="1" si="160"/>
        <v>997.20125141585663</v>
      </c>
      <c r="L381" s="304">
        <f t="shared" ca="1" si="145"/>
        <v>1048.1803183982051</v>
      </c>
      <c r="M381" s="306">
        <f t="shared" ca="1" si="161"/>
        <v>1.1924570022012455</v>
      </c>
      <c r="N381" s="304">
        <f t="shared" ca="1" si="162"/>
        <v>68.322753476953679</v>
      </c>
      <c r="P381" s="310">
        <f t="shared" ca="1" si="163"/>
        <v>23</v>
      </c>
      <c r="Q381" s="304">
        <f t="shared" ca="1" si="164"/>
        <v>0</v>
      </c>
      <c r="R381" s="306">
        <f t="shared" ca="1" si="165"/>
        <v>0</v>
      </c>
      <c r="S381" s="307">
        <f t="shared" ca="1" si="166"/>
        <v>8.451999999999984</v>
      </c>
      <c r="T381" s="304">
        <f t="shared" ca="1" si="146"/>
        <v>82.914119999999841</v>
      </c>
      <c r="U381" s="311">
        <f t="shared" ca="1" si="147"/>
        <v>0</v>
      </c>
      <c r="V381" s="306">
        <f t="shared" ca="1" si="148"/>
        <v>1.1086443468481733</v>
      </c>
      <c r="W381" s="304">
        <f t="shared" ca="1" si="149"/>
        <v>127.46736723720369</v>
      </c>
      <c r="Y381" s="314" t="str">
        <f t="shared" ca="1" si="167"/>
        <v/>
      </c>
      <c r="Z381" s="315" t="str">
        <f t="shared" ca="1" si="168"/>
        <v/>
      </c>
      <c r="AA381" s="316" t="str">
        <f t="shared" ca="1" si="169"/>
        <v/>
      </c>
      <c r="AC381" s="310" t="e">
        <f t="shared" ca="1" si="170"/>
        <v>#N/A</v>
      </c>
      <c r="AD381" s="323" t="e">
        <f t="shared" ca="1" si="171"/>
        <v>#N/A</v>
      </c>
      <c r="AE381" s="324">
        <f t="shared" ca="1" si="150"/>
        <v>997.20125141585663</v>
      </c>
      <c r="AG381" s="306">
        <f t="shared" ca="1" si="172"/>
        <v>-24.233277862312519</v>
      </c>
      <c r="AH381" s="304">
        <f t="shared" ca="1" si="173"/>
        <v>-15.116474818265109</v>
      </c>
    </row>
    <row r="382" spans="1:34" x14ac:dyDescent="0.2">
      <c r="A382" s="347">
        <f t="shared" ca="1" si="151"/>
        <v>0.01</v>
      </c>
      <c r="B382" s="304">
        <f t="shared" ca="1" si="152"/>
        <v>7.4799999999999196</v>
      </c>
      <c r="D382" s="306">
        <f t="shared" ca="1" si="153"/>
        <v>-5.570706231688658</v>
      </c>
      <c r="E382" s="307">
        <f t="shared" ca="1" si="154"/>
        <v>-23.824764557024437</v>
      </c>
      <c r="F382" s="304">
        <f t="shared" ca="1" si="155"/>
        <v>24.467369579041851</v>
      </c>
      <c r="G382" s="306">
        <f t="shared" ca="1" si="156"/>
        <v>84.569438489317889</v>
      </c>
      <c r="H382" s="307">
        <f t="shared" ca="1" si="157"/>
        <v>212.66141734907274</v>
      </c>
      <c r="I382" s="304">
        <f t="shared" ca="1" si="158"/>
        <v>228.85993173842166</v>
      </c>
      <c r="J382" s="306">
        <f t="shared" ca="1" si="159"/>
        <v>323.75717441685777</v>
      </c>
      <c r="K382" s="307">
        <f t="shared" ca="1" si="160"/>
        <v>999.32905682757519</v>
      </c>
      <c r="L382" s="304">
        <f t="shared" ca="1" si="145"/>
        <v>1050.4652644453688</v>
      </c>
      <c r="M382" s="306">
        <f t="shared" ca="1" si="161"/>
        <v>1.1922986697357598</v>
      </c>
      <c r="N382" s="304">
        <f t="shared" ca="1" si="162"/>
        <v>68.313681694921456</v>
      </c>
      <c r="P382" s="310">
        <f t="shared" ca="1" si="163"/>
        <v>23</v>
      </c>
      <c r="Q382" s="304">
        <f t="shared" ca="1" si="164"/>
        <v>0</v>
      </c>
      <c r="R382" s="306">
        <f t="shared" ca="1" si="165"/>
        <v>0</v>
      </c>
      <c r="S382" s="307">
        <f t="shared" ca="1" si="166"/>
        <v>8.451999999999984</v>
      </c>
      <c r="T382" s="304">
        <f t="shared" ca="1" si="146"/>
        <v>82.914119999999841</v>
      </c>
      <c r="U382" s="311">
        <f t="shared" ca="1" si="147"/>
        <v>0</v>
      </c>
      <c r="V382" s="306">
        <f t="shared" ca="1" si="148"/>
        <v>1.1084078849566139</v>
      </c>
      <c r="W382" s="304">
        <f t="shared" ca="1" si="149"/>
        <v>127.17112261775837</v>
      </c>
      <c r="Y382" s="314" t="str">
        <f t="shared" ca="1" si="167"/>
        <v/>
      </c>
      <c r="Z382" s="315" t="str">
        <f t="shared" ca="1" si="168"/>
        <v/>
      </c>
      <c r="AA382" s="316" t="str">
        <f t="shared" ca="1" si="169"/>
        <v/>
      </c>
      <c r="AC382" s="310" t="e">
        <f t="shared" ca="1" si="170"/>
        <v>#N/A</v>
      </c>
      <c r="AD382" s="323" t="e">
        <f t="shared" ca="1" si="171"/>
        <v>#N/A</v>
      </c>
      <c r="AE382" s="324">
        <f t="shared" ca="1" si="150"/>
        <v>999.32905682757519</v>
      </c>
      <c r="AG382" s="306">
        <f t="shared" ca="1" si="172"/>
        <v>-24.19755624549639</v>
      </c>
      <c r="AH382" s="304">
        <f t="shared" ca="1" si="173"/>
        <v>-15.08132598641788</v>
      </c>
    </row>
    <row r="383" spans="1:34" x14ac:dyDescent="0.2">
      <c r="A383" s="347">
        <f t="shared" ca="1" si="151"/>
        <v>0.01</v>
      </c>
      <c r="B383" s="304">
        <f t="shared" ca="1" si="152"/>
        <v>7.4899999999999194</v>
      </c>
      <c r="D383" s="306">
        <f t="shared" ca="1" si="153"/>
        <v>-5.5599732187929289</v>
      </c>
      <c r="E383" s="307">
        <f t="shared" ca="1" si="154"/>
        <v>-23.791312945346569</v>
      </c>
      <c r="F383" s="304">
        <f t="shared" ca="1" si="155"/>
        <v>24.432353015154103</v>
      </c>
      <c r="G383" s="306">
        <f t="shared" ca="1" si="156"/>
        <v>84.51383875712996</v>
      </c>
      <c r="H383" s="307">
        <f t="shared" ca="1" si="157"/>
        <v>212.42350421961928</v>
      </c>
      <c r="I383" s="304">
        <f t="shared" ca="1" si="158"/>
        <v>228.61831529081124</v>
      </c>
      <c r="J383" s="306">
        <f t="shared" ca="1" si="159"/>
        <v>324.60259080308998</v>
      </c>
      <c r="K383" s="307">
        <f t="shared" ca="1" si="160"/>
        <v>1001.4544814354186</v>
      </c>
      <c r="L383" s="304">
        <f t="shared" ca="1" si="145"/>
        <v>1052.7477952212303</v>
      </c>
      <c r="M383" s="306">
        <f t="shared" ca="1" si="161"/>
        <v>1.1921401068021853</v>
      </c>
      <c r="N383" s="304">
        <f t="shared" ca="1" si="162"/>
        <v>68.304596708040421</v>
      </c>
      <c r="P383" s="310">
        <f t="shared" ca="1" si="163"/>
        <v>23</v>
      </c>
      <c r="Q383" s="304">
        <f t="shared" ca="1" si="164"/>
        <v>0</v>
      </c>
      <c r="R383" s="306">
        <f t="shared" ca="1" si="165"/>
        <v>0</v>
      </c>
      <c r="S383" s="307">
        <f t="shared" ca="1" si="166"/>
        <v>8.451999999999984</v>
      </c>
      <c r="T383" s="304">
        <f t="shared" ca="1" si="146"/>
        <v>82.914119999999841</v>
      </c>
      <c r="U383" s="311">
        <f t="shared" ca="1" si="147"/>
        <v>0</v>
      </c>
      <c r="V383" s="306">
        <f t="shared" ca="1" si="148"/>
        <v>1.1081717354773859</v>
      </c>
      <c r="W383" s="304">
        <f t="shared" ca="1" si="149"/>
        <v>126.8757082369558</v>
      </c>
      <c r="Y383" s="314" t="str">
        <f t="shared" ca="1" si="167"/>
        <v/>
      </c>
      <c r="Z383" s="315" t="str">
        <f t="shared" ca="1" si="168"/>
        <v/>
      </c>
      <c r="AA383" s="316" t="str">
        <f t="shared" ca="1" si="169"/>
        <v/>
      </c>
      <c r="AC383" s="310" t="e">
        <f t="shared" ca="1" si="170"/>
        <v>#N/A</v>
      </c>
      <c r="AD383" s="323" t="e">
        <f t="shared" ca="1" si="171"/>
        <v>#N/A</v>
      </c>
      <c r="AE383" s="324">
        <f t="shared" ca="1" si="150"/>
        <v>1001.4544814354186</v>
      </c>
      <c r="AG383" s="306">
        <f t="shared" ca="1" si="172"/>
        <v>-24.16193215945701</v>
      </c>
      <c r="AH383" s="304">
        <f t="shared" ca="1" si="173"/>
        <v>-15.046275747486821</v>
      </c>
    </row>
    <row r="384" spans="1:34" x14ac:dyDescent="0.2">
      <c r="A384" s="347">
        <f t="shared" ca="1" si="151"/>
        <v>0.01</v>
      </c>
      <c r="B384" s="304">
        <f t="shared" ca="1" si="152"/>
        <v>7.4999999999999192</v>
      </c>
      <c r="D384" s="306">
        <f t="shared" ca="1" si="153"/>
        <v>-5.5492692803042374</v>
      </c>
      <c r="E384" s="307">
        <f t="shared" ca="1" si="154"/>
        <v>-23.757955077133005</v>
      </c>
      <c r="F384" s="304">
        <f t="shared" ca="1" si="155"/>
        <v>24.397434680564231</v>
      </c>
      <c r="G384" s="306">
        <f t="shared" ca="1" si="156"/>
        <v>84.458346064326918</v>
      </c>
      <c r="H384" s="307">
        <f t="shared" ca="1" si="157"/>
        <v>212.18592466884795</v>
      </c>
      <c r="I384" s="304">
        <f t="shared" ca="1" si="158"/>
        <v>228.37705411773666</v>
      </c>
      <c r="J384" s="306">
        <f t="shared" ca="1" si="159"/>
        <v>325.44745172719729</v>
      </c>
      <c r="K384" s="307">
        <f t="shared" ca="1" si="160"/>
        <v>1003.577528579861</v>
      </c>
      <c r="L384" s="304">
        <f t="shared" ca="1" si="145"/>
        <v>1055.027914183406</v>
      </c>
      <c r="M384" s="306">
        <f t="shared" ca="1" si="161"/>
        <v>1.191981313071885</v>
      </c>
      <c r="N384" s="304">
        <f t="shared" ca="1" si="162"/>
        <v>68.295498497481077</v>
      </c>
      <c r="P384" s="310">
        <f t="shared" ca="1" si="163"/>
        <v>23</v>
      </c>
      <c r="Q384" s="304">
        <f t="shared" ca="1" si="164"/>
        <v>0</v>
      </c>
      <c r="R384" s="306">
        <f t="shared" ca="1" si="165"/>
        <v>0</v>
      </c>
      <c r="S384" s="307">
        <f t="shared" ca="1" si="166"/>
        <v>8.451999999999984</v>
      </c>
      <c r="T384" s="304">
        <f t="shared" ca="1" si="146"/>
        <v>82.914119999999841</v>
      </c>
      <c r="U384" s="311">
        <f t="shared" ca="1" si="147"/>
        <v>0</v>
      </c>
      <c r="V384" s="306">
        <f t="shared" ca="1" si="148"/>
        <v>1.107935897864305</v>
      </c>
      <c r="W384" s="304">
        <f t="shared" ca="1" si="149"/>
        <v>126.58112104045078</v>
      </c>
      <c r="Y384" s="314" t="str">
        <f t="shared" ca="1" si="167"/>
        <v/>
      </c>
      <c r="Z384" s="315" t="str">
        <f t="shared" ca="1" si="168"/>
        <v/>
      </c>
      <c r="AA384" s="316" t="str">
        <f t="shared" ca="1" si="169"/>
        <v/>
      </c>
      <c r="AC384" s="310" t="e">
        <f t="shared" ca="1" si="170"/>
        <v>#N/A</v>
      </c>
      <c r="AD384" s="323" t="e">
        <f t="shared" ca="1" si="171"/>
        <v>#N/A</v>
      </c>
      <c r="AE384" s="324">
        <f t="shared" ca="1" si="150"/>
        <v>1003.577528579861</v>
      </c>
      <c r="AG384" s="306">
        <f t="shared" ca="1" si="172"/>
        <v>-24.126405238951158</v>
      </c>
      <c r="AH384" s="304">
        <f t="shared" ca="1" si="173"/>
        <v>-15.011323738399911</v>
      </c>
    </row>
    <row r="385" spans="1:34" x14ac:dyDescent="0.2">
      <c r="A385" s="347">
        <f t="shared" ca="1" si="151"/>
        <v>0.01</v>
      </c>
      <c r="B385" s="304">
        <f t="shared" ca="1" si="152"/>
        <v>7.509999999999919</v>
      </c>
      <c r="D385" s="306">
        <f t="shared" ca="1" si="153"/>
        <v>-5.5385943084247984</v>
      </c>
      <c r="E385" s="307">
        <f t="shared" ca="1" si="154"/>
        <v>-23.724690607410729</v>
      </c>
      <c r="F385" s="304">
        <f t="shared" ca="1" si="155"/>
        <v>24.36261421380469</v>
      </c>
      <c r="G385" s="306">
        <f t="shared" ca="1" si="156"/>
        <v>84.402960121242671</v>
      </c>
      <c r="H385" s="307">
        <f t="shared" ca="1" si="157"/>
        <v>211.94867776277383</v>
      </c>
      <c r="I385" s="304">
        <f t="shared" ca="1" si="158"/>
        <v>228.13614725118904</v>
      </c>
      <c r="J385" s="306">
        <f t="shared" ca="1" si="159"/>
        <v>326.29175825812513</v>
      </c>
      <c r="K385" s="307">
        <f t="shared" ca="1" si="160"/>
        <v>1005.6982015920191</v>
      </c>
      <c r="L385" s="304">
        <f t="shared" ca="1" si="145"/>
        <v>1057.3056247805553</v>
      </c>
      <c r="M385" s="306">
        <f t="shared" ca="1" si="161"/>
        <v>1.1918222882154708</v>
      </c>
      <c r="N385" s="304">
        <f t="shared" ca="1" si="162"/>
        <v>68.286387044370869</v>
      </c>
      <c r="P385" s="310">
        <f t="shared" ca="1" si="163"/>
        <v>23</v>
      </c>
      <c r="Q385" s="304">
        <f t="shared" ca="1" si="164"/>
        <v>0</v>
      </c>
      <c r="R385" s="306">
        <f t="shared" ca="1" si="165"/>
        <v>0</v>
      </c>
      <c r="S385" s="307">
        <f t="shared" ca="1" si="166"/>
        <v>8.451999999999984</v>
      </c>
      <c r="T385" s="304">
        <f t="shared" ca="1" si="146"/>
        <v>82.914119999999841</v>
      </c>
      <c r="U385" s="311">
        <f t="shared" ca="1" si="147"/>
        <v>0</v>
      </c>
      <c r="V385" s="306">
        <f t="shared" ca="1" si="148"/>
        <v>1.1077003715728098</v>
      </c>
      <c r="W385" s="304">
        <f t="shared" ca="1" si="149"/>
        <v>126.2873579881572</v>
      </c>
      <c r="Y385" s="314" t="str">
        <f t="shared" ca="1" si="167"/>
        <v/>
      </c>
      <c r="Z385" s="315" t="str">
        <f t="shared" ca="1" si="168"/>
        <v/>
      </c>
      <c r="AA385" s="316" t="str">
        <f t="shared" ca="1" si="169"/>
        <v/>
      </c>
      <c r="AC385" s="310" t="e">
        <f t="shared" ca="1" si="170"/>
        <v>#N/A</v>
      </c>
      <c r="AD385" s="323" t="e">
        <f t="shared" ca="1" si="171"/>
        <v>#N/A</v>
      </c>
      <c r="AE385" s="324">
        <f t="shared" ca="1" si="150"/>
        <v>1005.6982015920191</v>
      </c>
      <c r="AG385" s="306">
        <f t="shared" ca="1" si="172"/>
        <v>-24.090975120426236</v>
      </c>
      <c r="AH385" s="304">
        <f t="shared" ca="1" si="173"/>
        <v>-14.976469597781712</v>
      </c>
    </row>
    <row r="386" spans="1:34" x14ac:dyDescent="0.2">
      <c r="A386" s="347">
        <f t="shared" ca="1" si="151"/>
        <v>0.01</v>
      </c>
      <c r="B386" s="304">
        <f t="shared" ca="1" si="152"/>
        <v>7.5199999999999187</v>
      </c>
      <c r="D386" s="306">
        <f t="shared" ca="1" si="153"/>
        <v>-5.5279481958597874</v>
      </c>
      <c r="E386" s="307">
        <f t="shared" ca="1" si="154"/>
        <v>-23.691519192816944</v>
      </c>
      <c r="F386" s="304">
        <f t="shared" ca="1" si="155"/>
        <v>24.327891255094904</v>
      </c>
      <c r="G386" s="306">
        <f t="shared" ca="1" si="156"/>
        <v>84.347680639284079</v>
      </c>
      <c r="H386" s="307">
        <f t="shared" ca="1" si="157"/>
        <v>211.71176257084565</v>
      </c>
      <c r="I386" s="304">
        <f t="shared" ca="1" si="158"/>
        <v>227.89559372677829</v>
      </c>
      <c r="J386" s="306">
        <f t="shared" ca="1" si="159"/>
        <v>327.13551146192776</v>
      </c>
      <c r="K386" s="307">
        <f t="shared" ca="1" si="160"/>
        <v>1007.8165037936873</v>
      </c>
      <c r="L386" s="304">
        <f t="shared" ca="1" si="145"/>
        <v>1059.5809304524068</v>
      </c>
      <c r="M386" s="306">
        <f t="shared" ca="1" si="161"/>
        <v>1.1916630319028012</v>
      </c>
      <c r="N386" s="304">
        <f t="shared" ca="1" si="162"/>
        <v>68.277262329794084</v>
      </c>
      <c r="P386" s="310">
        <f t="shared" ca="1" si="163"/>
        <v>23</v>
      </c>
      <c r="Q386" s="304">
        <f t="shared" ca="1" si="164"/>
        <v>0</v>
      </c>
      <c r="R386" s="306">
        <f t="shared" ca="1" si="165"/>
        <v>0</v>
      </c>
      <c r="S386" s="307">
        <f t="shared" ca="1" si="166"/>
        <v>8.451999999999984</v>
      </c>
      <c r="T386" s="304">
        <f t="shared" ca="1" si="146"/>
        <v>82.914119999999841</v>
      </c>
      <c r="U386" s="311">
        <f t="shared" ca="1" si="147"/>
        <v>0</v>
      </c>
      <c r="V386" s="306">
        <f t="shared" ca="1" si="148"/>
        <v>1.1074651560599529</v>
      </c>
      <c r="W386" s="304">
        <f t="shared" ca="1" si="149"/>
        <v>125.99441605416783</v>
      </c>
      <c r="Y386" s="314" t="str">
        <f t="shared" ca="1" si="167"/>
        <v/>
      </c>
      <c r="Z386" s="315" t="str">
        <f t="shared" ca="1" si="168"/>
        <v/>
      </c>
      <c r="AA386" s="316" t="str">
        <f t="shared" ca="1" si="169"/>
        <v/>
      </c>
      <c r="AC386" s="310" t="e">
        <f t="shared" ca="1" si="170"/>
        <v>#N/A</v>
      </c>
      <c r="AD386" s="323" t="e">
        <f t="shared" ca="1" si="171"/>
        <v>#N/A</v>
      </c>
      <c r="AE386" s="324">
        <f t="shared" ca="1" si="150"/>
        <v>1007.8165037936873</v>
      </c>
      <c r="AG386" s="306">
        <f t="shared" ca="1" si="172"/>
        <v>-24.055641442010788</v>
      </c>
      <c r="AH386" s="304">
        <f t="shared" ca="1" si="173"/>
        <v>-14.941712965943852</v>
      </c>
    </row>
    <row r="387" spans="1:34" x14ac:dyDescent="0.2">
      <c r="A387" s="347">
        <f t="shared" ca="1" si="151"/>
        <v>0.01</v>
      </c>
      <c r="B387" s="304">
        <f t="shared" ca="1" si="152"/>
        <v>7.5299999999999185</v>
      </c>
      <c r="D387" s="306">
        <f t="shared" ca="1" si="153"/>
        <v>-5.5173308358145059</v>
      </c>
      <c r="E387" s="307">
        <f t="shared" ca="1" si="154"/>
        <v>-23.658440491590035</v>
      </c>
      <c r="F387" s="304">
        <f t="shared" ca="1" si="155"/>
        <v>24.293265446331755</v>
      </c>
      <c r="G387" s="306">
        <f t="shared" ca="1" si="156"/>
        <v>84.292507330925929</v>
      </c>
      <c r="H387" s="307">
        <f t="shared" ca="1" si="157"/>
        <v>211.47517816592975</v>
      </c>
      <c r="I387" s="304">
        <f t="shared" ca="1" si="158"/>
        <v>227.65539258371615</v>
      </c>
      <c r="J387" s="306">
        <f t="shared" ca="1" si="159"/>
        <v>327.97871240177881</v>
      </c>
      <c r="K387" s="307">
        <f t="shared" ca="1" si="160"/>
        <v>1009.9324384973712</v>
      </c>
      <c r="L387" s="304">
        <f t="shared" ca="1" si="145"/>
        <v>1061.8538346297833</v>
      </c>
      <c r="M387" s="306">
        <f t="shared" ca="1" si="161"/>
        <v>1.1915035438029802</v>
      </c>
      <c r="N387" s="304">
        <f t="shared" ca="1" si="162"/>
        <v>68.268124334791779</v>
      </c>
      <c r="P387" s="310">
        <f t="shared" ca="1" si="163"/>
        <v>23</v>
      </c>
      <c r="Q387" s="304">
        <f t="shared" ca="1" si="164"/>
        <v>0</v>
      </c>
      <c r="R387" s="306">
        <f t="shared" ca="1" si="165"/>
        <v>0</v>
      </c>
      <c r="S387" s="307">
        <f t="shared" ca="1" si="166"/>
        <v>8.451999999999984</v>
      </c>
      <c r="T387" s="304">
        <f t="shared" ca="1" si="146"/>
        <v>82.914119999999841</v>
      </c>
      <c r="U387" s="311">
        <f t="shared" ca="1" si="147"/>
        <v>0</v>
      </c>
      <c r="V387" s="306">
        <f t="shared" ca="1" si="148"/>
        <v>1.1072302507843992</v>
      </c>
      <c r="W387" s="304">
        <f t="shared" ca="1" si="149"/>
        <v>125.70229222667466</v>
      </c>
      <c r="Y387" s="314" t="str">
        <f t="shared" ca="1" si="167"/>
        <v/>
      </c>
      <c r="Z387" s="315" t="str">
        <f t="shared" ca="1" si="168"/>
        <v/>
      </c>
      <c r="AA387" s="316" t="str">
        <f t="shared" ca="1" si="169"/>
        <v/>
      </c>
      <c r="AC387" s="310" t="e">
        <f t="shared" ca="1" si="170"/>
        <v>#N/A</v>
      </c>
      <c r="AD387" s="323" t="e">
        <f t="shared" ca="1" si="171"/>
        <v>#N/A</v>
      </c>
      <c r="AE387" s="324">
        <f t="shared" ca="1" si="150"/>
        <v>1009.9324384973712</v>
      </c>
      <c r="AG387" s="306">
        <f t="shared" ca="1" si="172"/>
        <v>-24.020403843504944</v>
      </c>
      <c r="AH387" s="304">
        <f t="shared" ca="1" si="173"/>
        <v>-14.90705348487554</v>
      </c>
    </row>
    <row r="388" spans="1:34" x14ac:dyDescent="0.2">
      <c r="A388" s="347">
        <f t="shared" ca="1" si="151"/>
        <v>0.01</v>
      </c>
      <c r="B388" s="304">
        <f t="shared" ca="1" si="152"/>
        <v>7.5399999999999183</v>
      </c>
      <c r="D388" s="306">
        <f t="shared" ca="1" si="153"/>
        <v>-5.5067421219915795</v>
      </c>
      <c r="E388" s="307">
        <f t="shared" ca="1" si="154"/>
        <v>-23.625454163560555</v>
      </c>
      <c r="F388" s="304">
        <f t="shared" ca="1" si="155"/>
        <v>24.258736431080187</v>
      </c>
      <c r="G388" s="306">
        <f t="shared" ca="1" si="156"/>
        <v>84.237439909706012</v>
      </c>
      <c r="H388" s="307">
        <f t="shared" ca="1" si="157"/>
        <v>211.23892362429413</v>
      </c>
      <c r="I388" s="304">
        <f t="shared" ca="1" si="158"/>
        <v>227.41554286480002</v>
      </c>
      <c r="J388" s="306">
        <f t="shared" ca="1" si="159"/>
        <v>328.82136213798196</v>
      </c>
      <c r="K388" s="307">
        <f t="shared" ca="1" si="160"/>
        <v>1012.0460090063224</v>
      </c>
      <c r="L388" s="304">
        <f t="shared" ref="L388:L451" ca="1" si="174">SQRT(pos_x^2+pos_z^2)</f>
        <v>1064.1243407346262</v>
      </c>
      <c r="M388" s="306">
        <f t="shared" ca="1" si="161"/>
        <v>1.191343823584355</v>
      </c>
      <c r="N388" s="304">
        <f t="shared" ca="1" si="162"/>
        <v>68.258973040361653</v>
      </c>
      <c r="P388" s="310">
        <f t="shared" ca="1" si="163"/>
        <v>23</v>
      </c>
      <c r="Q388" s="304">
        <f t="shared" ca="1" si="164"/>
        <v>0</v>
      </c>
      <c r="R388" s="306">
        <f t="shared" ca="1" si="165"/>
        <v>0</v>
      </c>
      <c r="S388" s="307">
        <f t="shared" ca="1" si="166"/>
        <v>8.451999999999984</v>
      </c>
      <c r="T388" s="304">
        <f t="shared" ref="T388:T451" ca="1" si="175">m*g</f>
        <v>82.914119999999841</v>
      </c>
      <c r="U388" s="311">
        <f t="shared" ref="U388:U451" ca="1" si="176">IF(pos_xz&lt;L_rampe,Poids*COS(Beta),0)</f>
        <v>0</v>
      </c>
      <c r="V388" s="306">
        <f t="shared" ref="V388:V451" ca="1" si="177">Rho_moyen*(20000-Alt_rampe-pos_z)/(20000+Alt_rampe+pos_z)</f>
        <v>1.1069956552064135</v>
      </c>
      <c r="W388" s="304">
        <f t="shared" ref="W388:W451" ca="1" si="178">1/2*Rho*Sref*Cx*vit_xz^2</f>
        <v>125.4109835078898</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1012.0460090063224</v>
      </c>
      <c r="AG388" s="306">
        <f t="shared" ca="1" si="172"/>
        <v>-23.985261966371013</v>
      </c>
      <c r="AH388" s="304">
        <f t="shared" ca="1" si="173"/>
        <v>-14.872490798234134</v>
      </c>
    </row>
    <row r="389" spans="1:34" x14ac:dyDescent="0.2">
      <c r="A389" s="347">
        <f t="shared" ref="A389:A452" ca="1" si="180">IF(B388+0.01&lt;=T_ini+ROUNDUP(Temps_fin_propu,0), 0.01, IF(K388&gt;0, 0.1, 0.0001))</f>
        <v>0.01</v>
      </c>
      <c r="B389" s="304">
        <f t="shared" ref="B389:B452" ca="1" si="181">B388+pas</f>
        <v>7.5499999999999181</v>
      </c>
      <c r="D389" s="306">
        <f t="shared" ref="D389:D452" ca="1" si="182">IF(AND(L388&lt;L_rampe,Poussee&lt;Poids*SIN(M388)),0,(-W388+Poussee)/m*COS(M388)-U388/m*SIN(M388))</f>
        <v>-5.4961819485881573</v>
      </c>
      <c r="E389" s="307">
        <f t="shared" ref="E389:E452" ca="1" si="183">IF(AND(L388&lt;L_rampe,Poussee&lt;Poids*SIN(M388)),0,(-W388+Poussee)/m*SIN(M388)+U388/m*COS(M388)-Poids/m)</f>
        <v>-23.59255987014231</v>
      </c>
      <c r="F389" s="304">
        <f t="shared" ref="F389:F452" ca="1" si="184">SQRT(acc_x^2+acc_z^2)</f>
        <v>24.224303854563821</v>
      </c>
      <c r="G389" s="306">
        <f t="shared" ref="G389:G452" ca="1" si="185">G388+acc_x*pas</f>
        <v>84.18247809022013</v>
      </c>
      <c r="H389" s="307">
        <f t="shared" ref="H389:H452" ca="1" si="186">H388+acc_z*pas</f>
        <v>211.00299802559272</v>
      </c>
      <c r="I389" s="304">
        <f t="shared" ref="I389:I452" ca="1" si="187">SQRT(vit_x^2+vit_z^2)</f>
        <v>227.17604361639604</v>
      </c>
      <c r="J389" s="306">
        <f t="shared" ref="J389:J452" ca="1" si="188">J388+0.5*(vit_x+G388)*pas*(K388&gt;=0)</f>
        <v>329.6634617279816</v>
      </c>
      <c r="K389" s="307">
        <f t="shared" ref="K389:K452" ca="1" si="189">K388+0.5*(vit_z+H388)*pas</f>
        <v>1014.1572186145718</v>
      </c>
      <c r="L389" s="304">
        <f t="shared" ca="1" si="174"/>
        <v>1066.3924521800222</v>
      </c>
      <c r="M389" s="306">
        <f t="shared" ref="M389:M452" ca="1" si="190">IF(AND(L388&gt;L_rampe,G389&gt;0),ATAN2(G389,H389),$M$4)</f>
        <v>1.1911838709145139</v>
      </c>
      <c r="N389" s="304">
        <f t="shared" ref="N389:N452" ca="1" si="191">DEGREES(Beta)</f>
        <v>68.249808427457907</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8.451999999999984</v>
      </c>
      <c r="T389" s="304">
        <f t="shared" ca="1" si="175"/>
        <v>82.914119999999841</v>
      </c>
      <c r="U389" s="311">
        <f t="shared" ca="1" si="176"/>
        <v>0</v>
      </c>
      <c r="V389" s="306">
        <f t="shared" ca="1" si="177"/>
        <v>1.1067613687878599</v>
      </c>
      <c r="W389" s="304">
        <f t="shared" ca="1" si="178"/>
        <v>125.12048691396707</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1014.1572186145718</v>
      </c>
      <c r="AG389" s="306">
        <f t="shared" ref="AG389:AG452" ca="1" si="201">IF(AND(L388&lt;L_rampe,Poussee&lt;Poids*SIN(M388)),0,(-W388+Poussee)/m-Poids*SIN(M388)/m)</f>
        <v>-23.950215453724073</v>
      </c>
      <c r="AH389" s="304">
        <f t="shared" ref="AH389:AH452" ca="1" si="202">IF(AND(L388&lt;L_rampe,Poussee&lt;Poids*SIN(M388)), g*SIN(M388), (-W388+Poussee)/m)</f>
        <v>-14.838024551335783</v>
      </c>
    </row>
    <row r="390" spans="1:34" x14ac:dyDescent="0.2">
      <c r="A390" s="347">
        <f t="shared" ca="1" si="180"/>
        <v>0.01</v>
      </c>
      <c r="B390" s="304">
        <f t="shared" ca="1" si="181"/>
        <v>7.5599999999999179</v>
      </c>
      <c r="D390" s="306">
        <f t="shared" ca="1" si="182"/>
        <v>-5.4856502102931666</v>
      </c>
      <c r="E390" s="307">
        <f t="shared" ca="1" si="183"/>
        <v>-23.559757274323477</v>
      </c>
      <c r="F390" s="304">
        <f t="shared" ca="1" si="184"/>
        <v>24.18996736365569</v>
      </c>
      <c r="G390" s="306">
        <f t="shared" ca="1" si="185"/>
        <v>84.127621588117194</v>
      </c>
      <c r="H390" s="307">
        <f t="shared" ca="1" si="186"/>
        <v>210.76740045284947</v>
      </c>
      <c r="I390" s="304">
        <f t="shared" ca="1" si="187"/>
        <v>226.93689388842276</v>
      </c>
      <c r="J390" s="306">
        <f t="shared" ca="1" si="188"/>
        <v>330.50501222637331</v>
      </c>
      <c r="K390" s="307">
        <f t="shared" ca="1" si="189"/>
        <v>1016.266070606964</v>
      </c>
      <c r="L390" s="304">
        <f t="shared" ca="1" si="174"/>
        <v>1068.658172370227</v>
      </c>
      <c r="M390" s="306">
        <f t="shared" ca="1" si="190"/>
        <v>1.1910236854602863</v>
      </c>
      <c r="N390" s="304">
        <f t="shared" ca="1" si="191"/>
        <v>68.240630476991271</v>
      </c>
      <c r="P390" s="310">
        <f t="shared" ca="1" si="192"/>
        <v>23</v>
      </c>
      <c r="Q390" s="304">
        <f t="shared" ca="1" si="193"/>
        <v>0</v>
      </c>
      <c r="R390" s="306">
        <f t="shared" ca="1" si="194"/>
        <v>0</v>
      </c>
      <c r="S390" s="307">
        <f t="shared" ca="1" si="195"/>
        <v>8.451999999999984</v>
      </c>
      <c r="T390" s="304">
        <f t="shared" ca="1" si="175"/>
        <v>82.914119999999841</v>
      </c>
      <c r="U390" s="311">
        <f t="shared" ca="1" si="176"/>
        <v>0</v>
      </c>
      <c r="V390" s="306">
        <f t="shared" ca="1" si="177"/>
        <v>1.1065273909921927</v>
      </c>
      <c r="W390" s="304">
        <f t="shared" ca="1" si="178"/>
        <v>124.83079947492377</v>
      </c>
      <c r="Y390" s="314" t="str">
        <f t="shared" ca="1" si="196"/>
        <v/>
      </c>
      <c r="Z390" s="315" t="str">
        <f t="shared" ca="1" si="197"/>
        <v/>
      </c>
      <c r="AA390" s="316" t="str">
        <f t="shared" ca="1" si="198"/>
        <v/>
      </c>
      <c r="AC390" s="310" t="e">
        <f t="shared" ca="1" si="199"/>
        <v>#N/A</v>
      </c>
      <c r="AD390" s="323" t="e">
        <f t="shared" ca="1" si="200"/>
        <v>#N/A</v>
      </c>
      <c r="AE390" s="324">
        <f t="shared" ca="1" si="179"/>
        <v>1016.266070606964</v>
      </c>
      <c r="AG390" s="306">
        <f t="shared" ca="1" si="201"/>
        <v>-23.915263950322711</v>
      </c>
      <c r="AH390" s="304">
        <f t="shared" ca="1" si="202"/>
        <v>-14.803654391146155</v>
      </c>
    </row>
    <row r="391" spans="1:34" x14ac:dyDescent="0.2">
      <c r="A391" s="347">
        <f t="shared" ca="1" si="180"/>
        <v>0.01</v>
      </c>
      <c r="B391" s="304">
        <f t="shared" ca="1" si="181"/>
        <v>7.5699999999999177</v>
      </c>
      <c r="D391" s="306">
        <f t="shared" ca="1" si="182"/>
        <v>-5.4751468022845255</v>
      </c>
      <c r="E391" s="307">
        <f t="shared" ca="1" si="183"/>
        <v>-23.527046040657808</v>
      </c>
      <c r="F391" s="304">
        <f t="shared" ca="1" si="184"/>
        <v>24.155726606868996</v>
      </c>
      <c r="G391" s="306">
        <f t="shared" ca="1" si="185"/>
        <v>84.07287012009435</v>
      </c>
      <c r="H391" s="307">
        <f t="shared" ca="1" si="186"/>
        <v>210.53212999244289</v>
      </c>
      <c r="I391" s="304">
        <f t="shared" ca="1" si="187"/>
        <v>226.69809273433495</v>
      </c>
      <c r="J391" s="306">
        <f t="shared" ca="1" si="188"/>
        <v>331.34601468491439</v>
      </c>
      <c r="K391" s="307">
        <f t="shared" ca="1" si="189"/>
        <v>1018.3725682591905</v>
      </c>
      <c r="L391" s="304">
        <f t="shared" ca="1" si="174"/>
        <v>1070.9215047006924</v>
      </c>
      <c r="M391" s="306">
        <f t="shared" ca="1" si="190"/>
        <v>1.1908632668877381</v>
      </c>
      <c r="N391" s="304">
        <f t="shared" ca="1" si="191"/>
        <v>68.231439169828747</v>
      </c>
      <c r="P391" s="310">
        <f t="shared" ca="1" si="192"/>
        <v>23</v>
      </c>
      <c r="Q391" s="304">
        <f t="shared" ca="1" si="193"/>
        <v>0</v>
      </c>
      <c r="R391" s="306">
        <f t="shared" ca="1" si="194"/>
        <v>0</v>
      </c>
      <c r="S391" s="307">
        <f t="shared" ca="1" si="195"/>
        <v>8.451999999999984</v>
      </c>
      <c r="T391" s="304">
        <f t="shared" ca="1" si="175"/>
        <v>82.914119999999841</v>
      </c>
      <c r="U391" s="311">
        <f t="shared" ca="1" si="176"/>
        <v>0</v>
      </c>
      <c r="V391" s="306">
        <f t="shared" ca="1" si="177"/>
        <v>1.1062937212844515</v>
      </c>
      <c r="W391" s="304">
        <f t="shared" ca="1" si="178"/>
        <v>124.54191823456325</v>
      </c>
      <c r="Y391" s="314" t="str">
        <f t="shared" ca="1" si="196"/>
        <v/>
      </c>
      <c r="Z391" s="315" t="str">
        <f t="shared" ca="1" si="197"/>
        <v/>
      </c>
      <c r="AA391" s="316" t="str">
        <f t="shared" ca="1" si="198"/>
        <v/>
      </c>
      <c r="AC391" s="310" t="e">
        <f t="shared" ca="1" si="199"/>
        <v>#N/A</v>
      </c>
      <c r="AD391" s="323" t="e">
        <f t="shared" ca="1" si="200"/>
        <v>#N/A</v>
      </c>
      <c r="AE391" s="324">
        <f t="shared" ca="1" si="179"/>
        <v>1018.3725682591905</v>
      </c>
      <c r="AG391" s="306">
        <f t="shared" ca="1" si="201"/>
        <v>-23.880407102559722</v>
      </c>
      <c r="AH391" s="304">
        <f t="shared" ca="1" si="202"/>
        <v>-14.769379966271179</v>
      </c>
    </row>
    <row r="392" spans="1:34" x14ac:dyDescent="0.2">
      <c r="A392" s="347">
        <f t="shared" ca="1" si="180"/>
        <v>0.01</v>
      </c>
      <c r="B392" s="304">
        <f t="shared" ca="1" si="181"/>
        <v>7.5799999999999175</v>
      </c>
      <c r="D392" s="306">
        <f t="shared" ca="1" si="182"/>
        <v>-5.4646716202264463</v>
      </c>
      <c r="E392" s="307">
        <f t="shared" ca="1" si="183"/>
        <v>-23.494425835255836</v>
      </c>
      <c r="F392" s="304">
        <f t="shared" ca="1" si="184"/>
        <v>24.121581234347907</v>
      </c>
      <c r="G392" s="306">
        <f t="shared" ca="1" si="185"/>
        <v>84.01822340389208</v>
      </c>
      <c r="H392" s="307">
        <f t="shared" ca="1" si="186"/>
        <v>210.29718573409033</v>
      </c>
      <c r="I392" s="304">
        <f t="shared" ca="1" si="187"/>
        <v>226.45963921110712</v>
      </c>
      <c r="J392" s="306">
        <f t="shared" ca="1" si="188"/>
        <v>332.1864701525343</v>
      </c>
      <c r="K392" s="307">
        <f t="shared" ca="1" si="189"/>
        <v>1020.4767148378232</v>
      </c>
      <c r="L392" s="304">
        <f t="shared" ca="1" si="174"/>
        <v>1073.1824525580898</v>
      </c>
      <c r="M392" s="306">
        <f t="shared" ca="1" si="190"/>
        <v>1.1907026148621731</v>
      </c>
      <c r="N392" s="304">
        <f t="shared" ca="1" si="191"/>
        <v>68.222234486793653</v>
      </c>
      <c r="P392" s="310">
        <f t="shared" ca="1" si="192"/>
        <v>23</v>
      </c>
      <c r="Q392" s="304">
        <f t="shared" ca="1" si="193"/>
        <v>0</v>
      </c>
      <c r="R392" s="306">
        <f t="shared" ca="1" si="194"/>
        <v>0</v>
      </c>
      <c r="S392" s="307">
        <f t="shared" ca="1" si="195"/>
        <v>8.451999999999984</v>
      </c>
      <c r="T392" s="304">
        <f t="shared" ca="1" si="175"/>
        <v>82.914119999999841</v>
      </c>
      <c r="U392" s="311">
        <f t="shared" ca="1" si="176"/>
        <v>0</v>
      </c>
      <c r="V392" s="306">
        <f t="shared" ca="1" si="177"/>
        <v>1.1060603591312532</v>
      </c>
      <c r="W392" s="304">
        <f t="shared" ca="1" si="178"/>
        <v>124.25384025039773</v>
      </c>
      <c r="Y392" s="314" t="str">
        <f t="shared" ca="1" si="196"/>
        <v/>
      </c>
      <c r="Z392" s="315" t="str">
        <f t="shared" ca="1" si="197"/>
        <v/>
      </c>
      <c r="AA392" s="316" t="str">
        <f t="shared" ca="1" si="198"/>
        <v/>
      </c>
      <c r="AC392" s="310" t="e">
        <f t="shared" ca="1" si="199"/>
        <v>#N/A</v>
      </c>
      <c r="AD392" s="323" t="e">
        <f t="shared" ca="1" si="200"/>
        <v>#N/A</v>
      </c>
      <c r="AE392" s="324">
        <f t="shared" ca="1" si="179"/>
        <v>1020.4767148378232</v>
      </c>
      <c r="AG392" s="306">
        <f t="shared" ca="1" si="201"/>
        <v>-23.845644558452939</v>
      </c>
      <c r="AH392" s="304">
        <f t="shared" ca="1" si="202"/>
        <v>-14.735200926947881</v>
      </c>
    </row>
    <row r="393" spans="1:34" x14ac:dyDescent="0.2">
      <c r="A393" s="347">
        <f t="shared" ca="1" si="180"/>
        <v>0.01</v>
      </c>
      <c r="B393" s="304">
        <f t="shared" ca="1" si="181"/>
        <v>7.5899999999999173</v>
      </c>
      <c r="D393" s="306">
        <f t="shared" ca="1" si="182"/>
        <v>-5.4542245602666775</v>
      </c>
      <c r="E393" s="307">
        <f t="shared" ca="1" si="183"/>
        <v>-23.461896325776202</v>
      </c>
      <c r="F393" s="304">
        <f t="shared" ca="1" si="184"/>
        <v>24.087530897858482</v>
      </c>
      <c r="G393" s="306">
        <f t="shared" ca="1" si="185"/>
        <v>83.963681158289418</v>
      </c>
      <c r="H393" s="307">
        <f t="shared" ca="1" si="186"/>
        <v>210.06256677083258</v>
      </c>
      <c r="I393" s="304">
        <f t="shared" ca="1" si="187"/>
        <v>226.22153237921756</v>
      </c>
      <c r="J393" s="306">
        <f t="shared" ca="1" si="188"/>
        <v>333.0263796753452</v>
      </c>
      <c r="K393" s="307">
        <f t="shared" ca="1" si="189"/>
        <v>1022.5785136003478</v>
      </c>
      <c r="L393" s="304">
        <f t="shared" ca="1" si="174"/>
        <v>1075.4410193203362</v>
      </c>
      <c r="M393" s="306">
        <f t="shared" ca="1" si="190"/>
        <v>1.1905417290481288</v>
      </c>
      <c r="N393" s="304">
        <f t="shared" ca="1" si="191"/>
        <v>68.213016408665382</v>
      </c>
      <c r="P393" s="310">
        <f t="shared" ca="1" si="192"/>
        <v>23</v>
      </c>
      <c r="Q393" s="304">
        <f t="shared" ca="1" si="193"/>
        <v>0</v>
      </c>
      <c r="R393" s="306">
        <f t="shared" ca="1" si="194"/>
        <v>0</v>
      </c>
      <c r="S393" s="307">
        <f t="shared" ca="1" si="195"/>
        <v>8.451999999999984</v>
      </c>
      <c r="T393" s="304">
        <f t="shared" ca="1" si="175"/>
        <v>82.914119999999841</v>
      </c>
      <c r="U393" s="311">
        <f t="shared" ca="1" si="176"/>
        <v>0</v>
      </c>
      <c r="V393" s="306">
        <f t="shared" ca="1" si="177"/>
        <v>1.1058273040007884</v>
      </c>
      <c r="W393" s="304">
        <f t="shared" ca="1" si="178"/>
        <v>123.96656259357195</v>
      </c>
      <c r="Y393" s="314" t="str">
        <f t="shared" ca="1" si="196"/>
        <v/>
      </c>
      <c r="Z393" s="315" t="str">
        <f t="shared" ca="1" si="197"/>
        <v/>
      </c>
      <c r="AA393" s="316" t="str">
        <f t="shared" ca="1" si="198"/>
        <v/>
      </c>
      <c r="AC393" s="310" t="e">
        <f t="shared" ca="1" si="199"/>
        <v>#N/A</v>
      </c>
      <c r="AD393" s="323" t="e">
        <f t="shared" ca="1" si="200"/>
        <v>#N/A</v>
      </c>
      <c r="AE393" s="324">
        <f t="shared" ca="1" si="179"/>
        <v>1022.5785136003478</v>
      </c>
      <c r="AG393" s="306">
        <f t="shared" ca="1" si="201"/>
        <v>-23.810975967636086</v>
      </c>
      <c r="AH393" s="304">
        <f t="shared" ca="1" si="202"/>
        <v>-14.701116925035254</v>
      </c>
    </row>
    <row r="394" spans="1:34" x14ac:dyDescent="0.2">
      <c r="A394" s="347">
        <f t="shared" ca="1" si="180"/>
        <v>0.01</v>
      </c>
      <c r="B394" s="304">
        <f t="shared" ca="1" si="181"/>
        <v>7.599999999999917</v>
      </c>
      <c r="D394" s="306">
        <f t="shared" ca="1" si="182"/>
        <v>-5.4438055190338384</v>
      </c>
      <c r="E394" s="307">
        <f t="shared" ca="1" si="183"/>
        <v>-23.429457181417014</v>
      </c>
      <c r="F394" s="304">
        <f t="shared" ca="1" si="184"/>
        <v>24.053575250779591</v>
      </c>
      <c r="G394" s="306">
        <f t="shared" ca="1" si="185"/>
        <v>83.909243103099087</v>
      </c>
      <c r="H394" s="307">
        <f t="shared" ca="1" si="186"/>
        <v>209.82827219901841</v>
      </c>
      <c r="I394" s="304">
        <f t="shared" ca="1" si="187"/>
        <v>225.98377130263214</v>
      </c>
      <c r="J394" s="306">
        <f t="shared" ca="1" si="188"/>
        <v>333.86574429665217</v>
      </c>
      <c r="K394" s="307">
        <f t="shared" ca="1" si="189"/>
        <v>1024.677967795197</v>
      </c>
      <c r="L394" s="304">
        <f t="shared" ca="1" si="174"/>
        <v>1077.6972083566202</v>
      </c>
      <c r="M394" s="306">
        <f t="shared" ca="1" si="190"/>
        <v>1.1903806091093754</v>
      </c>
      <c r="N394" s="304">
        <f t="shared" ca="1" si="191"/>
        <v>68.203784916179401</v>
      </c>
      <c r="P394" s="310">
        <f t="shared" ca="1" si="192"/>
        <v>23</v>
      </c>
      <c r="Q394" s="304">
        <f t="shared" ca="1" si="193"/>
        <v>0</v>
      </c>
      <c r="R394" s="306">
        <f t="shared" ca="1" si="194"/>
        <v>0</v>
      </c>
      <c r="S394" s="307">
        <f t="shared" ca="1" si="195"/>
        <v>8.451999999999984</v>
      </c>
      <c r="T394" s="304">
        <f t="shared" ca="1" si="175"/>
        <v>82.914119999999841</v>
      </c>
      <c r="U394" s="311">
        <f t="shared" ca="1" si="176"/>
        <v>0</v>
      </c>
      <c r="V394" s="306">
        <f t="shared" ca="1" si="177"/>
        <v>1.1055945553628141</v>
      </c>
      <c r="W394" s="304">
        <f t="shared" ca="1" si="178"/>
        <v>123.68008234878704</v>
      </c>
      <c r="Y394" s="314" t="str">
        <f t="shared" ca="1" si="196"/>
        <v/>
      </c>
      <c r="Z394" s="315" t="str">
        <f t="shared" ca="1" si="197"/>
        <v/>
      </c>
      <c r="AA394" s="316" t="str">
        <f t="shared" ca="1" si="198"/>
        <v/>
      </c>
      <c r="AC394" s="310" t="e">
        <f t="shared" ca="1" si="199"/>
        <v>#N/A</v>
      </c>
      <c r="AD394" s="323" t="e">
        <f t="shared" ca="1" si="200"/>
        <v>#N/A</v>
      </c>
      <c r="AE394" s="324">
        <f t="shared" ca="1" si="179"/>
        <v>1024.677967795197</v>
      </c>
      <c r="AG394" s="306">
        <f t="shared" ca="1" si="201"/>
        <v>-23.776400981349724</v>
      </c>
      <c r="AH394" s="304">
        <f t="shared" ca="1" si="202"/>
        <v>-14.667127614005228</v>
      </c>
    </row>
    <row r="395" spans="1:34" x14ac:dyDescent="0.2">
      <c r="A395" s="347">
        <f t="shared" ca="1" si="180"/>
        <v>0.01</v>
      </c>
      <c r="B395" s="304">
        <f t="shared" ca="1" si="181"/>
        <v>7.6099999999999168</v>
      </c>
      <c r="D395" s="306">
        <f t="shared" ca="1" si="182"/>
        <v>-5.4334143936347328</v>
      </c>
      <c r="E395" s="307">
        <f t="shared" ca="1" si="183"/>
        <v>-23.39710807290723</v>
      </c>
      <c r="F395" s="304">
        <f t="shared" ca="1" si="184"/>
        <v>24.019713948093923</v>
      </c>
      <c r="G395" s="306">
        <f t="shared" ca="1" si="185"/>
        <v>83.854908959162742</v>
      </c>
      <c r="H395" s="307">
        <f t="shared" ca="1" si="186"/>
        <v>209.59430111828934</v>
      </c>
      <c r="I395" s="304">
        <f t="shared" ca="1" si="187"/>
        <v>225.74635504878836</v>
      </c>
      <c r="J395" s="306">
        <f t="shared" ca="1" si="188"/>
        <v>334.70456505696347</v>
      </c>
      <c r="K395" s="307">
        <f t="shared" ca="1" si="189"/>
        <v>1026.7750806617835</v>
      </c>
      <c r="L395" s="304">
        <f t="shared" ca="1" si="174"/>
        <v>1079.9510230274254</v>
      </c>
      <c r="M395" s="306">
        <f t="shared" ca="1" si="190"/>
        <v>1.190219254708915</v>
      </c>
      <c r="N395" s="304">
        <f t="shared" ca="1" si="191"/>
        <v>68.194539990027167</v>
      </c>
      <c r="P395" s="310">
        <f t="shared" ca="1" si="192"/>
        <v>23</v>
      </c>
      <c r="Q395" s="304">
        <f t="shared" ca="1" si="193"/>
        <v>0</v>
      </c>
      <c r="R395" s="306">
        <f t="shared" ca="1" si="194"/>
        <v>0</v>
      </c>
      <c r="S395" s="307">
        <f t="shared" ca="1" si="195"/>
        <v>8.451999999999984</v>
      </c>
      <c r="T395" s="304">
        <f t="shared" ca="1" si="175"/>
        <v>82.914119999999841</v>
      </c>
      <c r="U395" s="311">
        <f t="shared" ca="1" si="176"/>
        <v>0</v>
      </c>
      <c r="V395" s="306">
        <f t="shared" ca="1" si="177"/>
        <v>1.1053621126886475</v>
      </c>
      <c r="W395" s="304">
        <f t="shared" ca="1" si="178"/>
        <v>123.39439661422497</v>
      </c>
      <c r="Y395" s="314" t="str">
        <f t="shared" ca="1" si="196"/>
        <v/>
      </c>
      <c r="Z395" s="315" t="str">
        <f t="shared" ca="1" si="197"/>
        <v/>
      </c>
      <c r="AA395" s="316" t="str">
        <f t="shared" ca="1" si="198"/>
        <v/>
      </c>
      <c r="AC395" s="310" t="e">
        <f t="shared" ca="1" si="199"/>
        <v>#N/A</v>
      </c>
      <c r="AD395" s="323" t="e">
        <f t="shared" ca="1" si="200"/>
        <v>#N/A</v>
      </c>
      <c r="AE395" s="324">
        <f t="shared" ca="1" si="179"/>
        <v>1026.7750806617835</v>
      </c>
      <c r="AG395" s="306">
        <f t="shared" ca="1" si="201"/>
        <v>-23.741919252432229</v>
      </c>
      <c r="AH395" s="304">
        <f t="shared" ca="1" si="202"/>
        <v>-14.633232648933658</v>
      </c>
    </row>
    <row r="396" spans="1:34" x14ac:dyDescent="0.2">
      <c r="A396" s="347">
        <f t="shared" ca="1" si="180"/>
        <v>0.01</v>
      </c>
      <c r="B396" s="304">
        <f t="shared" ca="1" si="181"/>
        <v>7.6199999999999166</v>
      </c>
      <c r="D396" s="306">
        <f t="shared" ca="1" si="182"/>
        <v>-5.4230510816516588</v>
      </c>
      <c r="E396" s="307">
        <f t="shared" ca="1" si="183"/>
        <v>-23.364848672498177</v>
      </c>
      <c r="F396" s="304">
        <f t="shared" ca="1" si="184"/>
        <v>23.985946646379066</v>
      </c>
      <c r="G396" s="306">
        <f t="shared" ca="1" si="185"/>
        <v>83.800678448346233</v>
      </c>
      <c r="H396" s="307">
        <f t="shared" ca="1" si="186"/>
        <v>209.36065263156436</v>
      </c>
      <c r="I396" s="304">
        <f t="shared" ca="1" si="187"/>
        <v>225.50928268857953</v>
      </c>
      <c r="J396" s="306">
        <f t="shared" ca="1" si="188"/>
        <v>335.54284299400103</v>
      </c>
      <c r="K396" s="307">
        <f t="shared" ca="1" si="189"/>
        <v>1028.8698554305327</v>
      </c>
      <c r="L396" s="304">
        <f t="shared" ca="1" si="174"/>
        <v>1082.202466684558</v>
      </c>
      <c r="M396" s="306">
        <f t="shared" ca="1" si="190"/>
        <v>1.1900576655089781</v>
      </c>
      <c r="N396" s="304">
        <f t="shared" ca="1" si="191"/>
        <v>68.185281610855881</v>
      </c>
      <c r="P396" s="310">
        <f t="shared" ca="1" si="192"/>
        <v>23</v>
      </c>
      <c r="Q396" s="304">
        <f t="shared" ca="1" si="193"/>
        <v>0</v>
      </c>
      <c r="R396" s="306">
        <f t="shared" ca="1" si="194"/>
        <v>0</v>
      </c>
      <c r="S396" s="307">
        <f t="shared" ca="1" si="195"/>
        <v>8.451999999999984</v>
      </c>
      <c r="T396" s="304">
        <f t="shared" ca="1" si="175"/>
        <v>82.914119999999841</v>
      </c>
      <c r="U396" s="311">
        <f t="shared" ca="1" si="176"/>
        <v>0</v>
      </c>
      <c r="V396" s="306">
        <f t="shared" ca="1" si="177"/>
        <v>1.1051299754511605</v>
      </c>
      <c r="W396" s="304">
        <f t="shared" ca="1" si="178"/>
        <v>123.10950250147364</v>
      </c>
      <c r="Y396" s="314" t="str">
        <f t="shared" ca="1" si="196"/>
        <v/>
      </c>
      <c r="Z396" s="315" t="str">
        <f t="shared" ca="1" si="197"/>
        <v/>
      </c>
      <c r="AA396" s="316" t="str">
        <f t="shared" ca="1" si="198"/>
        <v/>
      </c>
      <c r="AC396" s="310" t="e">
        <f t="shared" ca="1" si="199"/>
        <v>#N/A</v>
      </c>
      <c r="AD396" s="323" t="e">
        <f t="shared" ca="1" si="200"/>
        <v>#N/A</v>
      </c>
      <c r="AE396" s="324">
        <f t="shared" ca="1" si="179"/>
        <v>1028.8698554305327</v>
      </c>
      <c r="AG396" s="306">
        <f t="shared" ca="1" si="201"/>
        <v>-23.707530435310829</v>
      </c>
      <c r="AH396" s="304">
        <f t="shared" ca="1" si="202"/>
        <v>-14.599431686491387</v>
      </c>
    </row>
    <row r="397" spans="1:34" x14ac:dyDescent="0.2">
      <c r="A397" s="347">
        <f t="shared" ca="1" si="180"/>
        <v>0.01</v>
      </c>
      <c r="B397" s="304">
        <f t="shared" ca="1" si="181"/>
        <v>7.6299999999999164</v>
      </c>
      <c r="D397" s="306">
        <f t="shared" ca="1" si="182"/>
        <v>-5.4127154811398004</v>
      </c>
      <c r="E397" s="307">
        <f t="shared" ca="1" si="183"/>
        <v>-23.332678653955021</v>
      </c>
      <c r="F397" s="304">
        <f t="shared" ca="1" si="184"/>
        <v>23.952273003798592</v>
      </c>
      <c r="G397" s="306">
        <f t="shared" ca="1" si="185"/>
        <v>83.746551293534836</v>
      </c>
      <c r="H397" s="307">
        <f t="shared" ca="1" si="186"/>
        <v>209.12732584502481</v>
      </c>
      <c r="I397" s="304">
        <f t="shared" ca="1" si="187"/>
        <v>225.27255329633888</v>
      </c>
      <c r="J397" s="306">
        <f t="shared" ca="1" si="188"/>
        <v>336.38057914271042</v>
      </c>
      <c r="K397" s="307">
        <f t="shared" ca="1" si="189"/>
        <v>1030.9622953229157</v>
      </c>
      <c r="L397" s="304">
        <f t="shared" ca="1" si="174"/>
        <v>1084.4515426711698</v>
      </c>
      <c r="M397" s="306">
        <f t="shared" ca="1" si="190"/>
        <v>1.1898958411710232</v>
      </c>
      <c r="N397" s="304">
        <f t="shared" ca="1" si="191"/>
        <v>68.176009759268567</v>
      </c>
      <c r="P397" s="310">
        <f t="shared" ca="1" si="192"/>
        <v>23</v>
      </c>
      <c r="Q397" s="304">
        <f t="shared" ca="1" si="193"/>
        <v>0</v>
      </c>
      <c r="R397" s="306">
        <f t="shared" ca="1" si="194"/>
        <v>0</v>
      </c>
      <c r="S397" s="307">
        <f t="shared" ca="1" si="195"/>
        <v>8.451999999999984</v>
      </c>
      <c r="T397" s="304">
        <f t="shared" ca="1" si="175"/>
        <v>82.914119999999841</v>
      </c>
      <c r="U397" s="311">
        <f t="shared" ca="1" si="176"/>
        <v>0</v>
      </c>
      <c r="V397" s="306">
        <f t="shared" ca="1" si="177"/>
        <v>1.1048981431247744</v>
      </c>
      <c r="W397" s="304">
        <f t="shared" ca="1" si="178"/>
        <v>122.82539713545212</v>
      </c>
      <c r="Y397" s="314" t="str">
        <f t="shared" ca="1" si="196"/>
        <v/>
      </c>
      <c r="Z397" s="315" t="str">
        <f t="shared" ca="1" si="197"/>
        <v/>
      </c>
      <c r="AA397" s="316" t="str">
        <f t="shared" ca="1" si="198"/>
        <v/>
      </c>
      <c r="AC397" s="310" t="e">
        <f t="shared" ca="1" si="199"/>
        <v>#N/A</v>
      </c>
      <c r="AD397" s="323" t="e">
        <f t="shared" ca="1" si="200"/>
        <v>#N/A</v>
      </c>
      <c r="AE397" s="324">
        <f t="shared" ca="1" si="179"/>
        <v>1030.9622953229157</v>
      </c>
      <c r="AG397" s="306">
        <f t="shared" ca="1" si="201"/>
        <v>-23.673234185992715</v>
      </c>
      <c r="AH397" s="304">
        <f t="shared" ca="1" si="202"/>
        <v>-14.565724384935384</v>
      </c>
    </row>
    <row r="398" spans="1:34" x14ac:dyDescent="0.2">
      <c r="A398" s="347">
        <f t="shared" ca="1" si="180"/>
        <v>0.01</v>
      </c>
      <c r="B398" s="304">
        <f t="shared" ca="1" si="181"/>
        <v>7.6399999999999162</v>
      </c>
      <c r="D398" s="306">
        <f t="shared" ca="1" si="182"/>
        <v>-5.4024074906245687</v>
      </c>
      <c r="E398" s="307">
        <f t="shared" ca="1" si="183"/>
        <v>-23.300597692548397</v>
      </c>
      <c r="F398" s="304">
        <f t="shared" ca="1" si="184"/>
        <v>23.918692680093287</v>
      </c>
      <c r="G398" s="306">
        <f t="shared" ca="1" si="185"/>
        <v>83.692527218628584</v>
      </c>
      <c r="H398" s="307">
        <f t="shared" ca="1" si="186"/>
        <v>208.89431986809933</v>
      </c>
      <c r="I398" s="304">
        <f t="shared" ca="1" si="187"/>
        <v>225.0361659498239</v>
      </c>
      <c r="J398" s="306">
        <f t="shared" ca="1" si="188"/>
        <v>337.21777453527125</v>
      </c>
      <c r="K398" s="307">
        <f t="shared" ca="1" si="189"/>
        <v>1033.0524035514813</v>
      </c>
      <c r="L398" s="304">
        <f t="shared" ca="1" si="174"/>
        <v>1086.6982543217846</v>
      </c>
      <c r="M398" s="306">
        <f t="shared" ca="1" si="190"/>
        <v>1.1897337813557343</v>
      </c>
      <c r="N398" s="304">
        <f t="shared" ca="1" si="191"/>
        <v>68.166724415823836</v>
      </c>
      <c r="P398" s="310">
        <f t="shared" ca="1" si="192"/>
        <v>23</v>
      </c>
      <c r="Q398" s="304">
        <f t="shared" ca="1" si="193"/>
        <v>0</v>
      </c>
      <c r="R398" s="306">
        <f t="shared" ca="1" si="194"/>
        <v>0</v>
      </c>
      <c r="S398" s="307">
        <f t="shared" ca="1" si="195"/>
        <v>8.451999999999984</v>
      </c>
      <c r="T398" s="304">
        <f t="shared" ca="1" si="175"/>
        <v>82.914119999999841</v>
      </c>
      <c r="U398" s="311">
        <f t="shared" ca="1" si="176"/>
        <v>0</v>
      </c>
      <c r="V398" s="306">
        <f t="shared" ca="1" si="177"/>
        <v>1.1046666151854512</v>
      </c>
      <c r="W398" s="304">
        <f t="shared" ca="1" si="178"/>
        <v>122.54207765433674</v>
      </c>
      <c r="Y398" s="314" t="str">
        <f t="shared" ca="1" si="196"/>
        <v/>
      </c>
      <c r="Z398" s="315" t="str">
        <f t="shared" ca="1" si="197"/>
        <v/>
      </c>
      <c r="AA398" s="316" t="str">
        <f t="shared" ca="1" si="198"/>
        <v/>
      </c>
      <c r="AC398" s="310" t="e">
        <f t="shared" ca="1" si="199"/>
        <v>#N/A</v>
      </c>
      <c r="AD398" s="323" t="e">
        <f t="shared" ca="1" si="200"/>
        <v>#N/A</v>
      </c>
      <c r="AE398" s="324">
        <f t="shared" ca="1" si="179"/>
        <v>1033.0524035514813</v>
      </c>
      <c r="AG398" s="306">
        <f t="shared" ca="1" si="201"/>
        <v>-23.639030162056208</v>
      </c>
      <c r="AH398" s="304">
        <f t="shared" ca="1" si="202"/>
        <v>-14.5321104040999</v>
      </c>
    </row>
    <row r="399" spans="1:34" x14ac:dyDescent="0.2">
      <c r="A399" s="347">
        <f t="shared" ca="1" si="180"/>
        <v>0.01</v>
      </c>
      <c r="B399" s="304">
        <f t="shared" ca="1" si="181"/>
        <v>7.649999999999916</v>
      </c>
      <c r="D399" s="306">
        <f t="shared" ca="1" si="182"/>
        <v>-5.3921270090990046</v>
      </c>
      <c r="E399" s="307">
        <f t="shared" ca="1" si="183"/>
        <v>-23.268605465045994</v>
      </c>
      <c r="F399" s="304">
        <f t="shared" ca="1" si="184"/>
        <v>23.88520533657233</v>
      </c>
      <c r="G399" s="306">
        <f t="shared" ca="1" si="185"/>
        <v>83.638605948537588</v>
      </c>
      <c r="H399" s="307">
        <f t="shared" ca="1" si="186"/>
        <v>208.66163381344887</v>
      </c>
      <c r="I399" s="304">
        <f t="shared" ca="1" si="187"/>
        <v>224.80011973020072</v>
      </c>
      <c r="J399" s="306">
        <f t="shared" ca="1" si="188"/>
        <v>338.0544302011071</v>
      </c>
      <c r="K399" s="307">
        <f t="shared" ca="1" si="189"/>
        <v>1035.140183319889</v>
      </c>
      <c r="L399" s="304">
        <f t="shared" ca="1" si="174"/>
        <v>1088.9426049623225</v>
      </c>
      <c r="M399" s="306">
        <f t="shared" ca="1" si="190"/>
        <v>1.1895714857230191</v>
      </c>
      <c r="N399" s="304">
        <f t="shared" ca="1" si="191"/>
        <v>68.157425561035851</v>
      </c>
      <c r="P399" s="310">
        <f t="shared" ca="1" si="192"/>
        <v>23</v>
      </c>
      <c r="Q399" s="304">
        <f t="shared" ca="1" si="193"/>
        <v>0</v>
      </c>
      <c r="R399" s="306">
        <f t="shared" ca="1" si="194"/>
        <v>0</v>
      </c>
      <c r="S399" s="307">
        <f t="shared" ca="1" si="195"/>
        <v>8.451999999999984</v>
      </c>
      <c r="T399" s="304">
        <f t="shared" ca="1" si="175"/>
        <v>82.914119999999841</v>
      </c>
      <c r="U399" s="311">
        <f t="shared" ca="1" si="176"/>
        <v>0</v>
      </c>
      <c r="V399" s="306">
        <f t="shared" ca="1" si="177"/>
        <v>1.1044353911106919</v>
      </c>
      <c r="W399" s="304">
        <f t="shared" ca="1" si="178"/>
        <v>122.25954120948754</v>
      </c>
      <c r="Y399" s="314" t="str">
        <f t="shared" ca="1" si="196"/>
        <v/>
      </c>
      <c r="Z399" s="315" t="str">
        <f t="shared" ca="1" si="197"/>
        <v/>
      </c>
      <c r="AA399" s="316" t="str">
        <f t="shared" ca="1" si="198"/>
        <v/>
      </c>
      <c r="AC399" s="310" t="e">
        <f t="shared" ca="1" si="199"/>
        <v>#N/A</v>
      </c>
      <c r="AD399" s="323" t="e">
        <f t="shared" ca="1" si="200"/>
        <v>#N/A</v>
      </c>
      <c r="AE399" s="324">
        <f t="shared" ca="1" si="179"/>
        <v>1035.140183319889</v>
      </c>
      <c r="AG399" s="306">
        <f t="shared" ca="1" si="201"/>
        <v>-23.60491802264195</v>
      </c>
      <c r="AH399" s="304">
        <f t="shared" ca="1" si="202"/>
        <v>-14.498589405387715</v>
      </c>
    </row>
    <row r="400" spans="1:34" x14ac:dyDescent="0.2">
      <c r="A400" s="347">
        <f t="shared" ca="1" si="180"/>
        <v>0.01</v>
      </c>
      <c r="B400" s="304">
        <f t="shared" ca="1" si="181"/>
        <v>7.6599999999999158</v>
      </c>
      <c r="D400" s="306">
        <f t="shared" ca="1" si="182"/>
        <v>-5.3818739360211847</v>
      </c>
      <c r="E400" s="307">
        <f t="shared" ca="1" si="183"/>
        <v>-23.236701649704301</v>
      </c>
      <c r="F400" s="304">
        <f t="shared" ca="1" si="184"/>
        <v>23.851810636104648</v>
      </c>
      <c r="G400" s="306">
        <f t="shared" ca="1" si="185"/>
        <v>83.584787209177378</v>
      </c>
      <c r="H400" s="307">
        <f t="shared" ca="1" si="186"/>
        <v>208.42926679695182</v>
      </c>
      <c r="I400" s="304">
        <f t="shared" ca="1" si="187"/>
        <v>224.56441372202852</v>
      </c>
      <c r="J400" s="306">
        <f t="shared" ca="1" si="188"/>
        <v>338.89054716689566</v>
      </c>
      <c r="K400" s="307">
        <f t="shared" ca="1" si="189"/>
        <v>1037.2256378229411</v>
      </c>
      <c r="L400" s="304">
        <f t="shared" ca="1" si="174"/>
        <v>1091.1845979101267</v>
      </c>
      <c r="M400" s="306">
        <f t="shared" ca="1" si="190"/>
        <v>1.1894089539320074</v>
      </c>
      <c r="N400" s="304">
        <f t="shared" ca="1" si="191"/>
        <v>68.148113175374192</v>
      </c>
      <c r="P400" s="310">
        <f t="shared" ca="1" si="192"/>
        <v>23</v>
      </c>
      <c r="Q400" s="304">
        <f t="shared" ca="1" si="193"/>
        <v>0</v>
      </c>
      <c r="R400" s="306">
        <f t="shared" ca="1" si="194"/>
        <v>0</v>
      </c>
      <c r="S400" s="307">
        <f t="shared" ca="1" si="195"/>
        <v>8.451999999999984</v>
      </c>
      <c r="T400" s="304">
        <f t="shared" ca="1" si="175"/>
        <v>82.914119999999841</v>
      </c>
      <c r="U400" s="311">
        <f t="shared" ca="1" si="176"/>
        <v>0</v>
      </c>
      <c r="V400" s="306">
        <f t="shared" ca="1" si="177"/>
        <v>1.1042044703795277</v>
      </c>
      <c r="W400" s="304">
        <f t="shared" ca="1" si="178"/>
        <v>121.97778496537501</v>
      </c>
      <c r="Y400" s="314" t="str">
        <f t="shared" ca="1" si="196"/>
        <v/>
      </c>
      <c r="Z400" s="315" t="str">
        <f t="shared" ca="1" si="197"/>
        <v/>
      </c>
      <c r="AA400" s="316" t="str">
        <f t="shared" ca="1" si="198"/>
        <v/>
      </c>
      <c r="AC400" s="310" t="e">
        <f t="shared" ca="1" si="199"/>
        <v>#N/A</v>
      </c>
      <c r="AD400" s="323" t="e">
        <f t="shared" ca="1" si="200"/>
        <v>#N/A</v>
      </c>
      <c r="AE400" s="324">
        <f t="shared" ca="1" si="179"/>
        <v>1037.2256378229411</v>
      </c>
      <c r="AG400" s="306">
        <f t="shared" ca="1" si="201"/>
        <v>-23.570897428444233</v>
      </c>
      <c r="AH400" s="304">
        <f t="shared" ca="1" si="202"/>
        <v>-14.465161051761449</v>
      </c>
    </row>
    <row r="401" spans="1:34" x14ac:dyDescent="0.2">
      <c r="A401" s="347">
        <f t="shared" ca="1" si="180"/>
        <v>0.01</v>
      </c>
      <c r="B401" s="304">
        <f t="shared" ca="1" si="181"/>
        <v>7.6699999999999156</v>
      </c>
      <c r="D401" s="306">
        <f t="shared" ca="1" si="182"/>
        <v>-5.37164817131164</v>
      </c>
      <c r="E401" s="307">
        <f t="shared" ca="1" si="183"/>
        <v>-23.204885926260303</v>
      </c>
      <c r="F401" s="304">
        <f t="shared" ca="1" si="184"/>
        <v>23.818508243110212</v>
      </c>
      <c r="G401" s="306">
        <f t="shared" ca="1" si="185"/>
        <v>83.531070727464268</v>
      </c>
      <c r="H401" s="307">
        <f t="shared" ca="1" si="186"/>
        <v>208.19721793768923</v>
      </c>
      <c r="I401" s="304">
        <f t="shared" ca="1" si="187"/>
        <v>224.32904701324415</v>
      </c>
      <c r="J401" s="306">
        <f t="shared" ca="1" si="188"/>
        <v>339.72612645657887</v>
      </c>
      <c r="K401" s="307">
        <f t="shared" ca="1" si="189"/>
        <v>1039.3087702466144</v>
      </c>
      <c r="L401" s="304">
        <f t="shared" ca="1" si="174"/>
        <v>1093.4242364739869</v>
      </c>
      <c r="M401" s="306">
        <f t="shared" ca="1" si="190"/>
        <v>1.1892461856410499</v>
      </c>
      <c r="N401" s="304">
        <f t="shared" ca="1" si="191"/>
        <v>68.138787239263763</v>
      </c>
      <c r="P401" s="310">
        <f t="shared" ca="1" si="192"/>
        <v>23</v>
      </c>
      <c r="Q401" s="304">
        <f t="shared" ca="1" si="193"/>
        <v>0</v>
      </c>
      <c r="R401" s="306">
        <f t="shared" ca="1" si="194"/>
        <v>0</v>
      </c>
      <c r="S401" s="307">
        <f t="shared" ca="1" si="195"/>
        <v>8.451999999999984</v>
      </c>
      <c r="T401" s="304">
        <f t="shared" ca="1" si="175"/>
        <v>82.914119999999841</v>
      </c>
      <c r="U401" s="311">
        <f t="shared" ca="1" si="176"/>
        <v>0</v>
      </c>
      <c r="V401" s="306">
        <f t="shared" ca="1" si="177"/>
        <v>1.1039738524725138</v>
      </c>
      <c r="W401" s="304">
        <f t="shared" ca="1" si="178"/>
        <v>121.69680609950743</v>
      </c>
      <c r="Y401" s="314" t="str">
        <f t="shared" ca="1" si="196"/>
        <v/>
      </c>
      <c r="Z401" s="315" t="str">
        <f t="shared" ca="1" si="197"/>
        <v/>
      </c>
      <c r="AA401" s="316" t="str">
        <f t="shared" ca="1" si="198"/>
        <v/>
      </c>
      <c r="AC401" s="310" t="e">
        <f t="shared" ca="1" si="199"/>
        <v>#N/A</v>
      </c>
      <c r="AD401" s="323" t="e">
        <f t="shared" ca="1" si="200"/>
        <v>#N/A</v>
      </c>
      <c r="AE401" s="324">
        <f t="shared" ca="1" si="179"/>
        <v>1039.3087702466144</v>
      </c>
      <c r="AG401" s="306">
        <f t="shared" ca="1" si="201"/>
        <v>-23.536968041702266</v>
      </c>
      <c r="AH401" s="304">
        <f t="shared" ca="1" si="202"/>
        <v>-14.431825007734885</v>
      </c>
    </row>
    <row r="402" spans="1:34" x14ac:dyDescent="0.2">
      <c r="A402" s="347">
        <f t="shared" ca="1" si="180"/>
        <v>0.01</v>
      </c>
      <c r="B402" s="304">
        <f t="shared" ca="1" si="181"/>
        <v>7.6799999999999153</v>
      </c>
      <c r="D402" s="306">
        <f t="shared" ca="1" si="182"/>
        <v>-5.3614496153507751</v>
      </c>
      <c r="E402" s="307">
        <f t="shared" ca="1" si="183"/>
        <v>-23.173157975923282</v>
      </c>
      <c r="F402" s="304">
        <f t="shared" ca="1" si="184"/>
        <v>23.78529782355146</v>
      </c>
      <c r="G402" s="306">
        <f t="shared" ca="1" si="185"/>
        <v>83.477456231310754</v>
      </c>
      <c r="H402" s="307">
        <f t="shared" ca="1" si="186"/>
        <v>207.96548635792999</v>
      </c>
      <c r="I402" s="304">
        <f t="shared" ca="1" si="187"/>
        <v>224.09401869514673</v>
      </c>
      <c r="J402" s="306">
        <f t="shared" ca="1" si="188"/>
        <v>340.56116909137273</v>
      </c>
      <c r="K402" s="307">
        <f t="shared" ca="1" si="189"/>
        <v>1041.3895837680925</v>
      </c>
      <c r="L402" s="304">
        <f t="shared" ca="1" si="174"/>
        <v>1095.6615239541652</v>
      </c>
      <c r="M402" s="306">
        <f t="shared" ca="1" si="190"/>
        <v>1.1890831805077147</v>
      </c>
      <c r="N402" s="304">
        <f t="shared" ca="1" si="191"/>
        <v>68.129447733084689</v>
      </c>
      <c r="P402" s="310">
        <f t="shared" ca="1" si="192"/>
        <v>23</v>
      </c>
      <c r="Q402" s="304">
        <f t="shared" ca="1" si="193"/>
        <v>0</v>
      </c>
      <c r="R402" s="306">
        <f t="shared" ca="1" si="194"/>
        <v>0</v>
      </c>
      <c r="S402" s="307">
        <f t="shared" ca="1" si="195"/>
        <v>8.451999999999984</v>
      </c>
      <c r="T402" s="304">
        <f t="shared" ca="1" si="175"/>
        <v>82.914119999999841</v>
      </c>
      <c r="U402" s="311">
        <f t="shared" ca="1" si="176"/>
        <v>0</v>
      </c>
      <c r="V402" s="306">
        <f t="shared" ca="1" si="177"/>
        <v>1.1037435368717259</v>
      </c>
      <c r="W402" s="304">
        <f t="shared" ca="1" si="178"/>
        <v>121.416601802359</v>
      </c>
      <c r="Y402" s="314" t="str">
        <f t="shared" ca="1" si="196"/>
        <v/>
      </c>
      <c r="Z402" s="315" t="str">
        <f t="shared" ca="1" si="197"/>
        <v/>
      </c>
      <c r="AA402" s="316" t="str">
        <f t="shared" ca="1" si="198"/>
        <v/>
      </c>
      <c r="AC402" s="310" t="e">
        <f t="shared" ca="1" si="199"/>
        <v>#N/A</v>
      </c>
      <c r="AD402" s="323" t="e">
        <f t="shared" ca="1" si="200"/>
        <v>#N/A</v>
      </c>
      <c r="AE402" s="324">
        <f t="shared" ca="1" si="179"/>
        <v>1041.3895837680925</v>
      </c>
      <c r="AG402" s="306">
        <f t="shared" ca="1" si="201"/>
        <v>-23.5031295261916</v>
      </c>
      <c r="AH402" s="304">
        <f t="shared" ca="1" si="202"/>
        <v>-14.39858093936437</v>
      </c>
    </row>
    <row r="403" spans="1:34" x14ac:dyDescent="0.2">
      <c r="A403" s="347">
        <f t="shared" ca="1" si="180"/>
        <v>0.01</v>
      </c>
      <c r="B403" s="304">
        <f t="shared" ca="1" si="181"/>
        <v>7.6899999999999151</v>
      </c>
      <c r="D403" s="306">
        <f t="shared" ca="1" si="182"/>
        <v>-5.3512781689763669</v>
      </c>
      <c r="E403" s="307">
        <f t="shared" ca="1" si="183"/>
        <v>-23.141517481366698</v>
      </c>
      <c r="F403" s="304">
        <f t="shared" ca="1" si="184"/>
        <v>23.752179044924773</v>
      </c>
      <c r="G403" s="306">
        <f t="shared" ca="1" si="185"/>
        <v>83.423943449620992</v>
      </c>
      <c r="H403" s="307">
        <f t="shared" ca="1" si="186"/>
        <v>207.73407118311633</v>
      </c>
      <c r="I403" s="304">
        <f t="shared" ca="1" si="187"/>
        <v>223.85932786238237</v>
      </c>
      <c r="J403" s="306">
        <f t="shared" ca="1" si="188"/>
        <v>341.3956760897774</v>
      </c>
      <c r="K403" s="307">
        <f t="shared" ca="1" si="189"/>
        <v>1043.4680815557977</v>
      </c>
      <c r="L403" s="304">
        <f t="shared" ca="1" si="174"/>
        <v>1097.8964636424205</v>
      </c>
      <c r="M403" s="306">
        <f t="shared" ca="1" si="190"/>
        <v>1.1889199381887876</v>
      </c>
      <c r="N403" s="304">
        <f t="shared" ca="1" si="191"/>
        <v>68.120094637172244</v>
      </c>
      <c r="P403" s="310">
        <f t="shared" ca="1" si="192"/>
        <v>23</v>
      </c>
      <c r="Q403" s="304">
        <f t="shared" ca="1" si="193"/>
        <v>0</v>
      </c>
      <c r="R403" s="306">
        <f t="shared" ca="1" si="194"/>
        <v>0</v>
      </c>
      <c r="S403" s="307">
        <f t="shared" ca="1" si="195"/>
        <v>8.451999999999984</v>
      </c>
      <c r="T403" s="304">
        <f t="shared" ca="1" si="175"/>
        <v>82.914119999999841</v>
      </c>
      <c r="U403" s="311">
        <f t="shared" ca="1" si="176"/>
        <v>0</v>
      </c>
      <c r="V403" s="306">
        <f t="shared" ca="1" si="177"/>
        <v>1.1035135230607531</v>
      </c>
      <c r="W403" s="304">
        <f t="shared" ca="1" si="178"/>
        <v>121.1371692772979</v>
      </c>
      <c r="Y403" s="314" t="str">
        <f t="shared" ca="1" si="196"/>
        <v/>
      </c>
      <c r="Z403" s="315" t="str">
        <f t="shared" ca="1" si="197"/>
        <v/>
      </c>
      <c r="AA403" s="316" t="str">
        <f t="shared" ca="1" si="198"/>
        <v/>
      </c>
      <c r="AC403" s="310" t="e">
        <f t="shared" ca="1" si="199"/>
        <v>#N/A</v>
      </c>
      <c r="AD403" s="323" t="e">
        <f t="shared" ca="1" si="200"/>
        <v>#N/A</v>
      </c>
      <c r="AE403" s="324">
        <f t="shared" ca="1" si="179"/>
        <v>1043.4680815557977</v>
      </c>
      <c r="AG403" s="306">
        <f t="shared" ca="1" si="201"/>
        <v>-23.469381547215573</v>
      </c>
      <c r="AH403" s="304">
        <f t="shared" ca="1" si="202"/>
        <v>-14.365428514240325</v>
      </c>
    </row>
    <row r="404" spans="1:34" x14ac:dyDescent="0.2">
      <c r="A404" s="347">
        <f t="shared" ca="1" si="180"/>
        <v>0.01</v>
      </c>
      <c r="B404" s="304">
        <f t="shared" ca="1" si="181"/>
        <v>7.6999999999999149</v>
      </c>
      <c r="D404" s="306">
        <f t="shared" ca="1" si="182"/>
        <v>-5.3411337334809925</v>
      </c>
      <c r="E404" s="307">
        <f t="shared" ca="1" si="183"/>
        <v>-23.109964126720087</v>
      </c>
      <c r="F404" s="304">
        <f t="shared" ca="1" si="184"/>
        <v>23.719151576252003</v>
      </c>
      <c r="G404" s="306">
        <f t="shared" ca="1" si="185"/>
        <v>83.370532112286185</v>
      </c>
      <c r="H404" s="307">
        <f t="shared" ca="1" si="186"/>
        <v>207.50297154184912</v>
      </c>
      <c r="I404" s="304">
        <f t="shared" ca="1" si="187"/>
        <v>223.62497361292898</v>
      </c>
      <c r="J404" s="306">
        <f t="shared" ca="1" si="188"/>
        <v>342.22964846758691</v>
      </c>
      <c r="K404" s="307">
        <f t="shared" ca="1" si="189"/>
        <v>1045.5442667694224</v>
      </c>
      <c r="L404" s="304">
        <f t="shared" ca="1" si="174"/>
        <v>1100.1290588220352</v>
      </c>
      <c r="M404" s="306">
        <f t="shared" ca="1" si="190"/>
        <v>1.1887564583402683</v>
      </c>
      <c r="N404" s="304">
        <f t="shared" ca="1" si="191"/>
        <v>68.110727931816641</v>
      </c>
      <c r="P404" s="310">
        <f t="shared" ca="1" si="192"/>
        <v>23</v>
      </c>
      <c r="Q404" s="304">
        <f t="shared" ca="1" si="193"/>
        <v>0</v>
      </c>
      <c r="R404" s="306">
        <f t="shared" ca="1" si="194"/>
        <v>0</v>
      </c>
      <c r="S404" s="307">
        <f t="shared" ca="1" si="195"/>
        <v>8.451999999999984</v>
      </c>
      <c r="T404" s="304">
        <f t="shared" ca="1" si="175"/>
        <v>82.914119999999841</v>
      </c>
      <c r="U404" s="311">
        <f t="shared" ca="1" si="176"/>
        <v>0</v>
      </c>
      <c r="V404" s="306">
        <f t="shared" ca="1" si="177"/>
        <v>1.1032838105246923</v>
      </c>
      <c r="W404" s="304">
        <f t="shared" ca="1" si="178"/>
        <v>120.85850574051513</v>
      </c>
      <c r="Y404" s="314" t="str">
        <f t="shared" ca="1" si="196"/>
        <v/>
      </c>
      <c r="Z404" s="315" t="str">
        <f t="shared" ca="1" si="197"/>
        <v/>
      </c>
      <c r="AA404" s="316" t="str">
        <f t="shared" ca="1" si="198"/>
        <v/>
      </c>
      <c r="AC404" s="310" t="e">
        <f t="shared" ca="1" si="199"/>
        <v>#N/A</v>
      </c>
      <c r="AD404" s="323" t="e">
        <f t="shared" ca="1" si="200"/>
        <v>#N/A</v>
      </c>
      <c r="AE404" s="324">
        <f t="shared" ca="1" si="179"/>
        <v>1045.5442667694224</v>
      </c>
      <c r="AG404" s="306">
        <f t="shared" ca="1" si="201"/>
        <v>-23.435723771596802</v>
      </c>
      <c r="AH404" s="304">
        <f t="shared" ca="1" si="202"/>
        <v>-14.332367401478718</v>
      </c>
    </row>
    <row r="405" spans="1:34" x14ac:dyDescent="0.2">
      <c r="A405" s="347">
        <f t="shared" ca="1" si="180"/>
        <v>0.1</v>
      </c>
      <c r="B405" s="304">
        <f t="shared" ca="1" si="181"/>
        <v>7.7999999999999146</v>
      </c>
      <c r="D405" s="306">
        <f t="shared" ca="1" si="182"/>
        <v>-5.3310162106095511</v>
      </c>
      <c r="E405" s="307">
        <f t="shared" ca="1" si="183"/>
        <v>-23.078497597560983</v>
      </c>
      <c r="F405" s="304">
        <f t="shared" ca="1" si="184"/>
        <v>23.686215088072004</v>
      </c>
      <c r="G405" s="306">
        <f t="shared" ca="1" si="185"/>
        <v>82.837430491225234</v>
      </c>
      <c r="H405" s="307">
        <f t="shared" ca="1" si="186"/>
        <v>205.19512178209303</v>
      </c>
      <c r="I405" s="304">
        <f t="shared" ca="1" si="187"/>
        <v>221.28506025838382</v>
      </c>
      <c r="J405" s="306">
        <f t="shared" ca="1" si="188"/>
        <v>350.54004659776251</v>
      </c>
      <c r="K405" s="307">
        <f t="shared" ca="1" si="189"/>
        <v>1066.1791714356195</v>
      </c>
      <c r="L405" s="304">
        <f t="shared" ca="1" si="174"/>
        <v>1122.3263116722808</v>
      </c>
      <c r="M405" s="306">
        <f t="shared" ca="1" si="190"/>
        <v>1.1871036999063742</v>
      </c>
      <c r="N405" s="304">
        <f t="shared" ca="1" si="191"/>
        <v>68.016031848999859</v>
      </c>
      <c r="P405" s="310">
        <f t="shared" ca="1" si="192"/>
        <v>23</v>
      </c>
      <c r="Q405" s="304">
        <f t="shared" ca="1" si="193"/>
        <v>0</v>
      </c>
      <c r="R405" s="306">
        <f t="shared" ca="1" si="194"/>
        <v>0</v>
      </c>
      <c r="S405" s="307">
        <f t="shared" ca="1" si="195"/>
        <v>8.451999999999984</v>
      </c>
      <c r="T405" s="304">
        <f t="shared" ca="1" si="175"/>
        <v>82.914119999999841</v>
      </c>
      <c r="U405" s="311">
        <f t="shared" ca="1" si="176"/>
        <v>0</v>
      </c>
      <c r="V405" s="306">
        <f t="shared" ca="1" si="177"/>
        <v>1.1010031921897276</v>
      </c>
      <c r="W405" s="304">
        <f t="shared" ca="1" si="178"/>
        <v>118.09788958231879</v>
      </c>
      <c r="Y405" s="314" t="str">
        <f t="shared" ca="1" si="196"/>
        <v/>
      </c>
      <c r="Z405" s="315" t="str">
        <f t="shared" ca="1" si="197"/>
        <v/>
      </c>
      <c r="AA405" s="316" t="str">
        <f t="shared" ca="1" si="198"/>
        <v/>
      </c>
      <c r="AC405" s="310" t="e">
        <f t="shared" ca="1" si="199"/>
        <v>#N/A</v>
      </c>
      <c r="AD405" s="323" t="e">
        <f t="shared" ca="1" si="200"/>
        <v>#N/A</v>
      </c>
      <c r="AE405" s="324">
        <f t="shared" ca="1" si="179"/>
        <v>1066.1791714356195</v>
      </c>
      <c r="AG405" s="306">
        <f t="shared" ca="1" si="201"/>
        <v>-23.402155867668728</v>
      </c>
      <c r="AH405" s="304">
        <f t="shared" ca="1" si="202"/>
        <v>-14.299397271712655</v>
      </c>
    </row>
    <row r="406" spans="1:34" x14ac:dyDescent="0.2">
      <c r="A406" s="347">
        <f t="shared" ca="1" si="180"/>
        <v>0.1</v>
      </c>
      <c r="B406" s="304">
        <f t="shared" ca="1" si="181"/>
        <v>7.8999999999999142</v>
      </c>
      <c r="D406" s="306">
        <f t="shared" ca="1" si="182"/>
        <v>-5.2306682170177474</v>
      </c>
      <c r="E406" s="307">
        <f t="shared" ca="1" si="183"/>
        <v>-22.766794958848621</v>
      </c>
      <c r="F406" s="304">
        <f t="shared" ca="1" si="184"/>
        <v>23.359940982262234</v>
      </c>
      <c r="G406" s="306">
        <f t="shared" ca="1" si="185"/>
        <v>82.314363669523459</v>
      </c>
      <c r="H406" s="307">
        <f t="shared" ca="1" si="186"/>
        <v>202.91844228620818</v>
      </c>
      <c r="I406" s="304">
        <f t="shared" ca="1" si="187"/>
        <v>218.97842059476949</v>
      </c>
      <c r="J406" s="306">
        <f t="shared" ca="1" si="188"/>
        <v>358.79763630579993</v>
      </c>
      <c r="K406" s="307">
        <f t="shared" ca="1" si="189"/>
        <v>1086.5848496390347</v>
      </c>
      <c r="L406" s="304">
        <f t="shared" ca="1" si="174"/>
        <v>1144.2912126219062</v>
      </c>
      <c r="M406" s="306">
        <f t="shared" ca="1" si="190"/>
        <v>1.1854266637848492</v>
      </c>
      <c r="N406" s="304">
        <f t="shared" ca="1" si="191"/>
        <v>67.919944757145487</v>
      </c>
      <c r="P406" s="310">
        <f t="shared" ca="1" si="192"/>
        <v>23</v>
      </c>
      <c r="Q406" s="304">
        <f t="shared" ca="1" si="193"/>
        <v>0</v>
      </c>
      <c r="R406" s="306">
        <f t="shared" ca="1" si="194"/>
        <v>0</v>
      </c>
      <c r="S406" s="307">
        <f t="shared" ca="1" si="195"/>
        <v>8.451999999999984</v>
      </c>
      <c r="T406" s="304">
        <f t="shared" ca="1" si="175"/>
        <v>82.914119999999841</v>
      </c>
      <c r="U406" s="311">
        <f t="shared" ca="1" si="176"/>
        <v>0</v>
      </c>
      <c r="V406" s="306">
        <f t="shared" ca="1" si="177"/>
        <v>1.0987522979373683</v>
      </c>
      <c r="W406" s="304">
        <f t="shared" ca="1" si="178"/>
        <v>115.41222262942487</v>
      </c>
      <c r="Y406" s="314" t="str">
        <f t="shared" ca="1" si="196"/>
        <v/>
      </c>
      <c r="Z406" s="315" t="str">
        <f t="shared" ca="1" si="197"/>
        <v/>
      </c>
      <c r="AA406" s="316" t="str">
        <f t="shared" ca="1" si="198"/>
        <v/>
      </c>
      <c r="AC406" s="310" t="e">
        <f t="shared" ca="1" si="199"/>
        <v>#N/A</v>
      </c>
      <c r="AD406" s="323" t="e">
        <f t="shared" ca="1" si="200"/>
        <v>#N/A</v>
      </c>
      <c r="AE406" s="324">
        <f t="shared" ca="1" si="179"/>
        <v>1086.5848496390347</v>
      </c>
      <c r="AG406" s="306">
        <f t="shared" ca="1" si="201"/>
        <v>-23.069475964884269</v>
      </c>
      <c r="AH406" s="304">
        <f t="shared" ca="1" si="202"/>
        <v>-13.972774441826669</v>
      </c>
    </row>
    <row r="407" spans="1:34" x14ac:dyDescent="0.2">
      <c r="A407" s="347">
        <f t="shared" ca="1" si="180"/>
        <v>0.1</v>
      </c>
      <c r="B407" s="304">
        <f t="shared" ca="1" si="181"/>
        <v>7.9999999999999138</v>
      </c>
      <c r="D407" s="306">
        <f t="shared" ca="1" si="182"/>
        <v>-5.1329451400227182</v>
      </c>
      <c r="E407" s="307">
        <f t="shared" ca="1" si="183"/>
        <v>-22.463553835824754</v>
      </c>
      <c r="F407" s="304">
        <f t="shared" ca="1" si="184"/>
        <v>23.042534078210231</v>
      </c>
      <c r="G407" s="306">
        <f t="shared" ca="1" si="185"/>
        <v>81.801069155521191</v>
      </c>
      <c r="H407" s="307">
        <f t="shared" ca="1" si="186"/>
        <v>200.67208690262569</v>
      </c>
      <c r="I407" s="304">
        <f t="shared" ca="1" si="187"/>
        <v>216.7041794171061</v>
      </c>
      <c r="J407" s="306">
        <f t="shared" ca="1" si="188"/>
        <v>367.00340794705215</v>
      </c>
      <c r="K407" s="307">
        <f t="shared" ca="1" si="189"/>
        <v>1106.7643760984763</v>
      </c>
      <c r="L407" s="304">
        <f t="shared" ca="1" si="174"/>
        <v>1166.0269660884348</v>
      </c>
      <c r="M407" s="306">
        <f t="shared" ca="1" si="190"/>
        <v>1.1837249902842759</v>
      </c>
      <c r="N407" s="304">
        <f t="shared" ca="1" si="191"/>
        <v>67.822446047453383</v>
      </c>
      <c r="P407" s="310">
        <f t="shared" ca="1" si="192"/>
        <v>23</v>
      </c>
      <c r="Q407" s="304">
        <f t="shared" ca="1" si="193"/>
        <v>0</v>
      </c>
      <c r="R407" s="306">
        <f t="shared" ca="1" si="194"/>
        <v>0</v>
      </c>
      <c r="S407" s="307">
        <f t="shared" ca="1" si="195"/>
        <v>8.451999999999984</v>
      </c>
      <c r="T407" s="304">
        <f t="shared" ca="1" si="175"/>
        <v>82.914119999999841</v>
      </c>
      <c r="U407" s="311">
        <f t="shared" ca="1" si="176"/>
        <v>0</v>
      </c>
      <c r="V407" s="306">
        <f t="shared" ca="1" si="177"/>
        <v>1.0965306300329065</v>
      </c>
      <c r="W407" s="304">
        <f t="shared" ca="1" si="178"/>
        <v>112.7988605503443</v>
      </c>
      <c r="Y407" s="314" t="str">
        <f t="shared" ca="1" si="196"/>
        <v/>
      </c>
      <c r="Z407" s="315" t="str">
        <f t="shared" ca="1" si="197"/>
        <v/>
      </c>
      <c r="AA407" s="316" t="str">
        <f t="shared" ca="1" si="198"/>
        <v/>
      </c>
      <c r="AC407" s="310">
        <f t="shared" ca="1" si="199"/>
        <v>7.9999999999999138</v>
      </c>
      <c r="AD407" s="323">
        <f t="shared" ca="1" si="200"/>
        <v>367.00340794705215</v>
      </c>
      <c r="AE407" s="324">
        <f t="shared" ca="1" si="179"/>
        <v>1106.7643760984763</v>
      </c>
      <c r="AG407" s="306">
        <f t="shared" ca="1" si="201"/>
        <v>-22.745549319431206</v>
      </c>
      <c r="AH407" s="304">
        <f t="shared" ca="1" si="202"/>
        <v>-13.655019241531601</v>
      </c>
    </row>
    <row r="408" spans="1:34" x14ac:dyDescent="0.2">
      <c r="A408" s="347">
        <f t="shared" ca="1" si="180"/>
        <v>0.1</v>
      </c>
      <c r="B408" s="304">
        <f t="shared" ca="1" si="181"/>
        <v>8.0999999999999144</v>
      </c>
      <c r="D408" s="306">
        <f t="shared" ca="1" si="182"/>
        <v>-5.0377535405307272</v>
      </c>
      <c r="E408" s="307">
        <f t="shared" ca="1" si="183"/>
        <v>-22.168475588593928</v>
      </c>
      <c r="F408" s="304">
        <f t="shared" ca="1" si="184"/>
        <v>22.733681414527098</v>
      </c>
      <c r="G408" s="306">
        <f t="shared" ca="1" si="185"/>
        <v>81.297293801468115</v>
      </c>
      <c r="H408" s="307">
        <f t="shared" ca="1" si="186"/>
        <v>198.45523934376629</v>
      </c>
      <c r="I408" s="304">
        <f t="shared" ca="1" si="187"/>
        <v>214.46149305279442</v>
      </c>
      <c r="J408" s="306">
        <f t="shared" ca="1" si="188"/>
        <v>375.15832609490161</v>
      </c>
      <c r="K408" s="307">
        <f t="shared" ca="1" si="189"/>
        <v>1126.720742410796</v>
      </c>
      <c r="L408" s="304">
        <f t="shared" ca="1" si="174"/>
        <v>1187.5366945981348</v>
      </c>
      <c r="M408" s="306">
        <f t="shared" ca="1" si="190"/>
        <v>1.1819983113494987</v>
      </c>
      <c r="N408" s="304">
        <f t="shared" ca="1" si="191"/>
        <v>67.723514631916515</v>
      </c>
      <c r="P408" s="310">
        <f t="shared" ca="1" si="192"/>
        <v>23</v>
      </c>
      <c r="Q408" s="304">
        <f t="shared" ca="1" si="193"/>
        <v>0</v>
      </c>
      <c r="R408" s="306">
        <f t="shared" ca="1" si="194"/>
        <v>0</v>
      </c>
      <c r="S408" s="307">
        <f t="shared" ca="1" si="195"/>
        <v>8.451999999999984</v>
      </c>
      <c r="T408" s="304">
        <f t="shared" ca="1" si="175"/>
        <v>82.914119999999841</v>
      </c>
      <c r="U408" s="311">
        <f t="shared" ca="1" si="176"/>
        <v>0</v>
      </c>
      <c r="V408" s="306">
        <f t="shared" ca="1" si="177"/>
        <v>1.0943377049583964</v>
      </c>
      <c r="W408" s="304">
        <f t="shared" ca="1" si="178"/>
        <v>110.25527672589207</v>
      </c>
      <c r="Y408" s="314" t="str">
        <f t="shared" ca="1" si="196"/>
        <v/>
      </c>
      <c r="Z408" s="315" t="str">
        <f t="shared" ca="1" si="197"/>
        <v/>
      </c>
      <c r="AA408" s="316" t="str">
        <f t="shared" ca="1" si="198"/>
        <v/>
      </c>
      <c r="AC408" s="310" t="e">
        <f t="shared" ca="1" si="199"/>
        <v>#N/A</v>
      </c>
      <c r="AD408" s="323" t="e">
        <f t="shared" ca="1" si="200"/>
        <v>#N/A</v>
      </c>
      <c r="AE408" s="324">
        <f t="shared" ca="1" si="179"/>
        <v>1126.720742410796</v>
      </c>
      <c r="AG408" s="306">
        <f t="shared" ca="1" si="201"/>
        <v>-22.430060641399848</v>
      </c>
      <c r="AH408" s="304">
        <f t="shared" ca="1" si="202"/>
        <v>-13.345818806240477</v>
      </c>
    </row>
    <row r="409" spans="1:34" x14ac:dyDescent="0.2">
      <c r="A409" s="347">
        <f t="shared" ca="1" si="180"/>
        <v>0.1</v>
      </c>
      <c r="B409" s="304">
        <f t="shared" ca="1" si="181"/>
        <v>8.199999999999914</v>
      </c>
      <c r="D409" s="306">
        <f t="shared" ca="1" si="182"/>
        <v>-4.9450041367529547</v>
      </c>
      <c r="E409" s="307">
        <f t="shared" ca="1" si="183"/>
        <v>-21.881274868161722</v>
      </c>
      <c r="F409" s="304">
        <f t="shared" ca="1" si="184"/>
        <v>22.433083955812887</v>
      </c>
      <c r="G409" s="306">
        <f t="shared" ca="1" si="185"/>
        <v>80.802793387792818</v>
      </c>
      <c r="H409" s="307">
        <f t="shared" ca="1" si="186"/>
        <v>196.26711185695012</v>
      </c>
      <c r="I409" s="304">
        <f t="shared" ca="1" si="187"/>
        <v>212.24954797581762</v>
      </c>
      <c r="J409" s="306">
        <f t="shared" ca="1" si="188"/>
        <v>383.26333045436468</v>
      </c>
      <c r="K409" s="307">
        <f t="shared" ca="1" si="189"/>
        <v>1146.4568599708318</v>
      </c>
      <c r="L409" s="304">
        <f t="shared" ca="1" si="174"/>
        <v>1208.8234413036303</v>
      </c>
      <c r="M409" s="306">
        <f t="shared" ca="1" si="190"/>
        <v>1.1802462503614932</v>
      </c>
      <c r="N409" s="304">
        <f t="shared" ca="1" si="191"/>
        <v>67.623128931854268</v>
      </c>
      <c r="P409" s="310">
        <f t="shared" ca="1" si="192"/>
        <v>23</v>
      </c>
      <c r="Q409" s="304">
        <f t="shared" ca="1" si="193"/>
        <v>0</v>
      </c>
      <c r="R409" s="306">
        <f t="shared" ca="1" si="194"/>
        <v>0</v>
      </c>
      <c r="S409" s="307">
        <f t="shared" ca="1" si="195"/>
        <v>8.451999999999984</v>
      </c>
      <c r="T409" s="304">
        <f t="shared" ca="1" si="175"/>
        <v>82.914119999999841</v>
      </c>
      <c r="U409" s="311">
        <f t="shared" ca="1" si="176"/>
        <v>0</v>
      </c>
      <c r="V409" s="306">
        <f t="shared" ca="1" si="177"/>
        <v>1.0921730528888038</v>
      </c>
      <c r="W409" s="304">
        <f t="shared" ca="1" si="178"/>
        <v>107.77905598809562</v>
      </c>
      <c r="Y409" s="314" t="str">
        <f t="shared" ca="1" si="196"/>
        <v/>
      </c>
      <c r="Z409" s="315" t="str">
        <f t="shared" ca="1" si="197"/>
        <v/>
      </c>
      <c r="AA409" s="316" t="str">
        <f t="shared" ca="1" si="198"/>
        <v/>
      </c>
      <c r="AC409" s="310" t="e">
        <f t="shared" ca="1" si="199"/>
        <v>#N/A</v>
      </c>
      <c r="AD409" s="323" t="e">
        <f t="shared" ca="1" si="200"/>
        <v>#N/A</v>
      </c>
      <c r="AE409" s="324">
        <f t="shared" ca="1" si="179"/>
        <v>1146.4568599708318</v>
      </c>
      <c r="AG409" s="306">
        <f t="shared" ca="1" si="201"/>
        <v>-22.122708499911901</v>
      </c>
      <c r="AH409" s="304">
        <f t="shared" ca="1" si="202"/>
        <v>-13.044874198520146</v>
      </c>
    </row>
    <row r="410" spans="1:34" x14ac:dyDescent="0.2">
      <c r="A410" s="347">
        <f t="shared" ca="1" si="180"/>
        <v>0.1</v>
      </c>
      <c r="B410" s="304">
        <f t="shared" ca="1" si="181"/>
        <v>8.2999999999999137</v>
      </c>
      <c r="D410" s="306">
        <f t="shared" ca="1" si="182"/>
        <v>-4.8546115831390635</v>
      </c>
      <c r="E410" s="307">
        <f t="shared" ca="1" si="183"/>
        <v>-21.601678909382152</v>
      </c>
      <c r="F410" s="304">
        <f t="shared" ca="1" si="184"/>
        <v>22.140455851838137</v>
      </c>
      <c r="G410" s="306">
        <f t="shared" ca="1" si="185"/>
        <v>80.317332229478907</v>
      </c>
      <c r="H410" s="307">
        <f t="shared" ca="1" si="186"/>
        <v>194.1069439660119</v>
      </c>
      <c r="I410" s="304">
        <f t="shared" ca="1" si="187"/>
        <v>210.06755949523711</v>
      </c>
      <c r="J410" s="306">
        <f t="shared" ca="1" si="188"/>
        <v>391.31933673522826</v>
      </c>
      <c r="K410" s="307">
        <f t="shared" ca="1" si="189"/>
        <v>1165.97556276198</v>
      </c>
      <c r="L410" s="304">
        <f t="shared" ca="1" si="174"/>
        <v>1229.890172438586</v>
      </c>
      <c r="M410" s="306">
        <f t="shared" ca="1" si="190"/>
        <v>1.1784684219312092</v>
      </c>
      <c r="N410" s="304">
        <f t="shared" ca="1" si="191"/>
        <v>67.521266866100632</v>
      </c>
      <c r="P410" s="310">
        <f t="shared" ca="1" si="192"/>
        <v>23</v>
      </c>
      <c r="Q410" s="304">
        <f t="shared" ca="1" si="193"/>
        <v>0</v>
      </c>
      <c r="R410" s="306">
        <f t="shared" ca="1" si="194"/>
        <v>0</v>
      </c>
      <c r="S410" s="307">
        <f t="shared" ca="1" si="195"/>
        <v>8.451999999999984</v>
      </c>
      <c r="T410" s="304">
        <f t="shared" ca="1" si="175"/>
        <v>82.914119999999841</v>
      </c>
      <c r="U410" s="311">
        <f t="shared" ca="1" si="176"/>
        <v>0</v>
      </c>
      <c r="V410" s="306">
        <f t="shared" ca="1" si="177"/>
        <v>1.0900362171922453</v>
      </c>
      <c r="W410" s="304">
        <f t="shared" ca="1" si="178"/>
        <v>105.367888746258</v>
      </c>
      <c r="Y410" s="314" t="str">
        <f t="shared" ca="1" si="196"/>
        <v/>
      </c>
      <c r="Z410" s="315" t="str">
        <f t="shared" ca="1" si="197"/>
        <v/>
      </c>
      <c r="AA410" s="316" t="str">
        <f t="shared" ca="1" si="198"/>
        <v/>
      </c>
      <c r="AC410" s="310" t="e">
        <f t="shared" ca="1" si="199"/>
        <v>#N/A</v>
      </c>
      <c r="AD410" s="323" t="e">
        <f t="shared" ca="1" si="200"/>
        <v>#N/A</v>
      </c>
      <c r="AE410" s="324">
        <f t="shared" ca="1" si="179"/>
        <v>1165.97556276198</v>
      </c>
      <c r="AG410" s="306">
        <f t="shared" ca="1" si="201"/>
        <v>-21.823204580222409</v>
      </c>
      <c r="AH410" s="304">
        <f t="shared" ca="1" si="202"/>
        <v>-12.751899667309019</v>
      </c>
    </row>
    <row r="411" spans="1:34" x14ac:dyDescent="0.2">
      <c r="A411" s="347">
        <f t="shared" ca="1" si="180"/>
        <v>0.1</v>
      </c>
      <c r="B411" s="304">
        <f t="shared" ca="1" si="181"/>
        <v>8.3999999999999133</v>
      </c>
      <c r="D411" s="306">
        <f t="shared" ca="1" si="182"/>
        <v>-4.7664942629867983</v>
      </c>
      <c r="E411" s="307">
        <f t="shared" ca="1" si="183"/>
        <v>-21.329426867620931</v>
      </c>
      <c r="F411" s="304">
        <f t="shared" ca="1" si="184"/>
        <v>21.855523742529616</v>
      </c>
      <c r="G411" s="306">
        <f t="shared" ca="1" si="185"/>
        <v>79.840682803180229</v>
      </c>
      <c r="H411" s="307">
        <f t="shared" ca="1" si="186"/>
        <v>191.97400127924979</v>
      </c>
      <c r="I411" s="304">
        <f t="shared" ca="1" si="187"/>
        <v>207.9147705134088</v>
      </c>
      <c r="J411" s="306">
        <f t="shared" ca="1" si="188"/>
        <v>399.32723748686124</v>
      </c>
      <c r="K411" s="307">
        <f t="shared" ca="1" si="189"/>
        <v>1185.2796100242431</v>
      </c>
      <c r="L411" s="304">
        <f t="shared" ca="1" si="174"/>
        <v>1250.7397797056387</v>
      </c>
      <c r="M411" s="306">
        <f t="shared" ca="1" si="190"/>
        <v>1.1766644316872201</v>
      </c>
      <c r="N411" s="304">
        <f t="shared" ca="1" si="191"/>
        <v>67.417905838837285</v>
      </c>
      <c r="P411" s="310">
        <f t="shared" ca="1" si="192"/>
        <v>23</v>
      </c>
      <c r="Q411" s="304">
        <f t="shared" ca="1" si="193"/>
        <v>0</v>
      </c>
      <c r="R411" s="306">
        <f t="shared" ca="1" si="194"/>
        <v>0</v>
      </c>
      <c r="S411" s="307">
        <f t="shared" ca="1" si="195"/>
        <v>8.451999999999984</v>
      </c>
      <c r="T411" s="304">
        <f t="shared" ca="1" si="175"/>
        <v>82.914119999999841</v>
      </c>
      <c r="U411" s="311">
        <f t="shared" ca="1" si="176"/>
        <v>0</v>
      </c>
      <c r="V411" s="306">
        <f t="shared" ca="1" si="177"/>
        <v>1.087926753952998</v>
      </c>
      <c r="W411" s="304">
        <f t="shared" ca="1" si="178"/>
        <v>103.0195654729615</v>
      </c>
      <c r="Y411" s="314" t="str">
        <f t="shared" ca="1" si="196"/>
        <v/>
      </c>
      <c r="Z411" s="315" t="str">
        <f t="shared" ca="1" si="197"/>
        <v/>
      </c>
      <c r="AA411" s="316" t="str">
        <f t="shared" ca="1" si="198"/>
        <v/>
      </c>
      <c r="AC411" s="310" t="e">
        <f t="shared" ca="1" si="199"/>
        <v>#N/A</v>
      </c>
      <c r="AD411" s="323" t="e">
        <f t="shared" ca="1" si="200"/>
        <v>#N/A</v>
      </c>
      <c r="AE411" s="324">
        <f t="shared" ca="1" si="179"/>
        <v>1185.2796100242431</v>
      </c>
      <c r="AG411" s="306">
        <f t="shared" ca="1" si="201"/>
        <v>-21.531272986551798</v>
      </c>
      <c r="AH411" s="304">
        <f t="shared" ca="1" si="202"/>
        <v>-12.466621952941104</v>
      </c>
    </row>
    <row r="412" spans="1:34" x14ac:dyDescent="0.2">
      <c r="A412" s="347">
        <f t="shared" ca="1" si="180"/>
        <v>0.1</v>
      </c>
      <c r="B412" s="304">
        <f t="shared" ca="1" si="181"/>
        <v>8.499999999999913</v>
      </c>
      <c r="D412" s="306">
        <f t="shared" ca="1" si="182"/>
        <v>-4.6805740937664337</v>
      </c>
      <c r="E412" s="307">
        <f t="shared" ca="1" si="183"/>
        <v>-21.064269196061407</v>
      </c>
      <c r="F412" s="304">
        <f t="shared" ca="1" si="184"/>
        <v>21.578026105540307</v>
      </c>
      <c r="G412" s="306">
        <f t="shared" ca="1" si="185"/>
        <v>79.372625393803588</v>
      </c>
      <c r="H412" s="307">
        <f t="shared" ca="1" si="186"/>
        <v>189.86757435964364</v>
      </c>
      <c r="I412" s="304">
        <f t="shared" ca="1" si="187"/>
        <v>205.79045034966973</v>
      </c>
      <c r="J412" s="306">
        <f t="shared" ca="1" si="188"/>
        <v>407.28790289671042</v>
      </c>
      <c r="K412" s="307">
        <f t="shared" ca="1" si="189"/>
        <v>1204.3716888061876</v>
      </c>
      <c r="L412" s="304">
        <f t="shared" ca="1" si="174"/>
        <v>1271.3750825951674</v>
      </c>
      <c r="M412" s="306">
        <f t="shared" ca="1" si="190"/>
        <v>1.1748338760570045</v>
      </c>
      <c r="N412" s="304">
        <f t="shared" ca="1" si="191"/>
        <v>67.31302272706202</v>
      </c>
      <c r="P412" s="310">
        <f t="shared" ca="1" si="192"/>
        <v>23</v>
      </c>
      <c r="Q412" s="304">
        <f t="shared" ca="1" si="193"/>
        <v>0</v>
      </c>
      <c r="R412" s="306">
        <f t="shared" ca="1" si="194"/>
        <v>0</v>
      </c>
      <c r="S412" s="307">
        <f t="shared" ca="1" si="195"/>
        <v>8.451999999999984</v>
      </c>
      <c r="T412" s="304">
        <f t="shared" ca="1" si="175"/>
        <v>82.914119999999841</v>
      </c>
      <c r="U412" s="311">
        <f t="shared" ca="1" si="176"/>
        <v>0</v>
      </c>
      <c r="V412" s="306">
        <f t="shared" ca="1" si="177"/>
        <v>1.0858442315160493</v>
      </c>
      <c r="W412" s="304">
        <f t="shared" ca="1" si="178"/>
        <v>100.73197152493726</v>
      </c>
      <c r="Y412" s="314" t="str">
        <f t="shared" ca="1" si="196"/>
        <v/>
      </c>
      <c r="Z412" s="315" t="str">
        <f t="shared" ca="1" si="197"/>
        <v/>
      </c>
      <c r="AA412" s="316" t="str">
        <f t="shared" ca="1" si="198"/>
        <v/>
      </c>
      <c r="AC412" s="310" t="e">
        <f t="shared" ca="1" si="199"/>
        <v>#N/A</v>
      </c>
      <c r="AD412" s="323" t="e">
        <f t="shared" ca="1" si="200"/>
        <v>#N/A</v>
      </c>
      <c r="AE412" s="324">
        <f t="shared" ca="1" si="179"/>
        <v>1204.3716888061876</v>
      </c>
      <c r="AG412" s="306">
        <f t="shared" ca="1" si="201"/>
        <v>-21.246649587425299</v>
      </c>
      <c r="AH412" s="304">
        <f t="shared" ca="1" si="202"/>
        <v>-12.188779634756472</v>
      </c>
    </row>
    <row r="413" spans="1:34" x14ac:dyDescent="0.2">
      <c r="A413" s="347">
        <f t="shared" ca="1" si="180"/>
        <v>0.1</v>
      </c>
      <c r="B413" s="304">
        <f t="shared" ca="1" si="181"/>
        <v>8.5999999999999126</v>
      </c>
      <c r="D413" s="306">
        <f t="shared" ca="1" si="182"/>
        <v>-4.5967763442745957</v>
      </c>
      <c r="E413" s="307">
        <f t="shared" ca="1" si="183"/>
        <v>-20.805967060821743</v>
      </c>
      <c r="F413" s="304">
        <f t="shared" ca="1" si="184"/>
        <v>21.307712643436926</v>
      </c>
      <c r="G413" s="306">
        <f t="shared" ca="1" si="185"/>
        <v>78.912947759376124</v>
      </c>
      <c r="H413" s="307">
        <f t="shared" ca="1" si="186"/>
        <v>187.78697765356148</v>
      </c>
      <c r="I413" s="304">
        <f t="shared" ca="1" si="187"/>
        <v>203.69389362554102</v>
      </c>
      <c r="J413" s="306">
        <f t="shared" ca="1" si="188"/>
        <v>415.20218155436942</v>
      </c>
      <c r="K413" s="307">
        <f t="shared" ca="1" si="189"/>
        <v>1223.2544164068479</v>
      </c>
      <c r="L413" s="304">
        <f t="shared" ca="1" si="174"/>
        <v>1291.7988306336113</v>
      </c>
      <c r="M413" s="306">
        <f t="shared" ca="1" si="190"/>
        <v>1.1729763420416754</v>
      </c>
      <c r="N413" s="304">
        <f t="shared" ca="1" si="191"/>
        <v>67.206593867681676</v>
      </c>
      <c r="P413" s="310">
        <f t="shared" ca="1" si="192"/>
        <v>23</v>
      </c>
      <c r="Q413" s="304">
        <f t="shared" ca="1" si="193"/>
        <v>0</v>
      </c>
      <c r="R413" s="306">
        <f t="shared" ca="1" si="194"/>
        <v>0</v>
      </c>
      <c r="S413" s="307">
        <f t="shared" ca="1" si="195"/>
        <v>8.451999999999984</v>
      </c>
      <c r="T413" s="304">
        <f t="shared" ca="1" si="175"/>
        <v>82.914119999999841</v>
      </c>
      <c r="U413" s="311">
        <f t="shared" ca="1" si="176"/>
        <v>0</v>
      </c>
      <c r="V413" s="306">
        <f t="shared" ca="1" si="177"/>
        <v>1.083788230052035</v>
      </c>
      <c r="W413" s="304">
        <f t="shared" ca="1" si="178"/>
        <v>98.503082275680171</v>
      </c>
      <c r="Y413" s="314" t="str">
        <f t="shared" ca="1" si="196"/>
        <v/>
      </c>
      <c r="Z413" s="315" t="str">
        <f t="shared" ca="1" si="197"/>
        <v/>
      </c>
      <c r="AA413" s="316" t="str">
        <f t="shared" ca="1" si="198"/>
        <v/>
      </c>
      <c r="AC413" s="310" t="e">
        <f t="shared" ca="1" si="199"/>
        <v>#N/A</v>
      </c>
      <c r="AD413" s="323" t="e">
        <f t="shared" ca="1" si="200"/>
        <v>#N/A</v>
      </c>
      <c r="AE413" s="324">
        <f t="shared" ca="1" si="179"/>
        <v>1223.2544164068479</v>
      </c>
      <c r="AG413" s="306">
        <f t="shared" ca="1" si="201"/>
        <v>-20.969081400550031</v>
      </c>
      <c r="AH413" s="304">
        <f t="shared" ca="1" si="202"/>
        <v>-11.918122518331455</v>
      </c>
    </row>
    <row r="414" spans="1:34" x14ac:dyDescent="0.2">
      <c r="A414" s="347">
        <f t="shared" ca="1" si="180"/>
        <v>0.1</v>
      </c>
      <c r="B414" s="304">
        <f t="shared" ca="1" si="181"/>
        <v>8.6999999999999122</v>
      </c>
      <c r="D414" s="306">
        <f t="shared" ca="1" si="182"/>
        <v>-4.5150294628009515</v>
      </c>
      <c r="E414" s="307">
        <f t="shared" ca="1" si="183"/>
        <v>-20.554291791272419</v>
      </c>
      <c r="F414" s="304">
        <f t="shared" ca="1" si="184"/>
        <v>21.044343707769301</v>
      </c>
      <c r="G414" s="306">
        <f t="shared" ca="1" si="185"/>
        <v>78.461444813096023</v>
      </c>
      <c r="H414" s="307">
        <f t="shared" ca="1" si="186"/>
        <v>185.73154847443425</v>
      </c>
      <c r="I414" s="304">
        <f t="shared" ca="1" si="187"/>
        <v>201.62441920776766</v>
      </c>
      <c r="J414" s="306">
        <f t="shared" ca="1" si="188"/>
        <v>423.070901182993</v>
      </c>
      <c r="K414" s="307">
        <f t="shared" ca="1" si="189"/>
        <v>1241.9303427132477</v>
      </c>
      <c r="L414" s="304">
        <f t="shared" ca="1" si="174"/>
        <v>1312.0137055608964</v>
      </c>
      <c r="M414" s="306">
        <f t="shared" ca="1" si="190"/>
        <v>1.1710914069839797</v>
      </c>
      <c r="N414" s="304">
        <f t="shared" ca="1" si="191"/>
        <v>67.098595044219465</v>
      </c>
      <c r="P414" s="310">
        <f t="shared" ca="1" si="192"/>
        <v>23</v>
      </c>
      <c r="Q414" s="304">
        <f t="shared" ca="1" si="193"/>
        <v>0</v>
      </c>
      <c r="R414" s="306">
        <f t="shared" ca="1" si="194"/>
        <v>0</v>
      </c>
      <c r="S414" s="307">
        <f t="shared" ca="1" si="195"/>
        <v>8.451999999999984</v>
      </c>
      <c r="T414" s="304">
        <f t="shared" ca="1" si="175"/>
        <v>82.914119999999841</v>
      </c>
      <c r="U414" s="311">
        <f t="shared" ca="1" si="176"/>
        <v>0</v>
      </c>
      <c r="V414" s="306">
        <f t="shared" ca="1" si="177"/>
        <v>1.0817583411414764</v>
      </c>
      <c r="W414" s="304">
        <f t="shared" ca="1" si="178"/>
        <v>96.330958538473269</v>
      </c>
      <c r="Y414" s="314" t="str">
        <f t="shared" ca="1" si="196"/>
        <v/>
      </c>
      <c r="Z414" s="315" t="str">
        <f t="shared" ca="1" si="197"/>
        <v/>
      </c>
      <c r="AA414" s="316" t="str">
        <f t="shared" ca="1" si="198"/>
        <v/>
      </c>
      <c r="AC414" s="310" t="e">
        <f t="shared" ca="1" si="199"/>
        <v>#N/A</v>
      </c>
      <c r="AD414" s="323" t="e">
        <f t="shared" ca="1" si="200"/>
        <v>#N/A</v>
      </c>
      <c r="AE414" s="324">
        <f t="shared" ca="1" si="179"/>
        <v>1241.9303427132477</v>
      </c>
      <c r="AG414" s="306">
        <f t="shared" ca="1" si="201"/>
        <v>-20.698326014491066</v>
      </c>
      <c r="AH414" s="304">
        <f t="shared" ca="1" si="202"/>
        <v>-11.654411059593038</v>
      </c>
    </row>
    <row r="415" spans="1:34" x14ac:dyDescent="0.2">
      <c r="A415" s="347">
        <f t="shared" ca="1" si="180"/>
        <v>0.1</v>
      </c>
      <c r="B415" s="304">
        <f t="shared" ca="1" si="181"/>
        <v>8.7999999999999119</v>
      </c>
      <c r="D415" s="306">
        <f t="shared" ca="1" si="182"/>
        <v>-4.4352649155542805</v>
      </c>
      <c r="E415" s="307">
        <f t="shared" ca="1" si="183"/>
        <v>-20.309024363144687</v>
      </c>
      <c r="F415" s="304">
        <f t="shared" ca="1" si="184"/>
        <v>20.787689757497134</v>
      </c>
      <c r="G415" s="306">
        <f t="shared" ca="1" si="185"/>
        <v>78.017918321540591</v>
      </c>
      <c r="H415" s="307">
        <f t="shared" ca="1" si="186"/>
        <v>183.70064603811977</v>
      </c>
      <c r="I415" s="304">
        <f t="shared" ca="1" si="187"/>
        <v>199.58136920576817</v>
      </c>
      <c r="J415" s="306">
        <f t="shared" ca="1" si="188"/>
        <v>430.89486933972483</v>
      </c>
      <c r="K415" s="307">
        <f t="shared" ca="1" si="189"/>
        <v>1260.4019524388755</v>
      </c>
      <c r="L415" s="304">
        <f t="shared" ca="1" si="174"/>
        <v>1332.0223234371967</v>
      </c>
      <c r="M415" s="306">
        <f t="shared" ca="1" si="190"/>
        <v>1.1691786383293721</v>
      </c>
      <c r="N415" s="304">
        <f t="shared" ca="1" si="191"/>
        <v>66.989001473125526</v>
      </c>
      <c r="P415" s="310">
        <f t="shared" ca="1" si="192"/>
        <v>23</v>
      </c>
      <c r="Q415" s="304">
        <f t="shared" ca="1" si="193"/>
        <v>0</v>
      </c>
      <c r="R415" s="306">
        <f t="shared" ca="1" si="194"/>
        <v>0</v>
      </c>
      <c r="S415" s="307">
        <f t="shared" ca="1" si="195"/>
        <v>8.451999999999984</v>
      </c>
      <c r="T415" s="304">
        <f t="shared" ca="1" si="175"/>
        <v>82.914119999999841</v>
      </c>
      <c r="U415" s="311">
        <f t="shared" ca="1" si="176"/>
        <v>0</v>
      </c>
      <c r="V415" s="306">
        <f t="shared" ca="1" si="177"/>
        <v>1.0797541673773008</v>
      </c>
      <c r="W415" s="304">
        <f t="shared" ca="1" si="178"/>
        <v>94.213742260120227</v>
      </c>
      <c r="Y415" s="314" t="str">
        <f t="shared" ca="1" si="196"/>
        <v/>
      </c>
      <c r="Z415" s="315" t="str">
        <f t="shared" ca="1" si="197"/>
        <v/>
      </c>
      <c r="AA415" s="316" t="str">
        <f t="shared" ca="1" si="198"/>
        <v/>
      </c>
      <c r="AC415" s="310" t="e">
        <f t="shared" ca="1" si="199"/>
        <v>#N/A</v>
      </c>
      <c r="AD415" s="323" t="e">
        <f t="shared" ca="1" si="200"/>
        <v>#N/A</v>
      </c>
      <c r="AE415" s="324">
        <f t="shared" ca="1" si="179"/>
        <v>1260.4019524388755</v>
      </c>
      <c r="AG415" s="306">
        <f t="shared" ca="1" si="201"/>
        <v>-20.434151044618957</v>
      </c>
      <c r="AH415" s="304">
        <f t="shared" ca="1" si="202"/>
        <v>-11.39741582329312</v>
      </c>
    </row>
    <row r="416" spans="1:34" x14ac:dyDescent="0.2">
      <c r="A416" s="347">
        <f t="shared" ca="1" si="180"/>
        <v>0.1</v>
      </c>
      <c r="B416" s="304">
        <f t="shared" ca="1" si="181"/>
        <v>8.8999999999999115</v>
      </c>
      <c r="D416" s="306">
        <f t="shared" ca="1" si="182"/>
        <v>-4.357417034652209</v>
      </c>
      <c r="E416" s="307">
        <f t="shared" ca="1" si="183"/>
        <v>-20.069954912205255</v>
      </c>
      <c r="F416" s="304">
        <f t="shared" ca="1" si="184"/>
        <v>20.537530849443151</v>
      </c>
      <c r="G416" s="306">
        <f t="shared" ca="1" si="185"/>
        <v>77.582176618075366</v>
      </c>
      <c r="H416" s="307">
        <f t="shared" ca="1" si="186"/>
        <v>181.69365054689925</v>
      </c>
      <c r="I416" s="304">
        <f t="shared" ca="1" si="187"/>
        <v>197.56410802030055</v>
      </c>
      <c r="J416" s="306">
        <f t="shared" ca="1" si="188"/>
        <v>438.67487408670564</v>
      </c>
      <c r="K416" s="307">
        <f t="shared" ca="1" si="189"/>
        <v>1278.6716672681264</v>
      </c>
      <c r="L416" s="304">
        <f t="shared" ca="1" si="174"/>
        <v>1351.8272366797605</v>
      </c>
      <c r="M416" s="306">
        <f t="shared" ca="1" si="190"/>
        <v>1.1672375933799708</v>
      </c>
      <c r="N416" s="304">
        <f t="shared" ca="1" si="191"/>
        <v>66.877787789679644</v>
      </c>
      <c r="P416" s="310">
        <f t="shared" ca="1" si="192"/>
        <v>23</v>
      </c>
      <c r="Q416" s="304">
        <f t="shared" ca="1" si="193"/>
        <v>0</v>
      </c>
      <c r="R416" s="306">
        <f t="shared" ca="1" si="194"/>
        <v>0</v>
      </c>
      <c r="S416" s="307">
        <f t="shared" ca="1" si="195"/>
        <v>8.451999999999984</v>
      </c>
      <c r="T416" s="304">
        <f t="shared" ca="1" si="175"/>
        <v>82.914119999999841</v>
      </c>
      <c r="U416" s="311">
        <f t="shared" ca="1" si="176"/>
        <v>0</v>
      </c>
      <c r="V416" s="306">
        <f t="shared" ca="1" si="177"/>
        <v>1.0777753219846968</v>
      </c>
      <c r="W416" s="304">
        <f t="shared" ca="1" si="178"/>
        <v>92.149652467179607</v>
      </c>
      <c r="Y416" s="314" t="str">
        <f t="shared" ca="1" si="196"/>
        <v/>
      </c>
      <c r="Z416" s="315" t="str">
        <f t="shared" ca="1" si="197"/>
        <v/>
      </c>
      <c r="AA416" s="316" t="str">
        <f t="shared" ca="1" si="198"/>
        <v/>
      </c>
      <c r="AC416" s="310" t="e">
        <f t="shared" ca="1" si="199"/>
        <v>#N/A</v>
      </c>
      <c r="AD416" s="323" t="e">
        <f t="shared" ca="1" si="200"/>
        <v>#N/A</v>
      </c>
      <c r="AE416" s="324">
        <f t="shared" ca="1" si="179"/>
        <v>1278.6716672681264</v>
      </c>
      <c r="AG416" s="306">
        <f t="shared" ca="1" si="201"/>
        <v>-20.176333620994349</v>
      </c>
      <c r="AH416" s="304">
        <f t="shared" ca="1" si="202"/>
        <v>-11.146916973511644</v>
      </c>
    </row>
    <row r="417" spans="1:34" x14ac:dyDescent="0.2">
      <c r="A417" s="347">
        <f t="shared" ca="1" si="180"/>
        <v>0.1</v>
      </c>
      <c r="B417" s="304">
        <f t="shared" ca="1" si="181"/>
        <v>8.9999999999999112</v>
      </c>
      <c r="D417" s="306">
        <f t="shared" ca="1" si="182"/>
        <v>-4.2814228750316898</v>
      </c>
      <c r="E417" s="307">
        <f t="shared" ca="1" si="183"/>
        <v>-19.836882276441173</v>
      </c>
      <c r="F417" s="304">
        <f t="shared" ca="1" si="184"/>
        <v>20.293656158618401</v>
      </c>
      <c r="G417" s="306">
        <f t="shared" ca="1" si="185"/>
        <v>77.154034330572202</v>
      </c>
      <c r="H417" s="307">
        <f t="shared" ca="1" si="186"/>
        <v>179.70996231925514</v>
      </c>
      <c r="I417" s="304">
        <f t="shared" ca="1" si="187"/>
        <v>195.5720214403666</v>
      </c>
      <c r="J417" s="306">
        <f t="shared" ca="1" si="188"/>
        <v>446.411684634138</v>
      </c>
      <c r="K417" s="307">
        <f t="shared" ca="1" si="189"/>
        <v>1296.7418479114342</v>
      </c>
      <c r="L417" s="304">
        <f t="shared" ca="1" si="174"/>
        <v>1371.4309360309217</v>
      </c>
      <c r="M417" s="306">
        <f t="shared" ca="1" si="190"/>
        <v>1.1652678190411934</v>
      </c>
      <c r="N417" s="304">
        <f t="shared" ca="1" si="191"/>
        <v>66.764928033474533</v>
      </c>
      <c r="P417" s="310">
        <f t="shared" ca="1" si="192"/>
        <v>23</v>
      </c>
      <c r="Q417" s="304">
        <f t="shared" ca="1" si="193"/>
        <v>0</v>
      </c>
      <c r="R417" s="306">
        <f t="shared" ca="1" si="194"/>
        <v>0</v>
      </c>
      <c r="S417" s="307">
        <f t="shared" ca="1" si="195"/>
        <v>8.451999999999984</v>
      </c>
      <c r="T417" s="304">
        <f t="shared" ca="1" si="175"/>
        <v>82.914119999999841</v>
      </c>
      <c r="U417" s="311">
        <f t="shared" ca="1" si="176"/>
        <v>0</v>
      </c>
      <c r="V417" s="306">
        <f t="shared" ca="1" si="177"/>
        <v>1.0758214284573966</v>
      </c>
      <c r="W417" s="304">
        <f t="shared" ca="1" si="178"/>
        <v>90.136981447863164</v>
      </c>
      <c r="Y417" s="314" t="str">
        <f t="shared" ca="1" si="196"/>
        <v/>
      </c>
      <c r="Z417" s="315" t="str">
        <f t="shared" ca="1" si="197"/>
        <v/>
      </c>
      <c r="AA417" s="316" t="str">
        <f t="shared" ca="1" si="198"/>
        <v/>
      </c>
      <c r="AC417" s="310">
        <f t="shared" ca="1" si="199"/>
        <v>8.9999999999999112</v>
      </c>
      <c r="AD417" s="323">
        <f t="shared" ca="1" si="200"/>
        <v>446.411684634138</v>
      </c>
      <c r="AE417" s="324">
        <f t="shared" ca="1" si="179"/>
        <v>1296.7418479114342</v>
      </c>
      <c r="AG417" s="306">
        <f t="shared" ca="1" si="201"/>
        <v>-19.924659906032005</v>
      </c>
      <c r="AH417" s="304">
        <f t="shared" ca="1" si="202"/>
        <v>-10.902703794034522</v>
      </c>
    </row>
    <row r="418" spans="1:34" x14ac:dyDescent="0.2">
      <c r="A418" s="347">
        <f t="shared" ca="1" si="180"/>
        <v>0.1</v>
      </c>
      <c r="B418" s="304">
        <f t="shared" ca="1" si="181"/>
        <v>9.0999999999999108</v>
      </c>
      <c r="D418" s="306">
        <f t="shared" ca="1" si="182"/>
        <v>-4.2072220796856667</v>
      </c>
      <c r="E418" s="307">
        <f t="shared" ca="1" si="183"/>
        <v>-19.609613564853518</v>
      </c>
      <c r="F418" s="304">
        <f t="shared" ca="1" si="184"/>
        <v>20.055863526427419</v>
      </c>
      <c r="G418" s="306">
        <f t="shared" ca="1" si="185"/>
        <v>76.733312122603635</v>
      </c>
      <c r="H418" s="307">
        <f t="shared" ca="1" si="186"/>
        <v>177.7490009627698</v>
      </c>
      <c r="I418" s="304">
        <f t="shared" ca="1" si="187"/>
        <v>193.60451578557678</v>
      </c>
      <c r="J418" s="306">
        <f t="shared" ca="1" si="188"/>
        <v>454.10605195679682</v>
      </c>
      <c r="K418" s="307">
        <f t="shared" ca="1" si="189"/>
        <v>1314.6147960755354</v>
      </c>
      <c r="L418" s="304">
        <f t="shared" ca="1" si="174"/>
        <v>1390.8358524586972</v>
      </c>
      <c r="M418" s="306">
        <f t="shared" ca="1" si="190"/>
        <v>1.1632688515608691</v>
      </c>
      <c r="N418" s="304">
        <f t="shared" ca="1" si="191"/>
        <v>66.650395633468051</v>
      </c>
      <c r="P418" s="310">
        <f t="shared" ca="1" si="192"/>
        <v>23</v>
      </c>
      <c r="Q418" s="304">
        <f t="shared" ca="1" si="193"/>
        <v>0</v>
      </c>
      <c r="R418" s="306">
        <f t="shared" ca="1" si="194"/>
        <v>0</v>
      </c>
      <c r="S418" s="307">
        <f t="shared" ca="1" si="195"/>
        <v>8.451999999999984</v>
      </c>
      <c r="T418" s="304">
        <f t="shared" ca="1" si="175"/>
        <v>82.914119999999841</v>
      </c>
      <c r="U418" s="311">
        <f t="shared" ca="1" si="176"/>
        <v>0</v>
      </c>
      <c r="V418" s="306">
        <f t="shared" ca="1" si="177"/>
        <v>1.073892120209553</v>
      </c>
      <c r="W418" s="304">
        <f t="shared" ca="1" si="178"/>
        <v>88.174091154019024</v>
      </c>
      <c r="Y418" s="314" t="str">
        <f t="shared" ca="1" si="196"/>
        <v/>
      </c>
      <c r="Z418" s="315" t="str">
        <f t="shared" ca="1" si="197"/>
        <v/>
      </c>
      <c r="AA418" s="316" t="str">
        <f t="shared" ca="1" si="198"/>
        <v/>
      </c>
      <c r="AC418" s="310" t="e">
        <f t="shared" ca="1" si="199"/>
        <v>#N/A</v>
      </c>
      <c r="AD418" s="323" t="e">
        <f t="shared" ca="1" si="200"/>
        <v>#N/A</v>
      </c>
      <c r="AE418" s="324">
        <f t="shared" ca="1" si="179"/>
        <v>1314.6147960755354</v>
      </c>
      <c r="AG418" s="306">
        <f t="shared" ca="1" si="201"/>
        <v>-19.678924639948615</v>
      </c>
      <c r="AH418" s="304">
        <f t="shared" ca="1" si="202"/>
        <v>-10.664574236614214</v>
      </c>
    </row>
    <row r="419" spans="1:34" x14ac:dyDescent="0.2">
      <c r="A419" s="347">
        <f t="shared" ca="1" si="180"/>
        <v>0.1</v>
      </c>
      <c r="B419" s="304">
        <f t="shared" ca="1" si="181"/>
        <v>9.1999999999999105</v>
      </c>
      <c r="D419" s="306">
        <f t="shared" ca="1" si="182"/>
        <v>-4.1347567526757469</v>
      </c>
      <c r="E419" s="307">
        <f t="shared" ca="1" si="183"/>
        <v>-19.387963751100528</v>
      </c>
      <c r="F419" s="304">
        <f t="shared" ca="1" si="184"/>
        <v>19.823959034909898</v>
      </c>
      <c r="G419" s="306">
        <f t="shared" ca="1" si="185"/>
        <v>76.319836447336058</v>
      </c>
      <c r="H419" s="307">
        <f t="shared" ca="1" si="186"/>
        <v>175.81020458765974</v>
      </c>
      <c r="I419" s="304">
        <f t="shared" ca="1" si="187"/>
        <v>191.66101709138167</v>
      </c>
      <c r="J419" s="306">
        <f t="shared" ca="1" si="188"/>
        <v>461.7587093852938</v>
      </c>
      <c r="K419" s="307">
        <f t="shared" ca="1" si="189"/>
        <v>1332.2927563530568</v>
      </c>
      <c r="L419" s="304">
        <f t="shared" ca="1" si="174"/>
        <v>1410.0443589915878</v>
      </c>
      <c r="M419" s="306">
        <f t="shared" ca="1" si="190"/>
        <v>1.1612402162606126</v>
      </c>
      <c r="N419" s="304">
        <f t="shared" ca="1" si="191"/>
        <v>66.534163392592092</v>
      </c>
      <c r="P419" s="310">
        <f t="shared" ca="1" si="192"/>
        <v>23</v>
      </c>
      <c r="Q419" s="304">
        <f t="shared" ca="1" si="193"/>
        <v>0</v>
      </c>
      <c r="R419" s="306">
        <f t="shared" ca="1" si="194"/>
        <v>0</v>
      </c>
      <c r="S419" s="307">
        <f t="shared" ca="1" si="195"/>
        <v>8.451999999999984</v>
      </c>
      <c r="T419" s="304">
        <f t="shared" ca="1" si="175"/>
        <v>82.914119999999841</v>
      </c>
      <c r="U419" s="311">
        <f t="shared" ca="1" si="176"/>
        <v>0</v>
      </c>
      <c r="V419" s="306">
        <f t="shared" ca="1" si="177"/>
        <v>1.0719870402424097</v>
      </c>
      <c r="W419" s="304">
        <f t="shared" ca="1" si="178"/>
        <v>86.259409808770727</v>
      </c>
      <c r="Y419" s="314" t="str">
        <f t="shared" ca="1" si="196"/>
        <v/>
      </c>
      <c r="Z419" s="315" t="str">
        <f t="shared" ca="1" si="197"/>
        <v/>
      </c>
      <c r="AA419" s="316" t="str">
        <f t="shared" ca="1" si="198"/>
        <v/>
      </c>
      <c r="AC419" s="310" t="e">
        <f t="shared" ca="1" si="199"/>
        <v>#N/A</v>
      </c>
      <c r="AD419" s="323" t="e">
        <f t="shared" ca="1" si="200"/>
        <v>#N/A</v>
      </c>
      <c r="AE419" s="324">
        <f t="shared" ca="1" si="179"/>
        <v>1332.2927563530568</v>
      </c>
      <c r="AG419" s="306">
        <f t="shared" ca="1" si="201"/>
        <v>-19.43893071214714</v>
      </c>
      <c r="AH419" s="304">
        <f t="shared" ca="1" si="202"/>
        <v>-10.432334495269663</v>
      </c>
    </row>
    <row r="420" spans="1:34" x14ac:dyDescent="0.2">
      <c r="A420" s="347">
        <f t="shared" ca="1" si="180"/>
        <v>0.1</v>
      </c>
      <c r="B420" s="304">
        <f t="shared" ca="1" si="181"/>
        <v>9.2999999999999101</v>
      </c>
      <c r="D420" s="306">
        <f t="shared" ca="1" si="182"/>
        <v>-4.0639713394114736</v>
      </c>
      <c r="E420" s="307">
        <f t="shared" ca="1" si="183"/>
        <v>-19.171755290360771</v>
      </c>
      <c r="F420" s="304">
        <f t="shared" ca="1" si="184"/>
        <v>19.597756605311591</v>
      </c>
      <c r="G420" s="306">
        <f t="shared" ca="1" si="185"/>
        <v>75.913439313394917</v>
      </c>
      <c r="H420" s="307">
        <f t="shared" ca="1" si="186"/>
        <v>173.89302905862365</v>
      </c>
      <c r="I420" s="304">
        <f t="shared" ca="1" si="187"/>
        <v>189.74097033474825</v>
      </c>
      <c r="J420" s="306">
        <f t="shared" ca="1" si="188"/>
        <v>469.37037317333034</v>
      </c>
      <c r="K420" s="307">
        <f t="shared" ca="1" si="189"/>
        <v>1349.7779180353709</v>
      </c>
      <c r="L420" s="304">
        <f t="shared" ca="1" si="174"/>
        <v>1429.0587724893514</v>
      </c>
      <c r="M420" s="306">
        <f t="shared" ca="1" si="190"/>
        <v>1.1591814272592449</v>
      </c>
      <c r="N420" s="304">
        <f t="shared" ca="1" si="191"/>
        <v>66.416203471905774</v>
      </c>
      <c r="P420" s="310">
        <f t="shared" ca="1" si="192"/>
        <v>23</v>
      </c>
      <c r="Q420" s="304">
        <f t="shared" ca="1" si="193"/>
        <v>0</v>
      </c>
      <c r="R420" s="306">
        <f t="shared" ca="1" si="194"/>
        <v>0</v>
      </c>
      <c r="S420" s="307">
        <f t="shared" ca="1" si="195"/>
        <v>8.451999999999984</v>
      </c>
      <c r="T420" s="304">
        <f t="shared" ca="1" si="175"/>
        <v>82.914119999999841</v>
      </c>
      <c r="U420" s="311">
        <f t="shared" ca="1" si="176"/>
        <v>0</v>
      </c>
      <c r="V420" s="306">
        <f t="shared" ca="1" si="177"/>
        <v>1.0701058408250192</v>
      </c>
      <c r="W420" s="304">
        <f t="shared" ca="1" si="178"/>
        <v>84.391428706443321</v>
      </c>
      <c r="Y420" s="314" t="str">
        <f t="shared" ca="1" si="196"/>
        <v/>
      </c>
      <c r="Z420" s="315" t="str">
        <f t="shared" ca="1" si="197"/>
        <v/>
      </c>
      <c r="AA420" s="316" t="str">
        <f t="shared" ca="1" si="198"/>
        <v/>
      </c>
      <c r="AC420" s="310" t="e">
        <f t="shared" ca="1" si="199"/>
        <v>#N/A</v>
      </c>
      <c r="AD420" s="323" t="e">
        <f t="shared" ca="1" si="200"/>
        <v>#N/A</v>
      </c>
      <c r="AE420" s="324">
        <f t="shared" ca="1" si="179"/>
        <v>1349.7779180353709</v>
      </c>
      <c r="AG420" s="306">
        <f t="shared" ca="1" si="201"/>
        <v>-19.204488756826755</v>
      </c>
      <c r="AH420" s="304">
        <f t="shared" ca="1" si="202"/>
        <v>-10.205798604918467</v>
      </c>
    </row>
    <row r="421" spans="1:34" x14ac:dyDescent="0.2">
      <c r="A421" s="347">
        <f t="shared" ca="1" si="180"/>
        <v>0.1</v>
      </c>
      <c r="B421" s="304">
        <f t="shared" ca="1" si="181"/>
        <v>9.3999999999999098</v>
      </c>
      <c r="D421" s="306">
        <f t="shared" ca="1" si="182"/>
        <v>-3.9948125137240957</v>
      </c>
      <c r="E421" s="307">
        <f t="shared" ca="1" si="183"/>
        <v>-18.960817757906582</v>
      </c>
      <c r="F421" s="304">
        <f t="shared" ca="1" si="184"/>
        <v>19.377077619402577</v>
      </c>
      <c r="G421" s="306">
        <f t="shared" ca="1" si="185"/>
        <v>75.51395806202251</v>
      </c>
      <c r="H421" s="307">
        <f t="shared" ca="1" si="186"/>
        <v>171.99694728283299</v>
      </c>
      <c r="I421" s="304">
        <f t="shared" ca="1" si="187"/>
        <v>187.84383869801673</v>
      </c>
      <c r="J421" s="306">
        <f t="shared" ca="1" si="188"/>
        <v>476.94174304210122</v>
      </c>
      <c r="K421" s="307">
        <f t="shared" ca="1" si="189"/>
        <v>1367.0724168524437</v>
      </c>
      <c r="L421" s="304">
        <f t="shared" ca="1" si="174"/>
        <v>1447.8813553516113</v>
      </c>
      <c r="M421" s="306">
        <f t="shared" ca="1" si="190"/>
        <v>1.1570919871880418</v>
      </c>
      <c r="N421" s="304">
        <f t="shared" ca="1" si="191"/>
        <v>66.296487374280318</v>
      </c>
      <c r="P421" s="310">
        <f t="shared" ca="1" si="192"/>
        <v>23</v>
      </c>
      <c r="Q421" s="304">
        <f t="shared" ca="1" si="193"/>
        <v>0</v>
      </c>
      <c r="R421" s="306">
        <f t="shared" ca="1" si="194"/>
        <v>0</v>
      </c>
      <c r="S421" s="307">
        <f t="shared" ca="1" si="195"/>
        <v>8.451999999999984</v>
      </c>
      <c r="T421" s="304">
        <f t="shared" ca="1" si="175"/>
        <v>82.914119999999841</v>
      </c>
      <c r="U421" s="311">
        <f t="shared" ca="1" si="176"/>
        <v>0</v>
      </c>
      <c r="V421" s="306">
        <f t="shared" ca="1" si="177"/>
        <v>1.0682481831883139</v>
      </c>
      <c r="W421" s="304">
        <f t="shared" ca="1" si="178"/>
        <v>82.568699192379455</v>
      </c>
      <c r="Y421" s="314" t="str">
        <f t="shared" ca="1" si="196"/>
        <v/>
      </c>
      <c r="Z421" s="315" t="str">
        <f t="shared" ca="1" si="197"/>
        <v/>
      </c>
      <c r="AA421" s="316" t="str">
        <f t="shared" ca="1" si="198"/>
        <v/>
      </c>
      <c r="AC421" s="310" t="e">
        <f t="shared" ca="1" si="199"/>
        <v>#N/A</v>
      </c>
      <c r="AD421" s="323" t="e">
        <f t="shared" ca="1" si="200"/>
        <v>#N/A</v>
      </c>
      <c r="AE421" s="324">
        <f t="shared" ca="1" si="179"/>
        <v>1367.0724168524437</v>
      </c>
      <c r="AG421" s="306">
        <f t="shared" ca="1" si="201"/>
        <v>-18.97541677123245</v>
      </c>
      <c r="AH421" s="304">
        <f t="shared" ca="1" si="202"/>
        <v>-9.984788062759522</v>
      </c>
    </row>
    <row r="422" spans="1:34" x14ac:dyDescent="0.2">
      <c r="A422" s="347">
        <f t="shared" ca="1" si="180"/>
        <v>0.1</v>
      </c>
      <c r="B422" s="304">
        <f t="shared" ca="1" si="181"/>
        <v>9.4999999999999094</v>
      </c>
      <c r="D422" s="306">
        <f t="shared" ca="1" si="182"/>
        <v>-3.9272290712971309</v>
      </c>
      <c r="E422" s="307">
        <f t="shared" ca="1" si="183"/>
        <v>-18.754987507987746</v>
      </c>
      <c r="F422" s="304">
        <f t="shared" ca="1" si="184"/>
        <v>19.161750562075945</v>
      </c>
      <c r="G422" s="306">
        <f t="shared" ca="1" si="185"/>
        <v>75.121235154892801</v>
      </c>
      <c r="H422" s="307">
        <f t="shared" ca="1" si="186"/>
        <v>170.12144853203421</v>
      </c>
      <c r="I422" s="304">
        <f t="shared" ca="1" si="187"/>
        <v>185.96910286882138</v>
      </c>
      <c r="J422" s="306">
        <f t="shared" ca="1" si="188"/>
        <v>484.47350270294697</v>
      </c>
      <c r="K422" s="307">
        <f t="shared" ca="1" si="189"/>
        <v>1384.1783366431871</v>
      </c>
      <c r="L422" s="304">
        <f t="shared" ca="1" si="174"/>
        <v>1466.5143171662398</v>
      </c>
      <c r="M422" s="306">
        <f t="shared" ca="1" si="190"/>
        <v>1.1549713868975786</v>
      </c>
      <c r="N422" s="304">
        <f t="shared" ca="1" si="191"/>
        <v>66.174985927602563</v>
      </c>
      <c r="P422" s="310">
        <f t="shared" ca="1" si="192"/>
        <v>23</v>
      </c>
      <c r="Q422" s="304">
        <f t="shared" ca="1" si="193"/>
        <v>0</v>
      </c>
      <c r="R422" s="306">
        <f t="shared" ca="1" si="194"/>
        <v>0</v>
      </c>
      <c r="S422" s="307">
        <f t="shared" ca="1" si="195"/>
        <v>8.451999999999984</v>
      </c>
      <c r="T422" s="304">
        <f t="shared" ca="1" si="175"/>
        <v>82.914119999999841</v>
      </c>
      <c r="U422" s="311">
        <f t="shared" ca="1" si="176"/>
        <v>0</v>
      </c>
      <c r="V422" s="306">
        <f t="shared" ca="1" si="177"/>
        <v>1.0664137372318532</v>
      </c>
      <c r="W422" s="304">
        <f t="shared" ca="1" si="178"/>
        <v>80.789829811142823</v>
      </c>
      <c r="Y422" s="314" t="str">
        <f t="shared" ca="1" si="196"/>
        <v/>
      </c>
      <c r="Z422" s="315" t="str">
        <f t="shared" ca="1" si="197"/>
        <v/>
      </c>
      <c r="AA422" s="316" t="str">
        <f t="shared" ca="1" si="198"/>
        <v/>
      </c>
      <c r="AC422" s="310" t="e">
        <f t="shared" ca="1" si="199"/>
        <v>#N/A</v>
      </c>
      <c r="AD422" s="323" t="e">
        <f t="shared" ca="1" si="200"/>
        <v>#N/A</v>
      </c>
      <c r="AE422" s="324">
        <f t="shared" ca="1" si="179"/>
        <v>1384.1783366431871</v>
      </c>
      <c r="AG422" s="306">
        <f t="shared" ca="1" si="201"/>
        <v>-18.751539755073352</v>
      </c>
      <c r="AH422" s="304">
        <f t="shared" ca="1" si="202"/>
        <v>-9.7691314709393762</v>
      </c>
    </row>
    <row r="423" spans="1:34" x14ac:dyDescent="0.2">
      <c r="A423" s="347">
        <f t="shared" ca="1" si="180"/>
        <v>0.1</v>
      </c>
      <c r="B423" s="304">
        <f t="shared" ca="1" si="181"/>
        <v>9.5999999999999091</v>
      </c>
      <c r="D423" s="306">
        <f t="shared" ca="1" si="182"/>
        <v>-3.861171829047636</v>
      </c>
      <c r="E423" s="307">
        <f t="shared" ca="1" si="183"/>
        <v>-18.554107351726429</v>
      </c>
      <c r="F423" s="304">
        <f t="shared" ca="1" si="184"/>
        <v>18.951610683865891</v>
      </c>
      <c r="G423" s="306">
        <f t="shared" ca="1" si="185"/>
        <v>74.735117971988032</v>
      </c>
      <c r="H423" s="307">
        <f t="shared" ca="1" si="186"/>
        <v>168.26603779686155</v>
      </c>
      <c r="I423" s="304">
        <f t="shared" ca="1" si="187"/>
        <v>184.11626037409573</v>
      </c>
      <c r="J423" s="306">
        <f t="shared" ca="1" si="188"/>
        <v>491.96632035929099</v>
      </c>
      <c r="K423" s="307">
        <f t="shared" ca="1" si="189"/>
        <v>1401.097710959632</v>
      </c>
      <c r="L423" s="304">
        <f t="shared" ca="1" si="174"/>
        <v>1484.9598162994785</v>
      </c>
      <c r="M423" s="306">
        <f t="shared" ca="1" si="190"/>
        <v>1.1528191051559407</v>
      </c>
      <c r="N423" s="304">
        <f t="shared" ca="1" si="191"/>
        <v>66.051669267483646</v>
      </c>
      <c r="P423" s="310">
        <f t="shared" ca="1" si="192"/>
        <v>23</v>
      </c>
      <c r="Q423" s="304">
        <f t="shared" ca="1" si="193"/>
        <v>0</v>
      </c>
      <c r="R423" s="306">
        <f t="shared" ca="1" si="194"/>
        <v>0</v>
      </c>
      <c r="S423" s="307">
        <f t="shared" ca="1" si="195"/>
        <v>8.451999999999984</v>
      </c>
      <c r="T423" s="304">
        <f t="shared" ca="1" si="175"/>
        <v>82.914119999999841</v>
      </c>
      <c r="U423" s="311">
        <f t="shared" ca="1" si="176"/>
        <v>0</v>
      </c>
      <c r="V423" s="306">
        <f t="shared" ca="1" si="177"/>
        <v>1.0646021812426383</v>
      </c>
      <c r="W423" s="304">
        <f t="shared" ca="1" si="178"/>
        <v>79.053483612430853</v>
      </c>
      <c r="Y423" s="314" t="str">
        <f t="shared" ca="1" si="196"/>
        <v/>
      </c>
      <c r="Z423" s="315" t="str">
        <f t="shared" ca="1" si="197"/>
        <v/>
      </c>
      <c r="AA423" s="316" t="str">
        <f t="shared" ca="1" si="198"/>
        <v/>
      </c>
      <c r="AC423" s="310" t="e">
        <f t="shared" ca="1" si="199"/>
        <v>#N/A</v>
      </c>
      <c r="AD423" s="323" t="e">
        <f t="shared" ca="1" si="200"/>
        <v>#N/A</v>
      </c>
      <c r="AE423" s="324">
        <f t="shared" ca="1" si="179"/>
        <v>1401.097710959632</v>
      </c>
      <c r="AG423" s="306">
        <f t="shared" ca="1" si="201"/>
        <v>-18.532689369744354</v>
      </c>
      <c r="AH423" s="304">
        <f t="shared" ca="1" si="202"/>
        <v>-9.5586641991413845</v>
      </c>
    </row>
    <row r="424" spans="1:34" x14ac:dyDescent="0.2">
      <c r="A424" s="347">
        <f t="shared" ca="1" si="180"/>
        <v>0.1</v>
      </c>
      <c r="B424" s="304">
        <f t="shared" ca="1" si="181"/>
        <v>9.6999999999999087</v>
      </c>
      <c r="D424" s="306">
        <f t="shared" ca="1" si="182"/>
        <v>-3.7965935300811666</v>
      </c>
      <c r="E424" s="307">
        <f t="shared" ca="1" si="183"/>
        <v>-18.358026252817382</v>
      </c>
      <c r="F424" s="304">
        <f t="shared" ca="1" si="184"/>
        <v>18.74649968212163</v>
      </c>
      <c r="G424" s="306">
        <f t="shared" ca="1" si="185"/>
        <v>74.35545861897991</v>
      </c>
      <c r="H424" s="307">
        <f t="shared" ca="1" si="186"/>
        <v>166.43023517157982</v>
      </c>
      <c r="I424" s="304">
        <f t="shared" ca="1" si="187"/>
        <v>182.28482494630813</v>
      </c>
      <c r="J424" s="306">
        <f t="shared" ca="1" si="188"/>
        <v>499.42084918883938</v>
      </c>
      <c r="K424" s="307">
        <f t="shared" ca="1" si="189"/>
        <v>1417.832524608054</v>
      </c>
      <c r="L424" s="304">
        <f t="shared" ca="1" si="174"/>
        <v>1503.2199614297801</v>
      </c>
      <c r="M424" s="306">
        <f t="shared" ca="1" si="190"/>
        <v>1.1506346083380639</v>
      </c>
      <c r="N424" s="304">
        <f t="shared" ca="1" si="191"/>
        <v>65.926506819459547</v>
      </c>
      <c r="P424" s="310">
        <f t="shared" ca="1" si="192"/>
        <v>23</v>
      </c>
      <c r="Q424" s="304">
        <f t="shared" ca="1" si="193"/>
        <v>0</v>
      </c>
      <c r="R424" s="306">
        <f t="shared" ca="1" si="194"/>
        <v>0</v>
      </c>
      <c r="S424" s="307">
        <f t="shared" ca="1" si="195"/>
        <v>8.451999999999984</v>
      </c>
      <c r="T424" s="304">
        <f t="shared" ca="1" si="175"/>
        <v>82.914119999999841</v>
      </c>
      <c r="U424" s="311">
        <f t="shared" ca="1" si="176"/>
        <v>0</v>
      </c>
      <c r="V424" s="306">
        <f t="shared" ca="1" si="177"/>
        <v>1.0628132016253919</v>
      </c>
      <c r="W424" s="304">
        <f t="shared" ca="1" si="178"/>
        <v>77.358375604773983</v>
      </c>
      <c r="Y424" s="314" t="str">
        <f t="shared" ca="1" si="196"/>
        <v/>
      </c>
      <c r="Z424" s="315" t="str">
        <f t="shared" ca="1" si="197"/>
        <v/>
      </c>
      <c r="AA424" s="316" t="str">
        <f t="shared" ca="1" si="198"/>
        <v/>
      </c>
      <c r="AC424" s="310" t="e">
        <f t="shared" ca="1" si="199"/>
        <v>#N/A</v>
      </c>
      <c r="AD424" s="323" t="e">
        <f t="shared" ca="1" si="200"/>
        <v>#N/A</v>
      </c>
      <c r="AE424" s="324">
        <f t="shared" ca="1" si="179"/>
        <v>1417.832524608054</v>
      </c>
      <c r="AG424" s="306">
        <f t="shared" ca="1" si="201"/>
        <v>-18.31870361608312</v>
      </c>
      <c r="AH424" s="304">
        <f t="shared" ca="1" si="202"/>
        <v>-9.3532280658342408</v>
      </c>
    </row>
    <row r="425" spans="1:34" x14ac:dyDescent="0.2">
      <c r="A425" s="347">
        <f t="shared" ca="1" si="180"/>
        <v>0.1</v>
      </c>
      <c r="B425" s="304">
        <f t="shared" ca="1" si="181"/>
        <v>9.7999999999999083</v>
      </c>
      <c r="D425" s="306">
        <f t="shared" ca="1" si="182"/>
        <v>-3.7334487538701384</v>
      </c>
      <c r="E425" s="307">
        <f t="shared" ca="1" si="183"/>
        <v>-18.166599039912871</v>
      </c>
      <c r="F425" s="304">
        <f t="shared" ca="1" si="184"/>
        <v>18.546265399663021</v>
      </c>
      <c r="G425" s="306">
        <f t="shared" ca="1" si="185"/>
        <v>73.98211374359289</v>
      </c>
      <c r="H425" s="307">
        <f t="shared" ca="1" si="186"/>
        <v>164.61357526758854</v>
      </c>
      <c r="I425" s="304">
        <f t="shared" ca="1" si="187"/>
        <v>180.47432592019274</v>
      </c>
      <c r="J425" s="306">
        <f t="shared" ca="1" si="188"/>
        <v>506.83772780696802</v>
      </c>
      <c r="K425" s="307">
        <f t="shared" ca="1" si="189"/>
        <v>1434.3847151300124</v>
      </c>
      <c r="L425" s="304">
        <f t="shared" ca="1" si="174"/>
        <v>1521.2968130273387</v>
      </c>
      <c r="M425" s="306">
        <f t="shared" ca="1" si="190"/>
        <v>1.1484173501059622</v>
      </c>
      <c r="N425" s="304">
        <f t="shared" ca="1" si="191"/>
        <v>65.799467280669475</v>
      </c>
      <c r="P425" s="310">
        <f t="shared" ca="1" si="192"/>
        <v>23</v>
      </c>
      <c r="Q425" s="304">
        <f t="shared" ca="1" si="193"/>
        <v>0</v>
      </c>
      <c r="R425" s="306">
        <f t="shared" ca="1" si="194"/>
        <v>0</v>
      </c>
      <c r="S425" s="307">
        <f t="shared" ca="1" si="195"/>
        <v>8.451999999999984</v>
      </c>
      <c r="T425" s="304">
        <f t="shared" ca="1" si="175"/>
        <v>82.914119999999841</v>
      </c>
      <c r="U425" s="311">
        <f t="shared" ca="1" si="176"/>
        <v>0</v>
      </c>
      <c r="V425" s="306">
        <f t="shared" ca="1" si="177"/>
        <v>1.0610464926437608</v>
      </c>
      <c r="W425" s="304">
        <f t="shared" ca="1" si="178"/>
        <v>75.703270347800654</v>
      </c>
      <c r="Y425" s="314" t="str">
        <f t="shared" ca="1" si="196"/>
        <v/>
      </c>
      <c r="Z425" s="315" t="str">
        <f t="shared" ca="1" si="197"/>
        <v/>
      </c>
      <c r="AA425" s="316" t="str">
        <f t="shared" ca="1" si="198"/>
        <v/>
      </c>
      <c r="AC425" s="310" t="e">
        <f t="shared" ca="1" si="199"/>
        <v>#N/A</v>
      </c>
      <c r="AD425" s="323" t="e">
        <f t="shared" ca="1" si="200"/>
        <v>#N/A</v>
      </c>
      <c r="AE425" s="324">
        <f t="shared" ca="1" si="179"/>
        <v>1434.3847151300124</v>
      </c>
      <c r="AG425" s="306">
        <f t="shared" ca="1" si="201"/>
        <v>-18.10942652948372</v>
      </c>
      <c r="AH425" s="304">
        <f t="shared" ca="1" si="202"/>
        <v>-9.1526710370059305</v>
      </c>
    </row>
    <row r="426" spans="1:34" x14ac:dyDescent="0.2">
      <c r="A426" s="347">
        <f t="shared" ca="1" si="180"/>
        <v>0.1</v>
      </c>
      <c r="B426" s="304">
        <f t="shared" ca="1" si="181"/>
        <v>9.899999999999908</v>
      </c>
      <c r="D426" s="306">
        <f t="shared" ca="1" si="182"/>
        <v>-3.6716938313300673</v>
      </c>
      <c r="E426" s="307">
        <f t="shared" ca="1" si="183"/>
        <v>-17.979686134650848</v>
      </c>
      <c r="F426" s="304">
        <f t="shared" ca="1" si="184"/>
        <v>18.35076153982671</v>
      </c>
      <c r="G426" s="306">
        <f t="shared" ca="1" si="185"/>
        <v>73.614944360459887</v>
      </c>
      <c r="H426" s="307">
        <f t="shared" ca="1" si="186"/>
        <v>162.81560665412346</v>
      </c>
      <c r="I426" s="304">
        <f t="shared" ca="1" si="187"/>
        <v>178.68430765834995</v>
      </c>
      <c r="J426" s="306">
        <f t="shared" ca="1" si="188"/>
        <v>514.21758071217062</v>
      </c>
      <c r="K426" s="307">
        <f t="shared" ca="1" si="189"/>
        <v>1450.756174226098</v>
      </c>
      <c r="L426" s="304">
        <f t="shared" ca="1" si="174"/>
        <v>1539.19238478126</v>
      </c>
      <c r="M426" s="306">
        <f t="shared" ca="1" si="190"/>
        <v>1.1461667710795931</v>
      </c>
      <c r="N426" s="304">
        <f t="shared" ca="1" si="191"/>
        <v>65.670518600997866</v>
      </c>
      <c r="P426" s="310">
        <f t="shared" ca="1" si="192"/>
        <v>23</v>
      </c>
      <c r="Q426" s="304">
        <f t="shared" ca="1" si="193"/>
        <v>0</v>
      </c>
      <c r="R426" s="306">
        <f t="shared" ca="1" si="194"/>
        <v>0</v>
      </c>
      <c r="S426" s="307">
        <f t="shared" ca="1" si="195"/>
        <v>8.451999999999984</v>
      </c>
      <c r="T426" s="304">
        <f t="shared" ca="1" si="175"/>
        <v>82.914119999999841</v>
      </c>
      <c r="U426" s="311">
        <f t="shared" ca="1" si="176"/>
        <v>0</v>
      </c>
      <c r="V426" s="306">
        <f t="shared" ca="1" si="177"/>
        <v>1.0593017561719047</v>
      </c>
      <c r="W426" s="304">
        <f t="shared" ca="1" si="178"/>
        <v>74.086979674489058</v>
      </c>
      <c r="Y426" s="314" t="str">
        <f t="shared" ca="1" si="196"/>
        <v/>
      </c>
      <c r="Z426" s="315" t="str">
        <f t="shared" ca="1" si="197"/>
        <v/>
      </c>
      <c r="AA426" s="316" t="str">
        <f t="shared" ca="1" si="198"/>
        <v/>
      </c>
      <c r="AC426" s="310" t="e">
        <f t="shared" ca="1" si="199"/>
        <v>#N/A</v>
      </c>
      <c r="AD426" s="323" t="e">
        <f t="shared" ca="1" si="200"/>
        <v>#N/A</v>
      </c>
      <c r="AE426" s="324">
        <f t="shared" ca="1" si="179"/>
        <v>1450.756174226098</v>
      </c>
      <c r="AG426" s="306">
        <f t="shared" ca="1" si="201"/>
        <v>-17.904707891270917</v>
      </c>
      <c r="AH426" s="304">
        <f t="shared" ca="1" si="202"/>
        <v>-8.9568469412920955</v>
      </c>
    </row>
    <row r="427" spans="1:34" x14ac:dyDescent="0.2">
      <c r="A427" s="347">
        <f t="shared" ca="1" si="180"/>
        <v>0.1</v>
      </c>
      <c r="B427" s="304">
        <f t="shared" ca="1" si="181"/>
        <v>9.9999999999999076</v>
      </c>
      <c r="D427" s="306">
        <f t="shared" ca="1" si="182"/>
        <v>-3.6112867644908913</v>
      </c>
      <c r="E427" s="307">
        <f t="shared" ca="1" si="183"/>
        <v>-17.7971532943575</v>
      </c>
      <c r="F427" s="304">
        <f t="shared" ca="1" si="184"/>
        <v>18.159847396887649</v>
      </c>
      <c r="G427" s="306">
        <f t="shared" ca="1" si="185"/>
        <v>73.253815684010803</v>
      </c>
      <c r="H427" s="307">
        <f t="shared" ca="1" si="186"/>
        <v>161.0358913246877</v>
      </c>
      <c r="I427" s="304">
        <f t="shared" ca="1" si="187"/>
        <v>176.91432900419247</v>
      </c>
      <c r="J427" s="306">
        <f t="shared" ca="1" si="188"/>
        <v>521.56101871439409</v>
      </c>
      <c r="K427" s="307">
        <f t="shared" ca="1" si="189"/>
        <v>1466.9487491250386</v>
      </c>
      <c r="L427" s="304">
        <f t="shared" ca="1" si="174"/>
        <v>1556.9086449762915</v>
      </c>
      <c r="M427" s="306">
        <f t="shared" ca="1" si="190"/>
        <v>1.1438822984981134</v>
      </c>
      <c r="N427" s="304">
        <f t="shared" ca="1" si="191"/>
        <v>65.539627963665723</v>
      </c>
      <c r="P427" s="310">
        <f t="shared" ca="1" si="192"/>
        <v>23</v>
      </c>
      <c r="Q427" s="304">
        <f t="shared" ca="1" si="193"/>
        <v>0</v>
      </c>
      <c r="R427" s="306">
        <f t="shared" ca="1" si="194"/>
        <v>0</v>
      </c>
      <c r="S427" s="307">
        <f t="shared" ca="1" si="195"/>
        <v>8.451999999999984</v>
      </c>
      <c r="T427" s="304">
        <f t="shared" ca="1" si="175"/>
        <v>82.914119999999841</v>
      </c>
      <c r="U427" s="311">
        <f t="shared" ca="1" si="176"/>
        <v>0</v>
      </c>
      <c r="V427" s="306">
        <f t="shared" ca="1" si="177"/>
        <v>1.0575787014559843</v>
      </c>
      <c r="W427" s="304">
        <f t="shared" ca="1" si="178"/>
        <v>72.508360535421858</v>
      </c>
      <c r="Y427" s="314" t="str">
        <f t="shared" ca="1" si="196"/>
        <v/>
      </c>
      <c r="Z427" s="315" t="str">
        <f t="shared" ca="1" si="197"/>
        <v/>
      </c>
      <c r="AA427" s="316" t="str">
        <f t="shared" ca="1" si="198"/>
        <v/>
      </c>
      <c r="AC427" s="310">
        <f t="shared" ca="1" si="199"/>
        <v>9.9999999999999076</v>
      </c>
      <c r="AD427" s="323">
        <f t="shared" ca="1" si="200"/>
        <v>521.56101871439409</v>
      </c>
      <c r="AE427" s="324">
        <f t="shared" ca="1" si="179"/>
        <v>1466.9487491250386</v>
      </c>
      <c r="AG427" s="306">
        <f t="shared" ca="1" si="201"/>
        <v>-17.704402955315025</v>
      </c>
      <c r="AH427" s="304">
        <f t="shared" ca="1" si="202"/>
        <v>-8.7656152004838148</v>
      </c>
    </row>
    <row r="428" spans="1:34" x14ac:dyDescent="0.2">
      <c r="A428" s="347">
        <f t="shared" ca="1" si="180"/>
        <v>0.1</v>
      </c>
      <c r="B428" s="304">
        <f t="shared" ca="1" si="181"/>
        <v>10.099999999999907</v>
      </c>
      <c r="D428" s="306">
        <f t="shared" ca="1" si="182"/>
        <v>-3.5521871504815183</v>
      </c>
      <c r="E428" s="307">
        <f t="shared" ca="1" si="183"/>
        <v>-17.618871368522466</v>
      </c>
      <c r="F428" s="304">
        <f t="shared" ca="1" si="184"/>
        <v>17.973387600911153</v>
      </c>
      <c r="G428" s="306">
        <f t="shared" ca="1" si="185"/>
        <v>72.89859696896265</v>
      </c>
      <c r="H428" s="307">
        <f t="shared" ca="1" si="186"/>
        <v>159.27400418783546</v>
      </c>
      <c r="I428" s="304">
        <f t="shared" ca="1" si="187"/>
        <v>175.1639627608084</v>
      </c>
      <c r="J428" s="306">
        <f t="shared" ca="1" si="188"/>
        <v>528.86863934704274</v>
      </c>
      <c r="K428" s="307">
        <f t="shared" ca="1" si="189"/>
        <v>1482.9642439006648</v>
      </c>
      <c r="L428" s="304">
        <f t="shared" ca="1" si="174"/>
        <v>1574.4475178209855</v>
      </c>
      <c r="M428" s="306">
        <f t="shared" ca="1" si="190"/>
        <v>1.1415633458712651</v>
      </c>
      <c r="N428" s="304">
        <f t="shared" ca="1" si="191"/>
        <v>65.406761765256533</v>
      </c>
      <c r="P428" s="310">
        <f t="shared" ca="1" si="192"/>
        <v>23</v>
      </c>
      <c r="Q428" s="304">
        <f t="shared" ca="1" si="193"/>
        <v>0</v>
      </c>
      <c r="R428" s="306">
        <f t="shared" ca="1" si="194"/>
        <v>0</v>
      </c>
      <c r="S428" s="307">
        <f t="shared" ca="1" si="195"/>
        <v>8.451999999999984</v>
      </c>
      <c r="T428" s="304">
        <f t="shared" ca="1" si="175"/>
        <v>82.914119999999841</v>
      </c>
      <c r="U428" s="311">
        <f t="shared" ca="1" si="176"/>
        <v>0</v>
      </c>
      <c r="V428" s="306">
        <f t="shared" ca="1" si="177"/>
        <v>1.0558770448850809</v>
      </c>
      <c r="W428" s="304">
        <f t="shared" ca="1" si="178"/>
        <v>70.966312957610285</v>
      </c>
      <c r="Y428" s="314" t="str">
        <f t="shared" ca="1" si="196"/>
        <v/>
      </c>
      <c r="Z428" s="315" t="str">
        <f t="shared" ca="1" si="197"/>
        <v/>
      </c>
      <c r="AA428" s="316" t="str">
        <f t="shared" ca="1" si="198"/>
        <v/>
      </c>
      <c r="AC428" s="310" t="e">
        <f t="shared" ca="1" si="199"/>
        <v>#N/A</v>
      </c>
      <c r="AD428" s="323" t="e">
        <f t="shared" ca="1" si="200"/>
        <v>#N/A</v>
      </c>
      <c r="AE428" s="324">
        <f t="shared" ca="1" si="179"/>
        <v>1482.9642439006648</v>
      </c>
      <c r="AG428" s="306">
        <f t="shared" ca="1" si="201"/>
        <v>-17.508372188937372</v>
      </c>
      <c r="AH428" s="304">
        <f t="shared" ca="1" si="202"/>
        <v>-8.5788405744701848</v>
      </c>
    </row>
    <row r="429" spans="1:34" x14ac:dyDescent="0.2">
      <c r="A429" s="347">
        <f t="shared" ca="1" si="180"/>
        <v>0.1</v>
      </c>
      <c r="B429" s="304">
        <f t="shared" ca="1" si="181"/>
        <v>10.199999999999907</v>
      </c>
      <c r="D429" s="306">
        <f t="shared" ca="1" si="182"/>
        <v>-3.4943561095653091</v>
      </c>
      <c r="E429" s="307">
        <f t="shared" ca="1" si="183"/>
        <v>-17.444716068207114</v>
      </c>
      <c r="F429" s="304">
        <f t="shared" ca="1" si="184"/>
        <v>17.791251876155872</v>
      </c>
      <c r="G429" s="306">
        <f t="shared" ca="1" si="185"/>
        <v>72.549161358006117</v>
      </c>
      <c r="H429" s="307">
        <f t="shared" ca="1" si="186"/>
        <v>157.52953258101473</v>
      </c>
      <c r="I429" s="304">
        <f t="shared" ca="1" si="187"/>
        <v>173.43279519440085</v>
      </c>
      <c r="J429" s="306">
        <f t="shared" ca="1" si="188"/>
        <v>536.14102726339115</v>
      </c>
      <c r="K429" s="307">
        <f t="shared" ca="1" si="189"/>
        <v>1498.8044207391072</v>
      </c>
      <c r="L429" s="304">
        <f t="shared" ca="1" si="174"/>
        <v>1591.8108847291298</v>
      </c>
      <c r="M429" s="306">
        <f t="shared" ca="1" si="190"/>
        <v>1.1392093126206342</v>
      </c>
      <c r="N429" s="304">
        <f t="shared" ca="1" si="191"/>
        <v>65.271885595161933</v>
      </c>
      <c r="P429" s="310">
        <f t="shared" ca="1" si="192"/>
        <v>23</v>
      </c>
      <c r="Q429" s="304">
        <f t="shared" ca="1" si="193"/>
        <v>0</v>
      </c>
      <c r="R429" s="306">
        <f t="shared" ca="1" si="194"/>
        <v>0</v>
      </c>
      <c r="S429" s="307">
        <f t="shared" ca="1" si="195"/>
        <v>8.451999999999984</v>
      </c>
      <c r="T429" s="304">
        <f t="shared" ca="1" si="175"/>
        <v>82.914119999999841</v>
      </c>
      <c r="U429" s="311">
        <f t="shared" ca="1" si="176"/>
        <v>0</v>
      </c>
      <c r="V429" s="306">
        <f t="shared" ca="1" si="177"/>
        <v>1.054196509771097</v>
      </c>
      <c r="W429" s="304">
        <f t="shared" ca="1" si="178"/>
        <v>69.459778110958922</v>
      </c>
      <c r="Y429" s="314" t="str">
        <f t="shared" ca="1" si="196"/>
        <v/>
      </c>
      <c r="Z429" s="315" t="str">
        <f t="shared" ca="1" si="197"/>
        <v/>
      </c>
      <c r="AA429" s="316" t="str">
        <f t="shared" ca="1" si="198"/>
        <v/>
      </c>
      <c r="AC429" s="310" t="e">
        <f t="shared" ca="1" si="199"/>
        <v>#N/A</v>
      </c>
      <c r="AD429" s="323" t="e">
        <f t="shared" ca="1" si="200"/>
        <v>#N/A</v>
      </c>
      <c r="AE429" s="324">
        <f t="shared" ca="1" si="179"/>
        <v>1498.8044207391072</v>
      </c>
      <c r="AG429" s="306">
        <f t="shared" ca="1" si="201"/>
        <v>-17.316481027221396</v>
      </c>
      <c r="AH429" s="304">
        <f t="shared" ca="1" si="202"/>
        <v>-8.3963929197362059</v>
      </c>
    </row>
    <row r="430" spans="1:34" x14ac:dyDescent="0.2">
      <c r="A430" s="347">
        <f t="shared" ca="1" si="180"/>
        <v>0.1</v>
      </c>
      <c r="B430" s="304">
        <f t="shared" ca="1" si="181"/>
        <v>10.299999999999907</v>
      </c>
      <c r="D430" s="306">
        <f t="shared" ca="1" si="182"/>
        <v>-3.4377562169819056</v>
      </c>
      <c r="E430" s="307">
        <f t="shared" ca="1" si="183"/>
        <v>-17.274567747603257</v>
      </c>
      <c r="F430" s="304">
        <f t="shared" ca="1" si="184"/>
        <v>17.613314812207623</v>
      </c>
      <c r="G430" s="306">
        <f t="shared" ca="1" si="185"/>
        <v>72.205385736307932</v>
      </c>
      <c r="H430" s="307">
        <f t="shared" ca="1" si="186"/>
        <v>155.80207580625441</v>
      </c>
      <c r="I430" s="304">
        <f t="shared" ca="1" si="187"/>
        <v>171.72042556104637</v>
      </c>
      <c r="J430" s="306">
        <f t="shared" ca="1" si="188"/>
        <v>543.37875461810688</v>
      </c>
      <c r="K430" s="307">
        <f t="shared" ca="1" si="189"/>
        <v>1514.4710011584707</v>
      </c>
      <c r="L430" s="304">
        <f t="shared" ca="1" si="174"/>
        <v>1609.0005855562219</v>
      </c>
      <c r="M430" s="306">
        <f t="shared" ca="1" si="190"/>
        <v>1.1368195837105182</v>
      </c>
      <c r="N430" s="304">
        <f t="shared" ca="1" si="191"/>
        <v>65.134964214431875</v>
      </c>
      <c r="P430" s="310">
        <f t="shared" ca="1" si="192"/>
        <v>23</v>
      </c>
      <c r="Q430" s="304">
        <f t="shared" ca="1" si="193"/>
        <v>0</v>
      </c>
      <c r="R430" s="306">
        <f t="shared" ca="1" si="194"/>
        <v>0</v>
      </c>
      <c r="S430" s="307">
        <f t="shared" ca="1" si="195"/>
        <v>8.451999999999984</v>
      </c>
      <c r="T430" s="304">
        <f t="shared" ca="1" si="175"/>
        <v>82.914119999999841</v>
      </c>
      <c r="U430" s="311">
        <f t="shared" ca="1" si="176"/>
        <v>0</v>
      </c>
      <c r="V430" s="306">
        <f t="shared" ca="1" si="177"/>
        <v>1.052536826137233</v>
      </c>
      <c r="W430" s="304">
        <f t="shared" ca="1" si="178"/>
        <v>67.987736475914033</v>
      </c>
      <c r="Y430" s="314" t="str">
        <f t="shared" ca="1" si="196"/>
        <v/>
      </c>
      <c r="Z430" s="315" t="str">
        <f t="shared" ca="1" si="197"/>
        <v/>
      </c>
      <c r="AA430" s="316" t="str">
        <f t="shared" ca="1" si="198"/>
        <v/>
      </c>
      <c r="AC430" s="310" t="e">
        <f t="shared" ca="1" si="199"/>
        <v>#N/A</v>
      </c>
      <c r="AD430" s="323" t="e">
        <f t="shared" ca="1" si="200"/>
        <v>#N/A</v>
      </c>
      <c r="AE430" s="324">
        <f t="shared" ca="1" si="179"/>
        <v>1514.4710011584707</v>
      </c>
      <c r="AG430" s="306">
        <f t="shared" ca="1" si="201"/>
        <v>-17.128599639903793</v>
      </c>
      <c r="AH430" s="304">
        <f t="shared" ca="1" si="202"/>
        <v>-8.2181469605961972</v>
      </c>
    </row>
    <row r="431" spans="1:34" x14ac:dyDescent="0.2">
      <c r="A431" s="347">
        <f t="shared" ca="1" si="180"/>
        <v>0.1</v>
      </c>
      <c r="B431" s="304">
        <f t="shared" ca="1" si="181"/>
        <v>10.399999999999906</v>
      </c>
      <c r="D431" s="306">
        <f t="shared" ca="1" si="182"/>
        <v>-3.3823514383675723</v>
      </c>
      <c r="E431" s="307">
        <f t="shared" ca="1" si="183"/>
        <v>-17.108311197012988</v>
      </c>
      <c r="F431" s="304">
        <f t="shared" ca="1" si="184"/>
        <v>17.439455647079903</v>
      </c>
      <c r="G431" s="306">
        <f t="shared" ca="1" si="185"/>
        <v>71.867150592471177</v>
      </c>
      <c r="H431" s="307">
        <f t="shared" ca="1" si="186"/>
        <v>154.0912446865531</v>
      </c>
      <c r="I431" s="304">
        <f t="shared" ca="1" si="187"/>
        <v>170.02646565559172</v>
      </c>
      <c r="J431" s="306">
        <f t="shared" ca="1" si="188"/>
        <v>550.58238143454582</v>
      </c>
      <c r="K431" s="307">
        <f t="shared" ca="1" si="189"/>
        <v>1529.965667183111</v>
      </c>
      <c r="L431" s="304">
        <f t="shared" ca="1" si="174"/>
        <v>1626.0184197927149</v>
      </c>
      <c r="M431" s="306">
        <f t="shared" ca="1" si="190"/>
        <v>1.1343935292681318</v>
      </c>
      <c r="N431" s="304">
        <f t="shared" ca="1" si="191"/>
        <v>64.995961534014171</v>
      </c>
      <c r="P431" s="310">
        <f t="shared" ca="1" si="192"/>
        <v>23</v>
      </c>
      <c r="Q431" s="304">
        <f t="shared" ca="1" si="193"/>
        <v>0</v>
      </c>
      <c r="R431" s="306">
        <f t="shared" ca="1" si="194"/>
        <v>0</v>
      </c>
      <c r="S431" s="307">
        <f t="shared" ca="1" si="195"/>
        <v>8.451999999999984</v>
      </c>
      <c r="T431" s="304">
        <f t="shared" ca="1" si="175"/>
        <v>82.914119999999841</v>
      </c>
      <c r="U431" s="311">
        <f t="shared" ca="1" si="176"/>
        <v>0</v>
      </c>
      <c r="V431" s="306">
        <f t="shared" ca="1" si="177"/>
        <v>1.0508977305146328</v>
      </c>
      <c r="W431" s="304">
        <f t="shared" ca="1" si="178"/>
        <v>66.54920610627056</v>
      </c>
      <c r="Y431" s="314" t="str">
        <f t="shared" ca="1" si="196"/>
        <v/>
      </c>
      <c r="Z431" s="315" t="str">
        <f t="shared" ca="1" si="197"/>
        <v/>
      </c>
      <c r="AA431" s="316" t="str">
        <f t="shared" ca="1" si="198"/>
        <v/>
      </c>
      <c r="AC431" s="310" t="e">
        <f t="shared" ca="1" si="199"/>
        <v>#N/A</v>
      </c>
      <c r="AD431" s="323" t="e">
        <f t="shared" ca="1" si="200"/>
        <v>#N/A</v>
      </c>
      <c r="AE431" s="324">
        <f t="shared" ca="1" si="179"/>
        <v>1529.965667183111</v>
      </c>
      <c r="AG431" s="306">
        <f t="shared" ca="1" si="201"/>
        <v>-16.944602710075912</v>
      </c>
      <c r="AH431" s="304">
        <f t="shared" ca="1" si="202"/>
        <v>-8.043982072398741</v>
      </c>
    </row>
    <row r="432" spans="1:34" x14ac:dyDescent="0.2">
      <c r="A432" s="347">
        <f t="shared" ca="1" si="180"/>
        <v>0.1</v>
      </c>
      <c r="B432" s="304">
        <f t="shared" ca="1" si="181"/>
        <v>10.499999999999906</v>
      </c>
      <c r="D432" s="306">
        <f t="shared" ca="1" si="182"/>
        <v>-3.3281070685414851</v>
      </c>
      <c r="E432" s="307">
        <f t="shared" ca="1" si="183"/>
        <v>-16.94583544656907</v>
      </c>
      <c r="F432" s="304">
        <f t="shared" ca="1" si="184"/>
        <v>17.269558061568123</v>
      </c>
      <c r="G432" s="306">
        <f t="shared" ca="1" si="185"/>
        <v>71.53433988561703</v>
      </c>
      <c r="H432" s="307">
        <f t="shared" ca="1" si="186"/>
        <v>152.3966611418962</v>
      </c>
      <c r="I432" s="304">
        <f t="shared" ca="1" si="187"/>
        <v>168.35053938157998</v>
      </c>
      <c r="J432" s="306">
        <f t="shared" ca="1" si="188"/>
        <v>557.75245595845024</v>
      </c>
      <c r="K432" s="307">
        <f t="shared" ca="1" si="189"/>
        <v>1545.2900624745334</v>
      </c>
      <c r="L432" s="304">
        <f t="shared" ca="1" si="174"/>
        <v>1642.866147715702</v>
      </c>
      <c r="M432" s="306">
        <f t="shared" ca="1" si="190"/>
        <v>1.131930504192884</v>
      </c>
      <c r="N432" s="304">
        <f t="shared" ca="1" si="191"/>
        <v>64.85484059236758</v>
      </c>
      <c r="P432" s="310">
        <f t="shared" ca="1" si="192"/>
        <v>23</v>
      </c>
      <c r="Q432" s="304">
        <f t="shared" ca="1" si="193"/>
        <v>0</v>
      </c>
      <c r="R432" s="306">
        <f t="shared" ca="1" si="194"/>
        <v>0</v>
      </c>
      <c r="S432" s="307">
        <f t="shared" ca="1" si="195"/>
        <v>8.451999999999984</v>
      </c>
      <c r="T432" s="304">
        <f t="shared" ca="1" si="175"/>
        <v>82.914119999999841</v>
      </c>
      <c r="U432" s="311">
        <f t="shared" ca="1" si="176"/>
        <v>0</v>
      </c>
      <c r="V432" s="306">
        <f t="shared" ca="1" si="177"/>
        <v>1.0492789657468284</v>
      </c>
      <c r="W432" s="304">
        <f t="shared" ca="1" si="178"/>
        <v>65.143240981514921</v>
      </c>
      <c r="Y432" s="314" t="str">
        <f t="shared" ca="1" si="196"/>
        <v/>
      </c>
      <c r="Z432" s="315" t="str">
        <f t="shared" ca="1" si="197"/>
        <v/>
      </c>
      <c r="AA432" s="316" t="str">
        <f t="shared" ca="1" si="198"/>
        <v/>
      </c>
      <c r="AC432" s="310" t="e">
        <f t="shared" ca="1" si="199"/>
        <v>#N/A</v>
      </c>
      <c r="AD432" s="323" t="e">
        <f t="shared" ca="1" si="200"/>
        <v>#N/A</v>
      </c>
      <c r="AE432" s="324">
        <f t="shared" ca="1" si="179"/>
        <v>1545.2900624745334</v>
      </c>
      <c r="AG432" s="306">
        <f t="shared" ca="1" si="201"/>
        <v>-16.764369223976374</v>
      </c>
      <c r="AH432" s="304">
        <f t="shared" ca="1" si="202"/>
        <v>-7.8737820759903796</v>
      </c>
    </row>
    <row r="433" spans="1:34" x14ac:dyDescent="0.2">
      <c r="A433" s="347">
        <f t="shared" ca="1" si="180"/>
        <v>0.1</v>
      </c>
      <c r="B433" s="304">
        <f t="shared" ca="1" si="181"/>
        <v>10.599999999999905</v>
      </c>
      <c r="D433" s="306">
        <f t="shared" ca="1" si="182"/>
        <v>-3.2749896734595461</v>
      </c>
      <c r="E433" s="307">
        <f t="shared" ca="1" si="183"/>
        <v>-16.787033580060676</v>
      </c>
      <c r="F433" s="304">
        <f t="shared" ca="1" si="184"/>
        <v>17.103509984191884</v>
      </c>
      <c r="G433" s="306">
        <f t="shared" ca="1" si="185"/>
        <v>71.20684091827107</v>
      </c>
      <c r="H433" s="307">
        <f t="shared" ca="1" si="186"/>
        <v>150.71795778389014</v>
      </c>
      <c r="I433" s="304">
        <f t="shared" ca="1" si="187"/>
        <v>166.69228234116434</v>
      </c>
      <c r="J433" s="306">
        <f t="shared" ca="1" si="188"/>
        <v>564.8895149986447</v>
      </c>
      <c r="K433" s="307">
        <f t="shared" ca="1" si="189"/>
        <v>1560.4457934208228</v>
      </c>
      <c r="L433" s="304">
        <f t="shared" ca="1" si="174"/>
        <v>1659.5454915006535</v>
      </c>
      <c r="M433" s="306">
        <f t="shared" ca="1" si="190"/>
        <v>1.129429847754452</v>
      </c>
      <c r="N433" s="304">
        <f t="shared" ca="1" si="191"/>
        <v>64.711563532433217</v>
      </c>
      <c r="P433" s="310">
        <f t="shared" ca="1" si="192"/>
        <v>23</v>
      </c>
      <c r="Q433" s="304">
        <f t="shared" ca="1" si="193"/>
        <v>0</v>
      </c>
      <c r="R433" s="306">
        <f t="shared" ca="1" si="194"/>
        <v>0</v>
      </c>
      <c r="S433" s="307">
        <f t="shared" ca="1" si="195"/>
        <v>8.451999999999984</v>
      </c>
      <c r="T433" s="304">
        <f t="shared" ca="1" si="175"/>
        <v>82.914119999999841</v>
      </c>
      <c r="U433" s="311">
        <f t="shared" ca="1" si="176"/>
        <v>0</v>
      </c>
      <c r="V433" s="306">
        <f t="shared" ca="1" si="177"/>
        <v>1.0476802808016321</v>
      </c>
      <c r="W433" s="304">
        <f t="shared" ca="1" si="178"/>
        <v>63.768929443453523</v>
      </c>
      <c r="Y433" s="314" t="str">
        <f t="shared" ca="1" si="196"/>
        <v/>
      </c>
      <c r="Z433" s="315" t="str">
        <f t="shared" ca="1" si="197"/>
        <v/>
      </c>
      <c r="AA433" s="316" t="str">
        <f t="shared" ca="1" si="198"/>
        <v/>
      </c>
      <c r="AC433" s="310" t="e">
        <f t="shared" ca="1" si="199"/>
        <v>#N/A</v>
      </c>
      <c r="AD433" s="323" t="e">
        <f t="shared" ca="1" si="200"/>
        <v>#N/A</v>
      </c>
      <c r="AE433" s="324">
        <f t="shared" ca="1" si="179"/>
        <v>1560.4457934208228</v>
      </c>
      <c r="AG433" s="306">
        <f t="shared" ca="1" si="201"/>
        <v>-16.58778227120327</v>
      </c>
      <c r="AH433" s="304">
        <f t="shared" ca="1" si="202"/>
        <v>-7.7074350427727216</v>
      </c>
    </row>
    <row r="434" spans="1:34" x14ac:dyDescent="0.2">
      <c r="A434" s="347">
        <f t="shared" ca="1" si="180"/>
        <v>0.1</v>
      </c>
      <c r="B434" s="304">
        <f t="shared" ca="1" si="181"/>
        <v>10.699999999999905</v>
      </c>
      <c r="D434" s="306">
        <f t="shared" ca="1" si="182"/>
        <v>-3.2229670351505484</v>
      </c>
      <c r="E434" s="307">
        <f t="shared" ca="1" si="183"/>
        <v>-16.631802558271453</v>
      </c>
      <c r="F434" s="304">
        <f t="shared" ca="1" si="184"/>
        <v>16.941203406104066</v>
      </c>
      <c r="G434" s="306">
        <f t="shared" ca="1" si="185"/>
        <v>70.884544214756019</v>
      </c>
      <c r="H434" s="307">
        <f t="shared" ca="1" si="186"/>
        <v>149.054777528063</v>
      </c>
      <c r="I434" s="304">
        <f t="shared" ca="1" si="187"/>
        <v>165.05134144403084</v>
      </c>
      <c r="J434" s="306">
        <f t="shared" ca="1" si="188"/>
        <v>571.994084255296</v>
      </c>
      <c r="K434" s="307">
        <f t="shared" ca="1" si="189"/>
        <v>1575.4344301864205</v>
      </c>
      <c r="L434" s="304">
        <f t="shared" ca="1" si="174"/>
        <v>1676.0581362947605</v>
      </c>
      <c r="M434" s="306">
        <f t="shared" ca="1" si="190"/>
        <v>1.1268908831793736</v>
      </c>
      <c r="N434" s="304">
        <f t="shared" ca="1" si="191"/>
        <v>64.566091577948001</v>
      </c>
      <c r="P434" s="310">
        <f t="shared" ca="1" si="192"/>
        <v>23</v>
      </c>
      <c r="Q434" s="304">
        <f t="shared" ca="1" si="193"/>
        <v>0</v>
      </c>
      <c r="R434" s="306">
        <f t="shared" ca="1" si="194"/>
        <v>0</v>
      </c>
      <c r="S434" s="307">
        <f t="shared" ca="1" si="195"/>
        <v>8.451999999999984</v>
      </c>
      <c r="T434" s="304">
        <f t="shared" ca="1" si="175"/>
        <v>82.914119999999841</v>
      </c>
      <c r="U434" s="311">
        <f t="shared" ca="1" si="176"/>
        <v>0</v>
      </c>
      <c r="V434" s="306">
        <f t="shared" ca="1" si="177"/>
        <v>1.0461014305901333</v>
      </c>
      <c r="W434" s="304">
        <f t="shared" ca="1" si="178"/>
        <v>62.425392712220834</v>
      </c>
      <c r="Y434" s="314" t="str">
        <f t="shared" ca="1" si="196"/>
        <v/>
      </c>
      <c r="Z434" s="315" t="str">
        <f t="shared" ca="1" si="197"/>
        <v/>
      </c>
      <c r="AA434" s="316" t="str">
        <f t="shared" ca="1" si="198"/>
        <v/>
      </c>
      <c r="AC434" s="310" t="e">
        <f t="shared" ca="1" si="199"/>
        <v>#N/A</v>
      </c>
      <c r="AD434" s="323" t="e">
        <f t="shared" ca="1" si="200"/>
        <v>#N/A</v>
      </c>
      <c r="AE434" s="324">
        <f t="shared" ca="1" si="179"/>
        <v>1575.4344301864205</v>
      </c>
      <c r="AG434" s="306">
        <f t="shared" ca="1" si="201"/>
        <v>-16.414728854718238</v>
      </c>
      <c r="AH434" s="304">
        <f t="shared" ca="1" si="202"/>
        <v>-7.5448331097318553</v>
      </c>
    </row>
    <row r="435" spans="1:34" x14ac:dyDescent="0.2">
      <c r="A435" s="347">
        <f t="shared" ca="1" si="180"/>
        <v>0.1</v>
      </c>
      <c r="B435" s="304">
        <f t="shared" ca="1" si="181"/>
        <v>10.799999999999905</v>
      </c>
      <c r="D435" s="306">
        <f t="shared" ca="1" si="182"/>
        <v>-3.1720080994616398</v>
      </c>
      <c r="E435" s="307">
        <f t="shared" ca="1" si="183"/>
        <v>-16.480043051275562</v>
      </c>
      <c r="F435" s="304">
        <f t="shared" ca="1" si="184"/>
        <v>16.782534205385854</v>
      </c>
      <c r="G435" s="306">
        <f t="shared" ca="1" si="185"/>
        <v>70.567343404809861</v>
      </c>
      <c r="H435" s="307">
        <f t="shared" ca="1" si="186"/>
        <v>147.40677322293544</v>
      </c>
      <c r="I435" s="304">
        <f t="shared" ca="1" si="187"/>
        <v>163.42737453440986</v>
      </c>
      <c r="J435" s="306">
        <f t="shared" ca="1" si="188"/>
        <v>579.06667863627433</v>
      </c>
      <c r="K435" s="307">
        <f t="shared" ca="1" si="189"/>
        <v>1590.2575077239703</v>
      </c>
      <c r="L435" s="304">
        <f t="shared" ca="1" si="174"/>
        <v>1692.4057312533837</v>
      </c>
      <c r="M435" s="306">
        <f t="shared" ca="1" si="190"/>
        <v>1.124312917225887</v>
      </c>
      <c r="N435" s="304">
        <f t="shared" ca="1" si="191"/>
        <v>64.418385009084801</v>
      </c>
      <c r="P435" s="310">
        <f t="shared" ca="1" si="192"/>
        <v>23</v>
      </c>
      <c r="Q435" s="304">
        <f t="shared" ca="1" si="193"/>
        <v>0</v>
      </c>
      <c r="R435" s="306">
        <f t="shared" ca="1" si="194"/>
        <v>0</v>
      </c>
      <c r="S435" s="307">
        <f t="shared" ca="1" si="195"/>
        <v>8.451999999999984</v>
      </c>
      <c r="T435" s="304">
        <f t="shared" ca="1" si="175"/>
        <v>82.914119999999841</v>
      </c>
      <c r="U435" s="311">
        <f t="shared" ca="1" si="176"/>
        <v>0</v>
      </c>
      <c r="V435" s="306">
        <f t="shared" ca="1" si="177"/>
        <v>1.04454217579249</v>
      </c>
      <c r="W435" s="304">
        <f t="shared" ca="1" si="178"/>
        <v>61.111783477081389</v>
      </c>
      <c r="Y435" s="314" t="str">
        <f t="shared" ca="1" si="196"/>
        <v/>
      </c>
      <c r="Z435" s="315" t="str">
        <f t="shared" ca="1" si="197"/>
        <v/>
      </c>
      <c r="AA435" s="316" t="str">
        <f t="shared" ca="1" si="198"/>
        <v/>
      </c>
      <c r="AC435" s="310" t="e">
        <f t="shared" ca="1" si="199"/>
        <v>#N/A</v>
      </c>
      <c r="AD435" s="323" t="e">
        <f t="shared" ca="1" si="200"/>
        <v>#N/A</v>
      </c>
      <c r="AE435" s="324">
        <f t="shared" ca="1" si="179"/>
        <v>1590.2575077239703</v>
      </c>
      <c r="AG435" s="306">
        <f t="shared" ca="1" si="201"/>
        <v>-16.245099710055108</v>
      </c>
      <c r="AH435" s="304">
        <f t="shared" ca="1" si="202"/>
        <v>-7.3858723038595544</v>
      </c>
    </row>
    <row r="436" spans="1:34" x14ac:dyDescent="0.2">
      <c r="A436" s="347">
        <f t="shared" ca="1" si="180"/>
        <v>0.1</v>
      </c>
      <c r="B436" s="304">
        <f t="shared" ca="1" si="181"/>
        <v>10.899999999999904</v>
      </c>
      <c r="D436" s="306">
        <f t="shared" ca="1" si="182"/>
        <v>-3.1220829264513461</v>
      </c>
      <c r="E436" s="307">
        <f t="shared" ca="1" si="183"/>
        <v>-16.33165927917366</v>
      </c>
      <c r="F436" s="304">
        <f t="shared" ca="1" si="184"/>
        <v>16.627401980184942</v>
      </c>
      <c r="G436" s="306">
        <f t="shared" ca="1" si="185"/>
        <v>70.255135112164723</v>
      </c>
      <c r="H436" s="307">
        <f t="shared" ca="1" si="186"/>
        <v>145.77360729501808</v>
      </c>
      <c r="I436" s="304">
        <f t="shared" ca="1" si="187"/>
        <v>161.82005003531137</v>
      </c>
      <c r="J436" s="306">
        <f t="shared" ca="1" si="188"/>
        <v>586.10780256212308</v>
      </c>
      <c r="K436" s="307">
        <f t="shared" ca="1" si="189"/>
        <v>1604.9165267498679</v>
      </c>
      <c r="L436" s="304">
        <f t="shared" ca="1" si="174"/>
        <v>1708.589890541045</v>
      </c>
      <c r="M436" s="306">
        <f t="shared" ca="1" si="190"/>
        <v>1.1216952397467339</v>
      </c>
      <c r="N436" s="304">
        <f t="shared" ca="1" si="191"/>
        <v>64.268403137402885</v>
      </c>
      <c r="P436" s="310">
        <f t="shared" ca="1" si="192"/>
        <v>23</v>
      </c>
      <c r="Q436" s="304">
        <f t="shared" ca="1" si="193"/>
        <v>0</v>
      </c>
      <c r="R436" s="306">
        <f t="shared" ca="1" si="194"/>
        <v>0</v>
      </c>
      <c r="S436" s="307">
        <f t="shared" ca="1" si="195"/>
        <v>8.451999999999984</v>
      </c>
      <c r="T436" s="304">
        <f t="shared" ca="1" si="175"/>
        <v>82.914119999999841</v>
      </c>
      <c r="U436" s="311">
        <f t="shared" ca="1" si="176"/>
        <v>0</v>
      </c>
      <c r="V436" s="306">
        <f t="shared" ca="1" si="177"/>
        <v>1.0430022826902035</v>
      </c>
      <c r="W436" s="304">
        <f t="shared" ca="1" si="178"/>
        <v>59.827284557736462</v>
      </c>
      <c r="Y436" s="314" t="str">
        <f t="shared" ca="1" si="196"/>
        <v/>
      </c>
      <c r="Z436" s="315" t="str">
        <f t="shared" ca="1" si="197"/>
        <v/>
      </c>
      <c r="AA436" s="316" t="str">
        <f t="shared" ca="1" si="198"/>
        <v/>
      </c>
      <c r="AC436" s="310" t="e">
        <f t="shared" ca="1" si="199"/>
        <v>#N/A</v>
      </c>
      <c r="AD436" s="323" t="e">
        <f t="shared" ca="1" si="200"/>
        <v>#N/A</v>
      </c>
      <c r="AE436" s="324">
        <f t="shared" ca="1" si="179"/>
        <v>1604.9165267498679</v>
      </c>
      <c r="AG436" s="306">
        <f t="shared" ca="1" si="201"/>
        <v>-16.078789133183548</v>
      </c>
      <c r="AH436" s="304">
        <f t="shared" ca="1" si="202"/>
        <v>-7.230452375423746</v>
      </c>
    </row>
    <row r="437" spans="1:34" x14ac:dyDescent="0.2">
      <c r="A437" s="347">
        <f t="shared" ca="1" si="180"/>
        <v>0.1</v>
      </c>
      <c r="B437" s="304">
        <f t="shared" ca="1" si="181"/>
        <v>10.999999999999904</v>
      </c>
      <c r="D437" s="306">
        <f t="shared" ca="1" si="182"/>
        <v>-3.0731626432789416</v>
      </c>
      <c r="E437" s="307">
        <f t="shared" ca="1" si="183"/>
        <v>-16.186558860784185</v>
      </c>
      <c r="F437" s="304">
        <f t="shared" ca="1" si="184"/>
        <v>16.47570989018914</v>
      </c>
      <c r="G437" s="306">
        <f t="shared" ca="1" si="185"/>
        <v>69.947818847836828</v>
      </c>
      <c r="H437" s="307">
        <f t="shared" ca="1" si="186"/>
        <v>144.15495140893967</v>
      </c>
      <c r="I437" s="304">
        <f t="shared" ca="1" si="187"/>
        <v>160.22904660916993</v>
      </c>
      <c r="J437" s="306">
        <f t="shared" ca="1" si="188"/>
        <v>593.11795026012317</v>
      </c>
      <c r="K437" s="307">
        <f t="shared" ca="1" si="189"/>
        <v>1619.4129546850659</v>
      </c>
      <c r="L437" s="304">
        <f t="shared" ca="1" si="174"/>
        <v>1724.6121942983543</v>
      </c>
      <c r="M437" s="306">
        <f t="shared" ca="1" si="190"/>
        <v>1.1190371232396541</v>
      </c>
      <c r="N437" s="304">
        <f t="shared" ca="1" si="191"/>
        <v>64.116104280093154</v>
      </c>
      <c r="P437" s="310">
        <f t="shared" ca="1" si="192"/>
        <v>23</v>
      </c>
      <c r="Q437" s="304">
        <f t="shared" ca="1" si="193"/>
        <v>0</v>
      </c>
      <c r="R437" s="306">
        <f t="shared" ca="1" si="194"/>
        <v>0</v>
      </c>
      <c r="S437" s="307">
        <f t="shared" ca="1" si="195"/>
        <v>8.451999999999984</v>
      </c>
      <c r="T437" s="304">
        <f t="shared" ca="1" si="175"/>
        <v>82.914119999999841</v>
      </c>
      <c r="U437" s="311">
        <f t="shared" ca="1" si="176"/>
        <v>0</v>
      </c>
      <c r="V437" s="306">
        <f t="shared" ca="1" si="177"/>
        <v>1.0414815230046006</v>
      </c>
      <c r="W437" s="304">
        <f t="shared" ca="1" si="178"/>
        <v>58.571107632121837</v>
      </c>
      <c r="Y437" s="314" t="str">
        <f t="shared" ca="1" si="196"/>
        <v/>
      </c>
      <c r="Z437" s="315" t="str">
        <f t="shared" ca="1" si="197"/>
        <v/>
      </c>
      <c r="AA437" s="316" t="str">
        <f t="shared" ca="1" si="198"/>
        <v/>
      </c>
      <c r="AC437" s="310">
        <f t="shared" ca="1" si="199"/>
        <v>10.999999999999904</v>
      </c>
      <c r="AD437" s="323">
        <f t="shared" ca="1" si="200"/>
        <v>593.11795026012317</v>
      </c>
      <c r="AE437" s="324">
        <f t="shared" ca="1" si="179"/>
        <v>1619.4129546850659</v>
      </c>
      <c r="AG437" s="306">
        <f t="shared" ca="1" si="201"/>
        <v>-15.915694816512932</v>
      </c>
      <c r="AH437" s="304">
        <f t="shared" ca="1" si="202"/>
        <v>-7.0784766395807592</v>
      </c>
    </row>
    <row r="438" spans="1:34" x14ac:dyDescent="0.2">
      <c r="A438" s="347">
        <f t="shared" ca="1" si="180"/>
        <v>0.1</v>
      </c>
      <c r="B438" s="304">
        <f t="shared" ca="1" si="181"/>
        <v>11.099999999999904</v>
      </c>
      <c r="D438" s="306">
        <f t="shared" ca="1" si="182"/>
        <v>-3.0252193994486287</v>
      </c>
      <c r="E438" s="307">
        <f t="shared" ca="1" si="183"/>
        <v>-16.044652669836402</v>
      </c>
      <c r="F438" s="304">
        <f t="shared" ca="1" si="184"/>
        <v>16.327364505960194</v>
      </c>
      <c r="G438" s="306">
        <f t="shared" ca="1" si="185"/>
        <v>69.645296907891961</v>
      </c>
      <c r="H438" s="307">
        <f t="shared" ca="1" si="186"/>
        <v>142.55048614195601</v>
      </c>
      <c r="I438" s="304">
        <f t="shared" ca="1" si="187"/>
        <v>158.65405283413475</v>
      </c>
      <c r="J438" s="306">
        <f t="shared" ca="1" si="188"/>
        <v>600.09760604790961</v>
      </c>
      <c r="K438" s="307">
        <f t="shared" ca="1" si="189"/>
        <v>1633.7482265626106</v>
      </c>
      <c r="L438" s="304">
        <f t="shared" ca="1" si="174"/>
        <v>1740.4741895761936</v>
      </c>
      <c r="M438" s="306">
        <f t="shared" ca="1" si="190"/>
        <v>1.116337822385288</v>
      </c>
      <c r="N438" s="304">
        <f t="shared" ca="1" si="191"/>
        <v>63.961445733501918</v>
      </c>
      <c r="P438" s="310">
        <f t="shared" ca="1" si="192"/>
        <v>23</v>
      </c>
      <c r="Q438" s="304">
        <f t="shared" ca="1" si="193"/>
        <v>0</v>
      </c>
      <c r="R438" s="306">
        <f t="shared" ca="1" si="194"/>
        <v>0</v>
      </c>
      <c r="S438" s="307">
        <f t="shared" ca="1" si="195"/>
        <v>8.451999999999984</v>
      </c>
      <c r="T438" s="304">
        <f t="shared" ca="1" si="175"/>
        <v>82.914119999999841</v>
      </c>
      <c r="U438" s="311">
        <f t="shared" ca="1" si="176"/>
        <v>0</v>
      </c>
      <c r="V438" s="306">
        <f t="shared" ca="1" si="177"/>
        <v>1.0399796737412443</v>
      </c>
      <c r="W438" s="304">
        <f t="shared" ca="1" si="178"/>
        <v>57.342492026939368</v>
      </c>
      <c r="Y438" s="314" t="str">
        <f t="shared" ca="1" si="196"/>
        <v/>
      </c>
      <c r="Z438" s="315" t="str">
        <f t="shared" ca="1" si="197"/>
        <v/>
      </c>
      <c r="AA438" s="316" t="str">
        <f t="shared" ca="1" si="198"/>
        <v/>
      </c>
      <c r="AC438" s="310" t="e">
        <f t="shared" ca="1" si="199"/>
        <v>#N/A</v>
      </c>
      <c r="AD438" s="323" t="e">
        <f t="shared" ca="1" si="200"/>
        <v>#N/A</v>
      </c>
      <c r="AE438" s="324">
        <f t="shared" ca="1" si="179"/>
        <v>1633.7482265626106</v>
      </c>
      <c r="AG438" s="306">
        <f t="shared" ca="1" si="201"/>
        <v>-15.755717692554104</v>
      </c>
      <c r="AH438" s="304">
        <f t="shared" ca="1" si="202"/>
        <v>-6.9298518258544659</v>
      </c>
    </row>
    <row r="439" spans="1:34" x14ac:dyDescent="0.2">
      <c r="A439" s="347">
        <f t="shared" ca="1" si="180"/>
        <v>0.1</v>
      </c>
      <c r="B439" s="304">
        <f t="shared" ca="1" si="181"/>
        <v>11.199999999999903</v>
      </c>
      <c r="D439" s="306">
        <f t="shared" ca="1" si="182"/>
        <v>-2.9782263242761449</v>
      </c>
      <c r="E439" s="307">
        <f t="shared" ca="1" si="183"/>
        <v>-15.905854698240606</v>
      </c>
      <c r="F439" s="304">
        <f t="shared" ca="1" si="184"/>
        <v>16.182275665682937</v>
      </c>
      <c r="G439" s="306">
        <f t="shared" ca="1" si="185"/>
        <v>69.34747427546435</v>
      </c>
      <c r="H439" s="307">
        <f t="shared" ca="1" si="186"/>
        <v>140.95990067213197</v>
      </c>
      <c r="I439" s="304">
        <f t="shared" ca="1" si="187"/>
        <v>157.09476689528364</v>
      </c>
      <c r="J439" s="306">
        <f t="shared" ca="1" si="188"/>
        <v>607.04724460707746</v>
      </c>
      <c r="K439" s="307">
        <f t="shared" ca="1" si="189"/>
        <v>1647.923745903315</v>
      </c>
      <c r="L439" s="304">
        <f t="shared" ca="1" si="174"/>
        <v>1756.1773912384415</v>
      </c>
      <c r="M439" s="306">
        <f t="shared" ca="1" si="190"/>
        <v>1.11359657357222</v>
      </c>
      <c r="N439" s="304">
        <f t="shared" ca="1" si="191"/>
        <v>63.804383745917875</v>
      </c>
      <c r="P439" s="310">
        <f t="shared" ca="1" si="192"/>
        <v>23</v>
      </c>
      <c r="Q439" s="304">
        <f t="shared" ca="1" si="193"/>
        <v>0</v>
      </c>
      <c r="R439" s="306">
        <f t="shared" ca="1" si="194"/>
        <v>0</v>
      </c>
      <c r="S439" s="307">
        <f t="shared" ca="1" si="195"/>
        <v>8.451999999999984</v>
      </c>
      <c r="T439" s="304">
        <f t="shared" ca="1" si="175"/>
        <v>82.914119999999841</v>
      </c>
      <c r="U439" s="311">
        <f t="shared" ca="1" si="176"/>
        <v>0</v>
      </c>
      <c r="V439" s="306">
        <f t="shared" ca="1" si="177"/>
        <v>1.0384965170400158</v>
      </c>
      <c r="W439" s="304">
        <f t="shared" ca="1" si="178"/>
        <v>56.1407035674019</v>
      </c>
      <c r="Y439" s="314" t="str">
        <f t="shared" ca="1" si="196"/>
        <v/>
      </c>
      <c r="Z439" s="315" t="str">
        <f t="shared" ca="1" si="197"/>
        <v/>
      </c>
      <c r="AA439" s="316" t="str">
        <f t="shared" ca="1" si="198"/>
        <v/>
      </c>
      <c r="AC439" s="310" t="e">
        <f t="shared" ca="1" si="199"/>
        <v>#N/A</v>
      </c>
      <c r="AD439" s="323" t="e">
        <f t="shared" ca="1" si="200"/>
        <v>#N/A</v>
      </c>
      <c r="AE439" s="324">
        <f t="shared" ca="1" si="179"/>
        <v>1647.923745903315</v>
      </c>
      <c r="AG439" s="306">
        <f t="shared" ca="1" si="201"/>
        <v>-15.598761784786662</v>
      </c>
      <c r="AH439" s="304">
        <f t="shared" ca="1" si="202"/>
        <v>-6.7844879350377987</v>
      </c>
    </row>
    <row r="440" spans="1:34" x14ac:dyDescent="0.2">
      <c r="A440" s="347">
        <f t="shared" ca="1" si="180"/>
        <v>0.1</v>
      </c>
      <c r="B440" s="304">
        <f t="shared" ca="1" si="181"/>
        <v>11.299999999999903</v>
      </c>
      <c r="D440" s="306">
        <f t="shared" ca="1" si="182"/>
        <v>-2.9321574864536668</v>
      </c>
      <c r="E440" s="307">
        <f t="shared" ca="1" si="183"/>
        <v>-15.770081926037665</v>
      </c>
      <c r="F440" s="304">
        <f t="shared" ca="1" si="184"/>
        <v>16.040356338912989</v>
      </c>
      <c r="G440" s="306">
        <f t="shared" ca="1" si="185"/>
        <v>69.054258526818984</v>
      </c>
      <c r="H440" s="307">
        <f t="shared" ca="1" si="186"/>
        <v>139.38289247952821</v>
      </c>
      <c r="I440" s="304">
        <f t="shared" ca="1" si="187"/>
        <v>155.55089629008401</v>
      </c>
      <c r="J440" s="306">
        <f t="shared" ca="1" si="188"/>
        <v>613.96733124719162</v>
      </c>
      <c r="K440" s="307">
        <f t="shared" ca="1" si="189"/>
        <v>1661.9408855608979</v>
      </c>
      <c r="L440" s="304">
        <f t="shared" ca="1" si="174"/>
        <v>1771.723282834467</v>
      </c>
      <c r="M440" s="306">
        <f t="shared" ca="1" si="190"/>
        <v>1.1108125944088811</v>
      </c>
      <c r="N440" s="304">
        <f t="shared" ca="1" si="191"/>
        <v>63.644873489606198</v>
      </c>
      <c r="P440" s="310">
        <f t="shared" ca="1" si="192"/>
        <v>23</v>
      </c>
      <c r="Q440" s="304">
        <f t="shared" ca="1" si="193"/>
        <v>0</v>
      </c>
      <c r="R440" s="306">
        <f t="shared" ca="1" si="194"/>
        <v>0</v>
      </c>
      <c r="S440" s="307">
        <f t="shared" ca="1" si="195"/>
        <v>8.451999999999984</v>
      </c>
      <c r="T440" s="304">
        <f t="shared" ca="1" si="175"/>
        <v>82.914119999999841</v>
      </c>
      <c r="U440" s="311">
        <f t="shared" ca="1" si="176"/>
        <v>0</v>
      </c>
      <c r="V440" s="306">
        <f t="shared" ca="1" si="177"/>
        <v>1.0370318400306278</v>
      </c>
      <c r="W440" s="304">
        <f t="shared" ca="1" si="178"/>
        <v>54.965033482893986</v>
      </c>
      <c r="Y440" s="314" t="str">
        <f t="shared" ca="1" si="196"/>
        <v/>
      </c>
      <c r="Z440" s="315" t="str">
        <f t="shared" ca="1" si="197"/>
        <v/>
      </c>
      <c r="AA440" s="316" t="str">
        <f t="shared" ca="1" si="198"/>
        <v/>
      </c>
      <c r="AC440" s="310" t="e">
        <f t="shared" ca="1" si="199"/>
        <v>#N/A</v>
      </c>
      <c r="AD440" s="323" t="e">
        <f t="shared" ca="1" si="200"/>
        <v>#N/A</v>
      </c>
      <c r="AE440" s="324">
        <f t="shared" ca="1" si="179"/>
        <v>1661.9408855608979</v>
      </c>
      <c r="AG440" s="306">
        <f t="shared" ca="1" si="201"/>
        <v>-15.444734065307378</v>
      </c>
      <c r="AH440" s="304">
        <f t="shared" ca="1" si="202"/>
        <v>-6.6422981031000958</v>
      </c>
    </row>
    <row r="441" spans="1:34" x14ac:dyDescent="0.2">
      <c r="A441" s="347">
        <f t="shared" ca="1" si="180"/>
        <v>0.1</v>
      </c>
      <c r="B441" s="304">
        <f t="shared" ca="1" si="181"/>
        <v>11.399999999999903</v>
      </c>
      <c r="D441" s="306">
        <f t="shared" ca="1" si="182"/>
        <v>-2.886987855596904</v>
      </c>
      <c r="E441" s="307">
        <f t="shared" ca="1" si="183"/>
        <v>-15.637254197655109</v>
      </c>
      <c r="F441" s="304">
        <f t="shared" ca="1" si="184"/>
        <v>15.901522496932373</v>
      </c>
      <c r="G441" s="306">
        <f t="shared" ca="1" si="185"/>
        <v>68.765559741259295</v>
      </c>
      <c r="H441" s="307">
        <f t="shared" ca="1" si="186"/>
        <v>137.81916705976269</v>
      </c>
      <c r="I441" s="304">
        <f t="shared" ca="1" si="187"/>
        <v>154.02215754746288</v>
      </c>
      <c r="J441" s="306">
        <f t="shared" ca="1" si="188"/>
        <v>620.85832216059555</v>
      </c>
      <c r="K441" s="307">
        <f t="shared" ca="1" si="189"/>
        <v>1675.8009885378624</v>
      </c>
      <c r="L441" s="304">
        <f t="shared" ca="1" si="174"/>
        <v>1787.1133174425584</v>
      </c>
      <c r="M441" s="306">
        <f t="shared" ca="1" si="190"/>
        <v>1.1079850832220515</v>
      </c>
      <c r="N441" s="304">
        <f t="shared" ca="1" si="191"/>
        <v>63.482869032074831</v>
      </c>
      <c r="P441" s="310">
        <f t="shared" ca="1" si="192"/>
        <v>23</v>
      </c>
      <c r="Q441" s="304">
        <f t="shared" ca="1" si="193"/>
        <v>0</v>
      </c>
      <c r="R441" s="306">
        <f t="shared" ca="1" si="194"/>
        <v>0</v>
      </c>
      <c r="S441" s="307">
        <f t="shared" ca="1" si="195"/>
        <v>8.451999999999984</v>
      </c>
      <c r="T441" s="304">
        <f t="shared" ca="1" si="175"/>
        <v>82.914119999999841</v>
      </c>
      <c r="U441" s="311">
        <f t="shared" ca="1" si="176"/>
        <v>0</v>
      </c>
      <c r="V441" s="306">
        <f t="shared" ca="1" si="177"/>
        <v>1.0355854346933311</v>
      </c>
      <c r="W441" s="304">
        <f t="shared" ca="1" si="178"/>
        <v>53.814797365455249</v>
      </c>
      <c r="Y441" s="314" t="str">
        <f t="shared" ca="1" si="196"/>
        <v/>
      </c>
      <c r="Z441" s="315" t="str">
        <f t="shared" ca="1" si="197"/>
        <v/>
      </c>
      <c r="AA441" s="316" t="str">
        <f t="shared" ca="1" si="198"/>
        <v/>
      </c>
      <c r="AC441" s="310" t="e">
        <f t="shared" ca="1" si="199"/>
        <v>#N/A</v>
      </c>
      <c r="AD441" s="323" t="e">
        <f t="shared" ca="1" si="200"/>
        <v>#N/A</v>
      </c>
      <c r="AE441" s="324">
        <f t="shared" ca="1" si="179"/>
        <v>1675.8009885378624</v>
      </c>
      <c r="AG441" s="306">
        <f t="shared" ca="1" si="201"/>
        <v>-15.29354431886124</v>
      </c>
      <c r="AH441" s="304">
        <f t="shared" ca="1" si="202"/>
        <v>-6.5031984717101388</v>
      </c>
    </row>
    <row r="442" spans="1:34" x14ac:dyDescent="0.2">
      <c r="A442" s="347">
        <f t="shared" ca="1" si="180"/>
        <v>0.1</v>
      </c>
      <c r="B442" s="304">
        <f t="shared" ca="1" si="181"/>
        <v>11.499999999999902</v>
      </c>
      <c r="D442" s="306">
        <f t="shared" ca="1" si="182"/>
        <v>-2.8426932656653774</v>
      </c>
      <c r="E442" s="307">
        <f t="shared" ca="1" si="183"/>
        <v>-15.507294104120156</v>
      </c>
      <c r="F442" s="304">
        <f t="shared" ca="1" si="184"/>
        <v>15.765692989346807</v>
      </c>
      <c r="G442" s="306">
        <f t="shared" ca="1" si="185"/>
        <v>68.481290414692751</v>
      </c>
      <c r="H442" s="307">
        <f t="shared" ca="1" si="186"/>
        <v>136.26843764935069</v>
      </c>
      <c r="I442" s="304">
        <f t="shared" ca="1" si="187"/>
        <v>152.50827595988508</v>
      </c>
      <c r="J442" s="306">
        <f t="shared" ca="1" si="188"/>
        <v>627.72066466839317</v>
      </c>
      <c r="K442" s="307">
        <f t="shared" ca="1" si="189"/>
        <v>1689.505368773318</v>
      </c>
      <c r="L442" s="304">
        <f t="shared" ca="1" si="174"/>
        <v>1802.3489184854286</v>
      </c>
      <c r="M442" s="306">
        <f t="shared" ca="1" si="190"/>
        <v>1.1051132185416939</v>
      </c>
      <c r="N442" s="304">
        <f t="shared" ca="1" si="191"/>
        <v>63.318323306557652</v>
      </c>
      <c r="P442" s="310">
        <f t="shared" ca="1" si="192"/>
        <v>23</v>
      </c>
      <c r="Q442" s="304">
        <f t="shared" ca="1" si="193"/>
        <v>0</v>
      </c>
      <c r="R442" s="306">
        <f t="shared" ca="1" si="194"/>
        <v>0</v>
      </c>
      <c r="S442" s="307">
        <f t="shared" ca="1" si="195"/>
        <v>8.451999999999984</v>
      </c>
      <c r="T442" s="304">
        <f t="shared" ca="1" si="175"/>
        <v>82.914119999999841</v>
      </c>
      <c r="U442" s="311">
        <f t="shared" ca="1" si="176"/>
        <v>0</v>
      </c>
      <c r="V442" s="306">
        <f t="shared" ca="1" si="177"/>
        <v>1.0341570977245975</v>
      </c>
      <c r="W442" s="304">
        <f t="shared" ca="1" si="178"/>
        <v>52.689334178185767</v>
      </c>
      <c r="Y442" s="314" t="str">
        <f t="shared" ca="1" si="196"/>
        <v/>
      </c>
      <c r="Z442" s="315" t="str">
        <f t="shared" ca="1" si="197"/>
        <v/>
      </c>
      <c r="AA442" s="316" t="str">
        <f t="shared" ca="1" si="198"/>
        <v/>
      </c>
      <c r="AC442" s="310" t="e">
        <f t="shared" ca="1" si="199"/>
        <v>#N/A</v>
      </c>
      <c r="AD442" s="323" t="e">
        <f t="shared" ca="1" si="200"/>
        <v>#N/A</v>
      </c>
      <c r="AE442" s="324">
        <f t="shared" ca="1" si="179"/>
        <v>1689.505368773318</v>
      </c>
      <c r="AG442" s="306">
        <f t="shared" ca="1" si="201"/>
        <v>-15.1451050128808</v>
      </c>
      <c r="AH442" s="304">
        <f t="shared" ca="1" si="202"/>
        <v>-6.3671080650089156</v>
      </c>
    </row>
    <row r="443" spans="1:34" x14ac:dyDescent="0.2">
      <c r="A443" s="347">
        <f t="shared" ca="1" si="180"/>
        <v>0.1</v>
      </c>
      <c r="B443" s="304">
        <f t="shared" ca="1" si="181"/>
        <v>11.599999999999902</v>
      </c>
      <c r="D443" s="306">
        <f t="shared" ca="1" si="182"/>
        <v>-2.7992503801537745</v>
      </c>
      <c r="E443" s="307">
        <f t="shared" ca="1" si="183"/>
        <v>-15.380126870901741</v>
      </c>
      <c r="F443" s="304">
        <f t="shared" ca="1" si="184"/>
        <v>15.632789426581066</v>
      </c>
      <c r="G443" s="306">
        <f t="shared" ca="1" si="185"/>
        <v>68.201365376677373</v>
      </c>
      <c r="H443" s="307">
        <f t="shared" ca="1" si="186"/>
        <v>134.73042496226051</v>
      </c>
      <c r="I443" s="304">
        <f t="shared" ca="1" si="187"/>
        <v>151.00898532787497</v>
      </c>
      <c r="J443" s="306">
        <f t="shared" ca="1" si="188"/>
        <v>634.55479745796163</v>
      </c>
      <c r="K443" s="307">
        <f t="shared" ca="1" si="189"/>
        <v>1703.0553119038984</v>
      </c>
      <c r="L443" s="304">
        <f t="shared" ca="1" si="174"/>
        <v>1817.4314805188665</v>
      </c>
      <c r="M443" s="306">
        <f t="shared" ca="1" si="190"/>
        <v>1.102196158571864</v>
      </c>
      <c r="N443" s="304">
        <f t="shared" ca="1" si="191"/>
        <v>63.151188081699843</v>
      </c>
      <c r="P443" s="310">
        <f t="shared" ca="1" si="192"/>
        <v>23</v>
      </c>
      <c r="Q443" s="304">
        <f t="shared" ca="1" si="193"/>
        <v>0</v>
      </c>
      <c r="R443" s="306">
        <f t="shared" ca="1" si="194"/>
        <v>0</v>
      </c>
      <c r="S443" s="307">
        <f t="shared" ca="1" si="195"/>
        <v>8.451999999999984</v>
      </c>
      <c r="T443" s="304">
        <f t="shared" ca="1" si="175"/>
        <v>82.914119999999841</v>
      </c>
      <c r="U443" s="311">
        <f t="shared" ca="1" si="176"/>
        <v>0</v>
      </c>
      <c r="V443" s="306">
        <f t="shared" ca="1" si="177"/>
        <v>1.0327466304075634</v>
      </c>
      <c r="W443" s="304">
        <f t="shared" ca="1" si="178"/>
        <v>51.588005310850654</v>
      </c>
      <c r="Y443" s="314" t="str">
        <f t="shared" ca="1" si="196"/>
        <v/>
      </c>
      <c r="Z443" s="315" t="str">
        <f t="shared" ca="1" si="197"/>
        <v/>
      </c>
      <c r="AA443" s="316" t="str">
        <f t="shared" ca="1" si="198"/>
        <v/>
      </c>
      <c r="AC443" s="310" t="e">
        <f t="shared" ca="1" si="199"/>
        <v>#N/A</v>
      </c>
      <c r="AD443" s="323" t="e">
        <f t="shared" ca="1" si="200"/>
        <v>#N/A</v>
      </c>
      <c r="AE443" s="324">
        <f t="shared" ca="1" si="179"/>
        <v>1703.0553119038984</v>
      </c>
      <c r="AG443" s="306">
        <f t="shared" ca="1" si="201"/>
        <v>-14.999331173181861</v>
      </c>
      <c r="AH443" s="304">
        <f t="shared" ca="1" si="202"/>
        <v>-6.2339486722889097</v>
      </c>
    </row>
    <row r="444" spans="1:34" x14ac:dyDescent="0.2">
      <c r="A444" s="347">
        <f t="shared" ca="1" si="180"/>
        <v>0.1</v>
      </c>
      <c r="B444" s="304">
        <f t="shared" ca="1" si="181"/>
        <v>11.699999999999902</v>
      </c>
      <c r="D444" s="306">
        <f t="shared" ca="1" si="182"/>
        <v>-2.7566366589585272</v>
      </c>
      <c r="E444" s="307">
        <f t="shared" ca="1" si="183"/>
        <v>-15.255680251073622</v>
      </c>
      <c r="F444" s="304">
        <f t="shared" ca="1" si="184"/>
        <v>15.502736067949805</v>
      </c>
      <c r="G444" s="306">
        <f t="shared" ca="1" si="185"/>
        <v>67.925701710781524</v>
      </c>
      <c r="H444" s="307">
        <f t="shared" ca="1" si="186"/>
        <v>133.20485693715315</v>
      </c>
      <c r="I444" s="304">
        <f t="shared" ca="1" si="187"/>
        <v>149.52402771644932</v>
      </c>
      <c r="J444" s="306">
        <f t="shared" ca="1" si="188"/>
        <v>641.36115081233459</v>
      </c>
      <c r="K444" s="307">
        <f t="shared" ca="1" si="189"/>
        <v>1716.4520759988691</v>
      </c>
      <c r="L444" s="304">
        <f t="shared" ca="1" si="174"/>
        <v>1832.3623699945788</v>
      </c>
      <c r="M444" s="306">
        <f t="shared" ca="1" si="190"/>
        <v>1.0992330406474546</v>
      </c>
      <c r="N444" s="304">
        <f t="shared" ca="1" si="191"/>
        <v>62.981413930431621</v>
      </c>
      <c r="P444" s="310">
        <f t="shared" ca="1" si="192"/>
        <v>23</v>
      </c>
      <c r="Q444" s="304">
        <f t="shared" ca="1" si="193"/>
        <v>0</v>
      </c>
      <c r="R444" s="306">
        <f t="shared" ca="1" si="194"/>
        <v>0</v>
      </c>
      <c r="S444" s="307">
        <f t="shared" ca="1" si="195"/>
        <v>8.451999999999984</v>
      </c>
      <c r="T444" s="304">
        <f t="shared" ca="1" si="175"/>
        <v>82.914119999999841</v>
      </c>
      <c r="U444" s="311">
        <f t="shared" ca="1" si="176"/>
        <v>0</v>
      </c>
      <c r="V444" s="306">
        <f t="shared" ca="1" si="177"/>
        <v>1.0313538384870449</v>
      </c>
      <c r="W444" s="304">
        <f t="shared" ca="1" si="178"/>
        <v>50.510193680128751</v>
      </c>
      <c r="Y444" s="314" t="str">
        <f t="shared" ca="1" si="196"/>
        <v/>
      </c>
      <c r="Z444" s="315" t="str">
        <f t="shared" ca="1" si="197"/>
        <v/>
      </c>
      <c r="AA444" s="316" t="str">
        <f t="shared" ca="1" si="198"/>
        <v/>
      </c>
      <c r="AC444" s="310" t="e">
        <f t="shared" ca="1" si="199"/>
        <v>#N/A</v>
      </c>
      <c r="AD444" s="323" t="e">
        <f t="shared" ca="1" si="200"/>
        <v>#N/A</v>
      </c>
      <c r="AE444" s="324">
        <f t="shared" ca="1" si="179"/>
        <v>1716.4520759988691</v>
      </c>
      <c r="AG444" s="306">
        <f t="shared" ca="1" si="201"/>
        <v>-14.85614026498444</v>
      </c>
      <c r="AH444" s="304">
        <f t="shared" ca="1" si="202"/>
        <v>-6.1036447362577793</v>
      </c>
    </row>
    <row r="445" spans="1:34" x14ac:dyDescent="0.2">
      <c r="A445" s="347">
        <f t="shared" ca="1" si="180"/>
        <v>0.1</v>
      </c>
      <c r="B445" s="304">
        <f t="shared" ca="1" si="181"/>
        <v>11.799999999999901</v>
      </c>
      <c r="D445" s="306">
        <f t="shared" ca="1" si="182"/>
        <v>-2.7148303268296847</v>
      </c>
      <c r="E445" s="307">
        <f t="shared" ca="1" si="183"/>
        <v>-15.133884423509658</v>
      </c>
      <c r="F445" s="304">
        <f t="shared" ca="1" si="184"/>
        <v>15.375459715001124</v>
      </c>
      <c r="G445" s="306">
        <f t="shared" ca="1" si="185"/>
        <v>67.654218678098559</v>
      </c>
      <c r="H445" s="307">
        <f t="shared" ca="1" si="186"/>
        <v>131.69146849480219</v>
      </c>
      <c r="I445" s="304">
        <f t="shared" ca="1" si="187"/>
        <v>148.05315322296065</v>
      </c>
      <c r="J445" s="306">
        <f t="shared" ca="1" si="188"/>
        <v>648.14014683177857</v>
      </c>
      <c r="K445" s="307">
        <f t="shared" ca="1" si="189"/>
        <v>1729.6968922704668</v>
      </c>
      <c r="L445" s="304">
        <f t="shared" ca="1" si="174"/>
        <v>1847.1429259982106</v>
      </c>
      <c r="M445" s="306">
        <f t="shared" ca="1" si="190"/>
        <v>1.096222980676528</v>
      </c>
      <c r="N445" s="304">
        <f t="shared" ca="1" si="191"/>
        <v>62.808950198016255</v>
      </c>
      <c r="P445" s="310">
        <f t="shared" ca="1" si="192"/>
        <v>23</v>
      </c>
      <c r="Q445" s="304">
        <f t="shared" ca="1" si="193"/>
        <v>0</v>
      </c>
      <c r="R445" s="306">
        <f t="shared" ca="1" si="194"/>
        <v>0</v>
      </c>
      <c r="S445" s="307">
        <f t="shared" ca="1" si="195"/>
        <v>8.451999999999984</v>
      </c>
      <c r="T445" s="304">
        <f t="shared" ca="1" si="175"/>
        <v>82.914119999999841</v>
      </c>
      <c r="U445" s="311">
        <f t="shared" ca="1" si="176"/>
        <v>0</v>
      </c>
      <c r="V445" s="306">
        <f t="shared" ca="1" si="177"/>
        <v>1.0299785320489185</v>
      </c>
      <c r="W445" s="304">
        <f t="shared" ca="1" si="178"/>
        <v>49.455302872103438</v>
      </c>
      <c r="Y445" s="314" t="str">
        <f t="shared" ca="1" si="196"/>
        <v/>
      </c>
      <c r="Z445" s="315" t="str">
        <f t="shared" ca="1" si="197"/>
        <v/>
      </c>
      <c r="AA445" s="316" t="str">
        <f t="shared" ca="1" si="198"/>
        <v/>
      </c>
      <c r="AC445" s="310" t="e">
        <f t="shared" ca="1" si="199"/>
        <v>#N/A</v>
      </c>
      <c r="AD445" s="323" t="e">
        <f t="shared" ca="1" si="200"/>
        <v>#N/A</v>
      </c>
      <c r="AE445" s="324">
        <f t="shared" ca="1" si="179"/>
        <v>1729.6968922704668</v>
      </c>
      <c r="AG445" s="306">
        <f t="shared" ca="1" si="201"/>
        <v>-14.715452078947521</v>
      </c>
      <c r="AH445" s="304">
        <f t="shared" ca="1" si="202"/>
        <v>-5.9761232465841037</v>
      </c>
    </row>
    <row r="446" spans="1:34" x14ac:dyDescent="0.2">
      <c r="A446" s="347">
        <f t="shared" ca="1" si="180"/>
        <v>0.1</v>
      </c>
      <c r="B446" s="304">
        <f t="shared" ca="1" si="181"/>
        <v>11.899999999999901</v>
      </c>
      <c r="D446" s="306">
        <f t="shared" ca="1" si="182"/>
        <v>-2.6738103433236247</v>
      </c>
      <c r="E446" s="307">
        <f t="shared" ca="1" si="183"/>
        <v>-15.0146718958395</v>
      </c>
      <c r="F446" s="304">
        <f t="shared" ca="1" si="184"/>
        <v>15.250889609848238</v>
      </c>
      <c r="G446" s="306">
        <f t="shared" ca="1" si="185"/>
        <v>67.386837643766199</v>
      </c>
      <c r="H446" s="307">
        <f t="shared" ca="1" si="186"/>
        <v>130.19000130521823</v>
      </c>
      <c r="I446" s="304">
        <f t="shared" ca="1" si="187"/>
        <v>146.59611975587904</v>
      </c>
      <c r="J446" s="306">
        <f t="shared" ca="1" si="188"/>
        <v>654.89219964787185</v>
      </c>
      <c r="K446" s="307">
        <f t="shared" ca="1" si="189"/>
        <v>1742.7909657604678</v>
      </c>
      <c r="L446" s="304">
        <f t="shared" ca="1" si="174"/>
        <v>1861.7744609635004</v>
      </c>
      <c r="M446" s="306">
        <f t="shared" ca="1" si="190"/>
        <v>1.0931650725680246</v>
      </c>
      <c r="N446" s="304">
        <f t="shared" ca="1" si="191"/>
        <v>62.633744969260178</v>
      </c>
      <c r="P446" s="310">
        <f t="shared" ca="1" si="192"/>
        <v>23</v>
      </c>
      <c r="Q446" s="304">
        <f t="shared" ca="1" si="193"/>
        <v>0</v>
      </c>
      <c r="R446" s="306">
        <f t="shared" ca="1" si="194"/>
        <v>0</v>
      </c>
      <c r="S446" s="307">
        <f t="shared" ca="1" si="195"/>
        <v>8.451999999999984</v>
      </c>
      <c r="T446" s="304">
        <f t="shared" ca="1" si="175"/>
        <v>82.914119999999841</v>
      </c>
      <c r="U446" s="311">
        <f t="shared" ca="1" si="176"/>
        <v>0</v>
      </c>
      <c r="V446" s="306">
        <f t="shared" ca="1" si="177"/>
        <v>1.0286205254037033</v>
      </c>
      <c r="W446" s="304">
        <f t="shared" ca="1" si="178"/>
        <v>48.422756324740142</v>
      </c>
      <c r="Y446" s="314" t="str">
        <f t="shared" ca="1" si="196"/>
        <v/>
      </c>
      <c r="Z446" s="315" t="str">
        <f t="shared" ca="1" si="197"/>
        <v/>
      </c>
      <c r="AA446" s="316" t="str">
        <f t="shared" ca="1" si="198"/>
        <v/>
      </c>
      <c r="AC446" s="310" t="e">
        <f t="shared" ca="1" si="199"/>
        <v>#N/A</v>
      </c>
      <c r="AD446" s="323" t="e">
        <f t="shared" ca="1" si="200"/>
        <v>#N/A</v>
      </c>
      <c r="AE446" s="324">
        <f t="shared" ca="1" si="179"/>
        <v>1742.7909657604678</v>
      </c>
      <c r="AG446" s="306">
        <f t="shared" ca="1" si="201"/>
        <v>-14.577188621924035</v>
      </c>
      <c r="AH446" s="304">
        <f t="shared" ca="1" si="202"/>
        <v>-5.8513136384410238</v>
      </c>
    </row>
    <row r="447" spans="1:34" x14ac:dyDescent="0.2">
      <c r="A447" s="347">
        <f t="shared" ca="1" si="180"/>
        <v>0.1</v>
      </c>
      <c r="B447" s="304">
        <f t="shared" ca="1" si="181"/>
        <v>11.999999999999901</v>
      </c>
      <c r="D447" s="306">
        <f t="shared" ca="1" si="182"/>
        <v>-2.6335563741772403</v>
      </c>
      <c r="E447" s="307">
        <f t="shared" ca="1" si="183"/>
        <v>-14.897977411909581</v>
      </c>
      <c r="F447" s="304">
        <f t="shared" ca="1" si="184"/>
        <v>15.12895733822188</v>
      </c>
      <c r="G447" s="306">
        <f t="shared" ca="1" si="185"/>
        <v>67.123482006348482</v>
      </c>
      <c r="H447" s="307">
        <f t="shared" ca="1" si="186"/>
        <v>128.70020356402728</v>
      </c>
      <c r="I447" s="304">
        <f t="shared" ca="1" si="187"/>
        <v>145.15269282406939</v>
      </c>
      <c r="J447" s="306">
        <f t="shared" ca="1" si="188"/>
        <v>661.61771563037757</v>
      </c>
      <c r="K447" s="307">
        <f t="shared" ca="1" si="189"/>
        <v>1755.73547600393</v>
      </c>
      <c r="L447" s="304">
        <f t="shared" ca="1" si="174"/>
        <v>1876.2582613634791</v>
      </c>
      <c r="M447" s="306">
        <f t="shared" ca="1" si="190"/>
        <v>1.0900583876446281</v>
      </c>
      <c r="N447" s="304">
        <f t="shared" ca="1" si="191"/>
        <v>62.455745034872635</v>
      </c>
      <c r="P447" s="310">
        <f t="shared" ca="1" si="192"/>
        <v>23</v>
      </c>
      <c r="Q447" s="304">
        <f t="shared" ca="1" si="193"/>
        <v>0</v>
      </c>
      <c r="R447" s="306">
        <f t="shared" ca="1" si="194"/>
        <v>0</v>
      </c>
      <c r="S447" s="307">
        <f t="shared" ca="1" si="195"/>
        <v>8.451999999999984</v>
      </c>
      <c r="T447" s="304">
        <f t="shared" ca="1" si="175"/>
        <v>82.914119999999841</v>
      </c>
      <c r="U447" s="311">
        <f t="shared" ca="1" si="176"/>
        <v>0</v>
      </c>
      <c r="V447" s="306">
        <f t="shared" ca="1" si="177"/>
        <v>1.0272796369741608</v>
      </c>
      <c r="W447" s="304">
        <f t="shared" ca="1" si="178"/>
        <v>47.411996548229332</v>
      </c>
      <c r="Y447" s="314" t="str">
        <f t="shared" ca="1" si="196"/>
        <v/>
      </c>
      <c r="Z447" s="315" t="str">
        <f t="shared" ca="1" si="197"/>
        <v/>
      </c>
      <c r="AA447" s="316" t="str">
        <f t="shared" ca="1" si="198"/>
        <v/>
      </c>
      <c r="AC447" s="310">
        <f t="shared" ca="1" si="199"/>
        <v>11.999999999999901</v>
      </c>
      <c r="AD447" s="323">
        <f t="shared" ca="1" si="200"/>
        <v>661.61771563037757</v>
      </c>
      <c r="AE447" s="324">
        <f t="shared" ca="1" si="179"/>
        <v>1755.73547600393</v>
      </c>
      <c r="AG447" s="306">
        <f t="shared" ca="1" si="201"/>
        <v>-14.441274012159564</v>
      </c>
      <c r="AH447" s="304">
        <f t="shared" ca="1" si="202"/>
        <v>-5.7291476957809078</v>
      </c>
    </row>
    <row r="448" spans="1:34" x14ac:dyDescent="0.2">
      <c r="A448" s="347">
        <f t="shared" ca="1" si="180"/>
        <v>0.1</v>
      </c>
      <c r="B448" s="304">
        <f t="shared" ca="1" si="181"/>
        <v>12.0999999999999</v>
      </c>
      <c r="D448" s="306">
        <f t="shared" ca="1" si="182"/>
        <v>-2.5940487640291181</v>
      </c>
      <c r="E448" s="307">
        <f t="shared" ca="1" si="183"/>
        <v>-14.783737863509302</v>
      </c>
      <c r="F448" s="304">
        <f t="shared" ca="1" si="184"/>
        <v>15.009596736991956</v>
      </c>
      <c r="G448" s="306">
        <f t="shared" ca="1" si="185"/>
        <v>66.864077129945571</v>
      </c>
      <c r="H448" s="307">
        <f t="shared" ca="1" si="186"/>
        <v>127.22182977767635</v>
      </c>
      <c r="I448" s="304">
        <f t="shared" ca="1" si="187"/>
        <v>143.72264533614515</v>
      </c>
      <c r="J448" s="306">
        <f t="shared" ca="1" si="188"/>
        <v>668.31709358719229</v>
      </c>
      <c r="K448" s="307">
        <f t="shared" ca="1" si="189"/>
        <v>1768.5315776710152</v>
      </c>
      <c r="L448" s="304">
        <f t="shared" ca="1" si="174"/>
        <v>1890.5955883795884</v>
      </c>
      <c r="M448" s="306">
        <f t="shared" ca="1" si="190"/>
        <v>1.0869019740406027</v>
      </c>
      <c r="N448" s="304">
        <f t="shared" ca="1" si="191"/>
        <v>62.274895856964299</v>
      </c>
      <c r="P448" s="310">
        <f t="shared" ca="1" si="192"/>
        <v>23</v>
      </c>
      <c r="Q448" s="304">
        <f t="shared" ca="1" si="193"/>
        <v>0</v>
      </c>
      <c r="R448" s="306">
        <f t="shared" ca="1" si="194"/>
        <v>0</v>
      </c>
      <c r="S448" s="307">
        <f t="shared" ca="1" si="195"/>
        <v>8.451999999999984</v>
      </c>
      <c r="T448" s="304">
        <f t="shared" ca="1" si="175"/>
        <v>82.914119999999841</v>
      </c>
      <c r="U448" s="311">
        <f t="shared" ca="1" si="176"/>
        <v>0</v>
      </c>
      <c r="V448" s="306">
        <f t="shared" ca="1" si="177"/>
        <v>1.0259556891867505</v>
      </c>
      <c r="W448" s="304">
        <f t="shared" ca="1" si="178"/>
        <v>46.422484381199588</v>
      </c>
      <c r="Y448" s="314" t="str">
        <f t="shared" ca="1" si="196"/>
        <v/>
      </c>
      <c r="Z448" s="315" t="str">
        <f t="shared" ca="1" si="197"/>
        <v/>
      </c>
      <c r="AA448" s="316" t="str">
        <f t="shared" ca="1" si="198"/>
        <v/>
      </c>
      <c r="AC448" s="310" t="e">
        <f t="shared" ca="1" si="199"/>
        <v>#N/A</v>
      </c>
      <c r="AD448" s="323" t="e">
        <f t="shared" ca="1" si="200"/>
        <v>#N/A</v>
      </c>
      <c r="AE448" s="324">
        <f t="shared" ca="1" si="179"/>
        <v>1768.5315776710152</v>
      </c>
      <c r="AG448" s="306">
        <f t="shared" ca="1" si="201"/>
        <v>-14.307634378674013</v>
      </c>
      <c r="AH448" s="304">
        <f t="shared" ca="1" si="202"/>
        <v>-5.6095594590900877</v>
      </c>
    </row>
    <row r="449" spans="1:34" x14ac:dyDescent="0.2">
      <c r="A449" s="347">
        <f t="shared" ca="1" si="180"/>
        <v>0.1</v>
      </c>
      <c r="B449" s="304">
        <f t="shared" ca="1" si="181"/>
        <v>12.1999999999999</v>
      </c>
      <c r="D449" s="306">
        <f t="shared" ca="1" si="182"/>
        <v>-2.5552685104175517</v>
      </c>
      <c r="E449" s="307">
        <f t="shared" ca="1" si="183"/>
        <v>-14.671892206136592</v>
      </c>
      <c r="F449" s="304">
        <f t="shared" ca="1" si="184"/>
        <v>14.892743805921835</v>
      </c>
      <c r="G449" s="306">
        <f t="shared" ca="1" si="185"/>
        <v>66.60855027890382</v>
      </c>
      <c r="H449" s="307">
        <f t="shared" ca="1" si="186"/>
        <v>125.75464055706269</v>
      </c>
      <c r="I449" s="304">
        <f t="shared" ca="1" si="187"/>
        <v>142.30575740950644</v>
      </c>
      <c r="J449" s="306">
        <f t="shared" ca="1" si="188"/>
        <v>674.99072495763471</v>
      </c>
      <c r="K449" s="307">
        <f t="shared" ca="1" si="189"/>
        <v>1781.1804011877521</v>
      </c>
      <c r="L449" s="304">
        <f t="shared" ca="1" si="174"/>
        <v>1904.7876785495528</v>
      </c>
      <c r="M449" s="306">
        <f t="shared" ca="1" si="190"/>
        <v>1.0836948560844284</v>
      </c>
      <c r="N449" s="304">
        <f t="shared" ca="1" si="191"/>
        <v>62.091141533674886</v>
      </c>
      <c r="P449" s="310">
        <f t="shared" ca="1" si="192"/>
        <v>23</v>
      </c>
      <c r="Q449" s="304">
        <f t="shared" ca="1" si="193"/>
        <v>0</v>
      </c>
      <c r="R449" s="306">
        <f t="shared" ca="1" si="194"/>
        <v>0</v>
      </c>
      <c r="S449" s="307">
        <f t="shared" ca="1" si="195"/>
        <v>8.451999999999984</v>
      </c>
      <c r="T449" s="304">
        <f t="shared" ca="1" si="175"/>
        <v>82.914119999999841</v>
      </c>
      <c r="U449" s="311">
        <f t="shared" ca="1" si="176"/>
        <v>0</v>
      </c>
      <c r="V449" s="306">
        <f t="shared" ca="1" si="177"/>
        <v>1.0246485083667907</v>
      </c>
      <c r="W449" s="304">
        <f t="shared" ca="1" si="178"/>
        <v>45.453698280924129</v>
      </c>
      <c r="Y449" s="314" t="str">
        <f t="shared" ca="1" si="196"/>
        <v/>
      </c>
      <c r="Z449" s="315" t="str">
        <f t="shared" ca="1" si="197"/>
        <v/>
      </c>
      <c r="AA449" s="316" t="str">
        <f t="shared" ca="1" si="198"/>
        <v/>
      </c>
      <c r="AC449" s="310" t="e">
        <f t="shared" ca="1" si="199"/>
        <v>#N/A</v>
      </c>
      <c r="AD449" s="323" t="e">
        <f t="shared" ca="1" si="200"/>
        <v>#N/A</v>
      </c>
      <c r="AE449" s="324">
        <f t="shared" ca="1" si="179"/>
        <v>1781.1804011877521</v>
      </c>
      <c r="AG449" s="306">
        <f t="shared" ca="1" si="201"/>
        <v>-14.176197764580145</v>
      </c>
      <c r="AH449" s="304">
        <f t="shared" ca="1" si="202"/>
        <v>-5.4924851373875621</v>
      </c>
    </row>
    <row r="450" spans="1:34" x14ac:dyDescent="0.2">
      <c r="A450" s="347">
        <f t="shared" ca="1" si="180"/>
        <v>0.1</v>
      </c>
      <c r="B450" s="304">
        <f t="shared" ca="1" si="181"/>
        <v>12.299999999999899</v>
      </c>
      <c r="D450" s="306">
        <f t="shared" ca="1" si="182"/>
        <v>-2.5171972389895343</v>
      </c>
      <c r="E450" s="307">
        <f t="shared" ca="1" si="183"/>
        <v>-14.562381378590318</v>
      </c>
      <c r="F450" s="304">
        <f t="shared" ca="1" si="184"/>
        <v>14.778336623432645</v>
      </c>
      <c r="G450" s="306">
        <f t="shared" ca="1" si="185"/>
        <v>66.356830555004862</v>
      </c>
      <c r="H450" s="307">
        <f t="shared" ca="1" si="186"/>
        <v>124.29840241920365</v>
      </c>
      <c r="I450" s="304">
        <f t="shared" ca="1" si="187"/>
        <v>140.9018161886919</v>
      </c>
      <c r="J450" s="306">
        <f t="shared" ca="1" si="188"/>
        <v>681.63899399933018</v>
      </c>
      <c r="K450" s="307">
        <f t="shared" ca="1" si="189"/>
        <v>1793.6830533365653</v>
      </c>
      <c r="L450" s="304">
        <f t="shared" ca="1" si="174"/>
        <v>1918.8357443948146</v>
      </c>
      <c r="M450" s="306">
        <f t="shared" ca="1" si="190"/>
        <v>1.0804360336660876</v>
      </c>
      <c r="N450" s="304">
        <f t="shared" ca="1" si="191"/>
        <v>61.904424762921344</v>
      </c>
      <c r="P450" s="310">
        <f t="shared" ca="1" si="192"/>
        <v>23</v>
      </c>
      <c r="Q450" s="304">
        <f t="shared" ca="1" si="193"/>
        <v>0</v>
      </c>
      <c r="R450" s="306">
        <f t="shared" ca="1" si="194"/>
        <v>0</v>
      </c>
      <c r="S450" s="307">
        <f t="shared" ca="1" si="195"/>
        <v>8.451999999999984</v>
      </c>
      <c r="T450" s="304">
        <f t="shared" ca="1" si="175"/>
        <v>82.914119999999841</v>
      </c>
      <c r="U450" s="311">
        <f t="shared" ca="1" si="176"/>
        <v>0</v>
      </c>
      <c r="V450" s="306">
        <f t="shared" ca="1" si="177"/>
        <v>1.0233579246371673</v>
      </c>
      <c r="W450" s="304">
        <f t="shared" ca="1" si="178"/>
        <v>44.505133645753226</v>
      </c>
      <c r="Y450" s="314" t="str">
        <f t="shared" ca="1" si="196"/>
        <v/>
      </c>
      <c r="Z450" s="315" t="str">
        <f t="shared" ca="1" si="197"/>
        <v/>
      </c>
      <c r="AA450" s="316" t="str">
        <f t="shared" ca="1" si="198"/>
        <v/>
      </c>
      <c r="AC450" s="310" t="e">
        <f t="shared" ca="1" si="199"/>
        <v>#N/A</v>
      </c>
      <c r="AD450" s="323" t="e">
        <f t="shared" ca="1" si="200"/>
        <v>#N/A</v>
      </c>
      <c r="AE450" s="324">
        <f t="shared" ca="1" si="179"/>
        <v>1793.6830533365653</v>
      </c>
      <c r="AG450" s="306">
        <f t="shared" ca="1" si="201"/>
        <v>-14.046894034106767</v>
      </c>
      <c r="AH450" s="304">
        <f t="shared" ca="1" si="202"/>
        <v>-5.3778630242456478</v>
      </c>
    </row>
    <row r="451" spans="1:34" x14ac:dyDescent="0.2">
      <c r="A451" s="347">
        <f t="shared" ca="1" si="180"/>
        <v>0.1</v>
      </c>
      <c r="B451" s="304">
        <f t="shared" ca="1" si="181"/>
        <v>12.399999999999899</v>
      </c>
      <c r="D451" s="306">
        <f t="shared" ca="1" si="182"/>
        <v>-2.4798171798586921</v>
      </c>
      <c r="E451" s="307">
        <f t="shared" ca="1" si="183"/>
        <v>-14.455148226189385</v>
      </c>
      <c r="F451" s="304">
        <f t="shared" ca="1" si="184"/>
        <v>14.66631526616786</v>
      </c>
      <c r="G451" s="306">
        <f t="shared" ca="1" si="185"/>
        <v>66.108848837018996</v>
      </c>
      <c r="H451" s="307">
        <f t="shared" ca="1" si="186"/>
        <v>122.85288759658472</v>
      </c>
      <c r="I451" s="304">
        <f t="shared" ca="1" si="187"/>
        <v>139.51061567269679</v>
      </c>
      <c r="J451" s="306">
        <f t="shared" ca="1" si="188"/>
        <v>688.26227796893136</v>
      </c>
      <c r="K451" s="307">
        <f t="shared" ca="1" si="189"/>
        <v>1806.0406178373548</v>
      </c>
      <c r="L451" s="304">
        <f t="shared" ca="1" si="174"/>
        <v>1932.7409750282932</v>
      </c>
      <c r="M451" s="306">
        <f t="shared" ca="1" si="190"/>
        <v>1.0771244815888816</v>
      </c>
      <c r="N451" s="304">
        <f t="shared" ca="1" si="191"/>
        <v>61.71468680525966</v>
      </c>
      <c r="P451" s="310">
        <f t="shared" ca="1" si="192"/>
        <v>23</v>
      </c>
      <c r="Q451" s="304">
        <f t="shared" ca="1" si="193"/>
        <v>0</v>
      </c>
      <c r="R451" s="306">
        <f t="shared" ca="1" si="194"/>
        <v>0</v>
      </c>
      <c r="S451" s="307">
        <f t="shared" ca="1" si="195"/>
        <v>8.451999999999984</v>
      </c>
      <c r="T451" s="304">
        <f t="shared" ca="1" si="175"/>
        <v>82.914119999999841</v>
      </c>
      <c r="U451" s="311">
        <f t="shared" ca="1" si="176"/>
        <v>0</v>
      </c>
      <c r="V451" s="306">
        <f t="shared" ca="1" si="177"/>
        <v>1.0220837718204547</v>
      </c>
      <c r="W451" s="304">
        <f t="shared" ca="1" si="178"/>
        <v>43.576302168109031</v>
      </c>
      <c r="Y451" s="314" t="str">
        <f t="shared" ca="1" si="196"/>
        <v/>
      </c>
      <c r="Z451" s="315" t="str">
        <f t="shared" ca="1" si="197"/>
        <v/>
      </c>
      <c r="AA451" s="316" t="str">
        <f t="shared" ca="1" si="198"/>
        <v/>
      </c>
      <c r="AC451" s="310" t="e">
        <f t="shared" ca="1" si="199"/>
        <v>#N/A</v>
      </c>
      <c r="AD451" s="323" t="e">
        <f t="shared" ca="1" si="200"/>
        <v>#N/A</v>
      </c>
      <c r="AE451" s="324">
        <f t="shared" ca="1" si="179"/>
        <v>1806.0406178373548</v>
      </c>
      <c r="AG451" s="306">
        <f t="shared" ca="1" si="201"/>
        <v>-13.919654783107076</v>
      </c>
      <c r="AH451" s="304">
        <f t="shared" ca="1" si="202"/>
        <v>-5.2656334176234392</v>
      </c>
    </row>
    <row r="452" spans="1:34" x14ac:dyDescent="0.2">
      <c r="A452" s="347">
        <f t="shared" ca="1" si="180"/>
        <v>0.1</v>
      </c>
      <c r="B452" s="304">
        <f t="shared" ca="1" si="181"/>
        <v>12.499999999999899</v>
      </c>
      <c r="D452" s="306">
        <f t="shared" ca="1" si="182"/>
        <v>-2.4431111450538356</v>
      </c>
      <c r="E452" s="307">
        <f t="shared" ca="1" si="183"/>
        <v>-14.350137427430003</v>
      </c>
      <c r="F452" s="304">
        <f t="shared" ca="1" si="184"/>
        <v>14.556621732160716</v>
      </c>
      <c r="G452" s="306">
        <f t="shared" ca="1" si="185"/>
        <v>65.864537722513617</v>
      </c>
      <c r="H452" s="307">
        <f t="shared" ca="1" si="186"/>
        <v>121.41787385384173</v>
      </c>
      <c r="I452" s="304">
        <f t="shared" ca="1" si="187"/>
        <v>138.13195655092937</v>
      </c>
      <c r="J452" s="306">
        <f t="shared" ca="1" si="188"/>
        <v>694.86094729690797</v>
      </c>
      <c r="K452" s="307">
        <f t="shared" ca="1" si="189"/>
        <v>1818.2541559098761</v>
      </c>
      <c r="L452" s="304">
        <f t="shared" ref="L452:L515" ca="1" si="203">SQRT(pos_x^2+pos_z^2)</f>
        <v>1946.5045367432085</v>
      </c>
      <c r="M452" s="306">
        <f t="shared" ca="1" si="190"/>
        <v>1.0737591489056872</v>
      </c>
      <c r="N452" s="304">
        <f t="shared" ca="1" si="191"/>
        <v>61.521867445855186</v>
      </c>
      <c r="P452" s="310">
        <f t="shared" ca="1" si="192"/>
        <v>23</v>
      </c>
      <c r="Q452" s="304">
        <f t="shared" ca="1" si="193"/>
        <v>0</v>
      </c>
      <c r="R452" s="306">
        <f t="shared" ca="1" si="194"/>
        <v>0</v>
      </c>
      <c r="S452" s="307">
        <f t="shared" ca="1" si="195"/>
        <v>8.451999999999984</v>
      </c>
      <c r="T452" s="304">
        <f t="shared" ref="T452:T515" ca="1" si="204">m*g</f>
        <v>82.914119999999841</v>
      </c>
      <c r="U452" s="311">
        <f t="shared" ref="U452:U515" ca="1" si="205">IF(pos_xz&lt;L_rampe,Poids*COS(Beta),0)</f>
        <v>0</v>
      </c>
      <c r="V452" s="306">
        <f t="shared" ref="V452:V515" ca="1" si="206">Rho_moyen*(20000-Alt_rampe-pos_z)/(20000+Alt_rampe+pos_z)</f>
        <v>1.0208258873443112</v>
      </c>
      <c r="W452" s="304">
        <f t="shared" ref="W452:W515" ca="1" si="207">1/2*Rho*Sref*Cx*vit_xz^2</f>
        <v>42.666731216474147</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1818.2541559098761</v>
      </c>
      <c r="AG452" s="306">
        <f t="shared" ca="1" si="201"/>
        <v>-13.794413252844913</v>
      </c>
      <c r="AH452" s="304">
        <f t="shared" ca="1" si="202"/>
        <v>-5.1557385433162697</v>
      </c>
    </row>
    <row r="453" spans="1:34" x14ac:dyDescent="0.2">
      <c r="A453" s="347">
        <f t="shared" ref="A453:A516" ca="1" si="209">IF(B452+0.01&lt;=T_ini+ROUNDUP(Temps_fin_propu,0), 0.01, IF(K452&gt;0, 0.1, 0.0001))</f>
        <v>0.1</v>
      </c>
      <c r="B453" s="304">
        <f t="shared" ref="B453:B516" ca="1" si="210">B452+pas</f>
        <v>12.599999999999898</v>
      </c>
      <c r="D453" s="306">
        <f t="shared" ref="D453:D516" ca="1" si="211">IF(AND(L452&lt;L_rampe,Poussee&lt;Poids*SIN(M452)),0,(-W452+Poussee)/m*COS(M452)-U452/m*SIN(M452))</f>
        <v>-2.4070625070031326</v>
      </c>
      <c r="E453" s="307">
        <f t="shared" ref="E453:E516" ca="1" si="212">IF(AND(L452&lt;L_rampe,Poussee&lt;Poids*SIN(M452)),0,(-W452+Poussee)/m*SIN(M452)+U452/m*COS(M452)-Poids/m)</f>
        <v>-14.247295423903338</v>
      </c>
      <c r="F453" s="304">
        <f t="shared" ref="F453:F516" ca="1" si="213">SQRT(acc_x^2+acc_z^2)</f>
        <v>14.449199867418169</v>
      </c>
      <c r="G453" s="306">
        <f t="shared" ref="G453:G516" ca="1" si="214">G452+acc_x*pas</f>
        <v>65.623831471813304</v>
      </c>
      <c r="H453" s="307">
        <f t="shared" ref="H453:H516" ca="1" si="215">H452+acc_z*pas</f>
        <v>119.99314431145139</v>
      </c>
      <c r="I453" s="304">
        <f t="shared" ref="I453:I516" ca="1" si="216">SQRT(vit_x^2+vit_z^2)</f>
        <v>136.7656460474989</v>
      </c>
      <c r="J453" s="306">
        <f t="shared" ref="J453:J516" ca="1" si="217">J452+0.5*(vit_x+G452)*pas*(K452&gt;=0)</f>
        <v>701.43536575662426</v>
      </c>
      <c r="K453" s="307">
        <f t="shared" ref="K453:K516" ca="1" si="218">K452+0.5*(vit_z+H452)*pas</f>
        <v>1830.3247068181408</v>
      </c>
      <c r="L453" s="304">
        <f t="shared" ca="1" si="203"/>
        <v>1960.1275735836796</v>
      </c>
      <c r="M453" s="306">
        <f t="shared" ref="M453:M516" ca="1" si="219">IF(AND(L452&gt;L_rampe,G453&gt;0),ATAN2(G453,H453),$M$4)</f>
        <v>1.0703389582395968</v>
      </c>
      <c r="N453" s="304">
        <f t="shared" ref="N453:N516" ca="1" si="220">DEGREES(Beta)</f>
        <v>61.325904955558165</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8.451999999999984</v>
      </c>
      <c r="T453" s="304">
        <f t="shared" ca="1" si="204"/>
        <v>82.914119999999841</v>
      </c>
      <c r="U453" s="311">
        <f t="shared" ca="1" si="205"/>
        <v>0</v>
      </c>
      <c r="V453" s="306">
        <f t="shared" ca="1" si="206"/>
        <v>1.0195841121500182</v>
      </c>
      <c r="W453" s="304">
        <f t="shared" ca="1" si="207"/>
        <v>41.775963244897312</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1830.3247068181408</v>
      </c>
      <c r="AG453" s="306">
        <f t="shared" ref="AG453:AG516" ca="1" si="230">IF(AND(L452&lt;L_rampe,Poussee&lt;Poids*SIN(M452)),0,(-W452+Poussee)/m-Poids*SIN(M452)/m)</f>
        <v>-13.671104246862726</v>
      </c>
      <c r="AH453" s="304">
        <f t="shared" ref="AH453:AH516" ca="1" si="231">IF(AND(L452&lt;L_rampe,Poussee&lt;Poids*SIN(M452)), g*SIN(M452), (-W452+Poussee)/m)</f>
        <v>-5.048122481835569</v>
      </c>
    </row>
    <row r="454" spans="1:34" x14ac:dyDescent="0.2">
      <c r="A454" s="347">
        <f t="shared" ca="1" si="209"/>
        <v>0.1</v>
      </c>
      <c r="B454" s="304">
        <f t="shared" ca="1" si="210"/>
        <v>12.699999999999898</v>
      </c>
      <c r="D454" s="306">
        <f t="shared" ca="1" si="211"/>
        <v>-2.3716551780022175</v>
      </c>
      <c r="E454" s="307">
        <f t="shared" ca="1" si="212"/>
        <v>-14.146570353306096</v>
      </c>
      <c r="F454" s="304">
        <f t="shared" ca="1" si="213"/>
        <v>14.34399529574601</v>
      </c>
      <c r="G454" s="306">
        <f t="shared" ca="1" si="214"/>
        <v>65.386665954013083</v>
      </c>
      <c r="H454" s="307">
        <f t="shared" ca="1" si="215"/>
        <v>118.57848727612078</v>
      </c>
      <c r="I454" s="304">
        <f t="shared" ca="1" si="216"/>
        <v>135.41149777354519</v>
      </c>
      <c r="J454" s="306">
        <f t="shared" ca="1" si="217"/>
        <v>707.98589062791564</v>
      </c>
      <c r="K454" s="307">
        <f t="shared" ca="1" si="218"/>
        <v>1842.2532883975196</v>
      </c>
      <c r="L454" s="304">
        <f t="shared" ca="1" si="203"/>
        <v>1973.6112078977656</v>
      </c>
      <c r="M454" s="306">
        <f t="shared" ca="1" si="219"/>
        <v>1.0668628050889273</v>
      </c>
      <c r="N454" s="304">
        <f t="shared" ca="1" si="220"/>
        <v>61.126736051083697</v>
      </c>
      <c r="P454" s="310">
        <f t="shared" ca="1" si="221"/>
        <v>23</v>
      </c>
      <c r="Q454" s="304">
        <f t="shared" ca="1" si="222"/>
        <v>0</v>
      </c>
      <c r="R454" s="306">
        <f t="shared" ca="1" si="223"/>
        <v>0</v>
      </c>
      <c r="S454" s="307">
        <f t="shared" ca="1" si="224"/>
        <v>8.451999999999984</v>
      </c>
      <c r="T454" s="304">
        <f t="shared" ca="1" si="204"/>
        <v>82.914119999999841</v>
      </c>
      <c r="U454" s="311">
        <f t="shared" ca="1" si="205"/>
        <v>0</v>
      </c>
      <c r="V454" s="306">
        <f t="shared" ca="1" si="206"/>
        <v>1.0183582906040434</v>
      </c>
      <c r="W454" s="304">
        <f t="shared" ca="1" si="207"/>
        <v>40.903555228622366</v>
      </c>
      <c r="Y454" s="314" t="str">
        <f t="shared" ca="1" si="225"/>
        <v/>
      </c>
      <c r="Z454" s="315" t="str">
        <f t="shared" ca="1" si="226"/>
        <v/>
      </c>
      <c r="AA454" s="316" t="str">
        <f t="shared" ca="1" si="227"/>
        <v/>
      </c>
      <c r="AC454" s="310" t="e">
        <f t="shared" ca="1" si="228"/>
        <v>#N/A</v>
      </c>
      <c r="AD454" s="323" t="e">
        <f t="shared" ca="1" si="229"/>
        <v>#N/A</v>
      </c>
      <c r="AE454" s="324">
        <f t="shared" ca="1" si="208"/>
        <v>1842.2532883975196</v>
      </c>
      <c r="AG454" s="306">
        <f t="shared" ca="1" si="230"/>
        <v>-13.549664050745864</v>
      </c>
      <c r="AH454" s="304">
        <f t="shared" ca="1" si="231"/>
        <v>-4.9427310985444146</v>
      </c>
    </row>
    <row r="455" spans="1:34" x14ac:dyDescent="0.2">
      <c r="A455" s="347">
        <f t="shared" ca="1" si="209"/>
        <v>0.1</v>
      </c>
      <c r="B455" s="304">
        <f t="shared" ca="1" si="210"/>
        <v>12.799999999999898</v>
      </c>
      <c r="D455" s="306">
        <f t="shared" ca="1" si="211"/>
        <v>-2.3368735906174467</v>
      </c>
      <c r="E455" s="307">
        <f t="shared" ca="1" si="212"/>
        <v>-14.047911985385859</v>
      </c>
      <c r="F455" s="304">
        <f t="shared" ca="1" si="213"/>
        <v>14.240955351649443</v>
      </c>
      <c r="G455" s="306">
        <f t="shared" ca="1" si="214"/>
        <v>65.152978594951335</v>
      </c>
      <c r="H455" s="307">
        <f t="shared" ca="1" si="215"/>
        <v>117.17369607758219</v>
      </c>
      <c r="I455" s="304">
        <f t="shared" ca="1" si="216"/>
        <v>134.06933158733875</v>
      </c>
      <c r="J455" s="306">
        <f t="shared" ca="1" si="217"/>
        <v>714.51287285536387</v>
      </c>
      <c r="K455" s="307">
        <f t="shared" ca="1" si="218"/>
        <v>1854.0408975652047</v>
      </c>
      <c r="L455" s="304">
        <f t="shared" ca="1" si="203"/>
        <v>1986.9565408736084</v>
      </c>
      <c r="M455" s="306">
        <f t="shared" ca="1" si="219"/>
        <v>1.0633295571166232</v>
      </c>
      <c r="N455" s="304">
        <f t="shared" ca="1" si="220"/>
        <v>60.924295854297519</v>
      </c>
      <c r="P455" s="310">
        <f t="shared" ca="1" si="221"/>
        <v>23</v>
      </c>
      <c r="Q455" s="304">
        <f t="shared" ca="1" si="222"/>
        <v>0</v>
      </c>
      <c r="R455" s="306">
        <f t="shared" ca="1" si="223"/>
        <v>0</v>
      </c>
      <c r="S455" s="307">
        <f t="shared" ca="1" si="224"/>
        <v>8.451999999999984</v>
      </c>
      <c r="T455" s="304">
        <f t="shared" ca="1" si="204"/>
        <v>82.914119999999841</v>
      </c>
      <c r="U455" s="311">
        <f t="shared" ca="1" si="205"/>
        <v>0</v>
      </c>
      <c r="V455" s="306">
        <f t="shared" ca="1" si="206"/>
        <v>1.0171482704125061</v>
      </c>
      <c r="W455" s="304">
        <f t="shared" ca="1" si="207"/>
        <v>40.049078124526474</v>
      </c>
      <c r="Y455" s="314" t="str">
        <f t="shared" ca="1" si="225"/>
        <v/>
      </c>
      <c r="Z455" s="315" t="str">
        <f t="shared" ca="1" si="226"/>
        <v/>
      </c>
      <c r="AA455" s="316" t="str">
        <f t="shared" ca="1" si="227"/>
        <v/>
      </c>
      <c r="AC455" s="310" t="e">
        <f t="shared" ca="1" si="228"/>
        <v>#N/A</v>
      </c>
      <c r="AD455" s="323" t="e">
        <f t="shared" ca="1" si="229"/>
        <v>#N/A</v>
      </c>
      <c r="AE455" s="324">
        <f t="shared" ca="1" si="208"/>
        <v>1854.0408975652047</v>
      </c>
      <c r="AG455" s="306">
        <f t="shared" ca="1" si="230"/>
        <v>-13.430030354607663</v>
      </c>
      <c r="AH455" s="304">
        <f t="shared" ca="1" si="231"/>
        <v>-4.839511976883867</v>
      </c>
    </row>
    <row r="456" spans="1:34" x14ac:dyDescent="0.2">
      <c r="A456" s="347">
        <f t="shared" ca="1" si="209"/>
        <v>0.1</v>
      </c>
      <c r="B456" s="304">
        <f t="shared" ca="1" si="210"/>
        <v>12.899999999999897</v>
      </c>
      <c r="D456" s="306">
        <f t="shared" ca="1" si="211"/>
        <v>-2.3027026789783664</v>
      </c>
      <c r="E456" s="307">
        <f t="shared" ca="1" si="212"/>
        <v>-13.951271660672061</v>
      </c>
      <c r="F456" s="304">
        <f t="shared" ca="1" si="213"/>
        <v>14.140029016152884</v>
      </c>
      <c r="G456" s="306">
        <f t="shared" ca="1" si="214"/>
        <v>64.922708327053499</v>
      </c>
      <c r="H456" s="307">
        <f t="shared" ca="1" si="215"/>
        <v>115.77856891151498</v>
      </c>
      <c r="I456" s="304">
        <f t="shared" ca="1" si="216"/>
        <v>132.73897346189659</v>
      </c>
      <c r="J456" s="306">
        <f t="shared" ca="1" si="217"/>
        <v>721.01665720146411</v>
      </c>
      <c r="K456" s="307">
        <f t="shared" ca="1" si="218"/>
        <v>1865.6885108146596</v>
      </c>
      <c r="L456" s="304">
        <f t="shared" ca="1" si="203"/>
        <v>2000.1646530592916</v>
      </c>
      <c r="M456" s="306">
        <f t="shared" ca="1" si="219"/>
        <v>1.0597380534241336</v>
      </c>
      <c r="N456" s="304">
        <f t="shared" ca="1" si="220"/>
        <v>60.718517850612216</v>
      </c>
      <c r="P456" s="310">
        <f t="shared" ca="1" si="221"/>
        <v>23</v>
      </c>
      <c r="Q456" s="304">
        <f t="shared" ca="1" si="222"/>
        <v>0</v>
      </c>
      <c r="R456" s="306">
        <f t="shared" ca="1" si="223"/>
        <v>0</v>
      </c>
      <c r="S456" s="307">
        <f t="shared" ca="1" si="224"/>
        <v>8.451999999999984</v>
      </c>
      <c r="T456" s="304">
        <f t="shared" ca="1" si="204"/>
        <v>82.914119999999841</v>
      </c>
      <c r="U456" s="311">
        <f t="shared" ca="1" si="205"/>
        <v>0</v>
      </c>
      <c r="V456" s="306">
        <f t="shared" ca="1" si="206"/>
        <v>1.0159539025384381</v>
      </c>
      <c r="W456" s="304">
        <f t="shared" ca="1" si="207"/>
        <v>39.212116355127982</v>
      </c>
      <c r="Y456" s="314" t="str">
        <f t="shared" ca="1" si="225"/>
        <v/>
      </c>
      <c r="Z456" s="315" t="str">
        <f t="shared" ca="1" si="226"/>
        <v/>
      </c>
      <c r="AA456" s="316" t="str">
        <f t="shared" ca="1" si="227"/>
        <v/>
      </c>
      <c r="AC456" s="310" t="e">
        <f t="shared" ca="1" si="228"/>
        <v>#N/A</v>
      </c>
      <c r="AD456" s="323" t="e">
        <f t="shared" ca="1" si="229"/>
        <v>#N/A</v>
      </c>
      <c r="AE456" s="324">
        <f t="shared" ca="1" si="208"/>
        <v>1865.6885108146596</v>
      </c>
      <c r="AG456" s="306">
        <f t="shared" ca="1" si="230"/>
        <v>-13.312142178129097</v>
      </c>
      <c r="AH456" s="304">
        <f t="shared" ca="1" si="231"/>
        <v>-4.7384143545346129</v>
      </c>
    </row>
    <row r="457" spans="1:34" x14ac:dyDescent="0.2">
      <c r="A457" s="347">
        <f t="shared" ca="1" si="209"/>
        <v>0.1</v>
      </c>
      <c r="B457" s="304">
        <f t="shared" ca="1" si="210"/>
        <v>12.999999999999897</v>
      </c>
      <c r="D457" s="306">
        <f t="shared" ca="1" si="211"/>
        <v>-2.2691278609160945</v>
      </c>
      <c r="E457" s="307">
        <f t="shared" ca="1" si="212"/>
        <v>-13.856602231851715</v>
      </c>
      <c r="F457" s="304">
        <f t="shared" ca="1" si="213"/>
        <v>14.041166855391456</v>
      </c>
      <c r="G457" s="306">
        <f t="shared" ca="1" si="214"/>
        <v>64.695795540961896</v>
      </c>
      <c r="H457" s="307">
        <f t="shared" ca="1" si="215"/>
        <v>114.39290868832981</v>
      </c>
      <c r="I457" s="304">
        <f t="shared" ca="1" si="216"/>
        <v>131.42025535987406</v>
      </c>
      <c r="J457" s="306">
        <f t="shared" ca="1" si="217"/>
        <v>727.49758239486493</v>
      </c>
      <c r="K457" s="307">
        <f t="shared" ca="1" si="218"/>
        <v>1877.1970846946519</v>
      </c>
      <c r="L457" s="304">
        <f t="shared" ca="1" si="203"/>
        <v>2013.2366048670171</v>
      </c>
      <c r="M457" s="306">
        <f t="shared" ca="1" si="219"/>
        <v>1.0560871038098931</v>
      </c>
      <c r="N457" s="304">
        <f t="shared" ca="1" si="220"/>
        <v>60.50933384650132</v>
      </c>
      <c r="P457" s="310">
        <f t="shared" ca="1" si="221"/>
        <v>23</v>
      </c>
      <c r="Q457" s="304">
        <f t="shared" ca="1" si="222"/>
        <v>0</v>
      </c>
      <c r="R457" s="306">
        <f t="shared" ca="1" si="223"/>
        <v>0</v>
      </c>
      <c r="S457" s="307">
        <f t="shared" ca="1" si="224"/>
        <v>8.451999999999984</v>
      </c>
      <c r="T457" s="304">
        <f t="shared" ca="1" si="204"/>
        <v>82.914119999999841</v>
      </c>
      <c r="U457" s="311">
        <f t="shared" ca="1" si="205"/>
        <v>0</v>
      </c>
      <c r="V457" s="306">
        <f t="shared" ca="1" si="206"/>
        <v>1.0147750411217227</v>
      </c>
      <c r="W457" s="304">
        <f t="shared" ca="1" si="207"/>
        <v>38.392267314992644</v>
      </c>
      <c r="Y457" s="314" t="str">
        <f t="shared" ca="1" si="225"/>
        <v/>
      </c>
      <c r="Z457" s="315" t="str">
        <f t="shared" ca="1" si="226"/>
        <v/>
      </c>
      <c r="AA457" s="316" t="str">
        <f t="shared" ca="1" si="227"/>
        <v/>
      </c>
      <c r="AC457" s="310">
        <f t="shared" ca="1" si="228"/>
        <v>12.999999999999897</v>
      </c>
      <c r="AD457" s="323">
        <f t="shared" ca="1" si="229"/>
        <v>727.49758239486493</v>
      </c>
      <c r="AE457" s="324">
        <f t="shared" ca="1" si="208"/>
        <v>1877.1970846946519</v>
      </c>
      <c r="AG457" s="306">
        <f t="shared" ca="1" si="230"/>
        <v>-13.195939797995749</v>
      </c>
      <c r="AH457" s="304">
        <f t="shared" ca="1" si="231"/>
        <v>-4.6393890623672567</v>
      </c>
    </row>
    <row r="458" spans="1:34" x14ac:dyDescent="0.2">
      <c r="A458" s="347">
        <f t="shared" ca="1" si="209"/>
        <v>0.1</v>
      </c>
      <c r="B458" s="304">
        <f t="shared" ca="1" si="210"/>
        <v>13.099999999999897</v>
      </c>
      <c r="D458" s="306">
        <f t="shared" ca="1" si="211"/>
        <v>-2.2361350209067363</v>
      </c>
      <c r="E458" s="307">
        <f t="shared" ca="1" si="212"/>
        <v>-13.763858007656824</v>
      </c>
      <c r="F458" s="304">
        <f t="shared" ca="1" si="213"/>
        <v>13.944320961834764</v>
      </c>
      <c r="G458" s="306">
        <f t="shared" ca="1" si="214"/>
        <v>64.472182038871225</v>
      </c>
      <c r="H458" s="307">
        <f t="shared" ca="1" si="215"/>
        <v>113.01652288756412</v>
      </c>
      <c r="I458" s="304">
        <f t="shared" ca="1" si="216"/>
        <v>130.11301511550894</v>
      </c>
      <c r="J458" s="306">
        <f t="shared" ca="1" si="217"/>
        <v>733.95598127385654</v>
      </c>
      <c r="K458" s="307">
        <f t="shared" ca="1" si="218"/>
        <v>1888.5675562734466</v>
      </c>
      <c r="L458" s="304">
        <f t="shared" ca="1" si="203"/>
        <v>2026.17343706217</v>
      </c>
      <c r="M458" s="306">
        <f t="shared" ca="1" si="219"/>
        <v>1.0523754880126055</v>
      </c>
      <c r="N458" s="304">
        <f t="shared" ca="1" si="220"/>
        <v>60.296673926142653</v>
      </c>
      <c r="P458" s="310">
        <f t="shared" ca="1" si="221"/>
        <v>23</v>
      </c>
      <c r="Q458" s="304">
        <f t="shared" ca="1" si="222"/>
        <v>0</v>
      </c>
      <c r="R458" s="306">
        <f t="shared" ca="1" si="223"/>
        <v>0</v>
      </c>
      <c r="S458" s="307">
        <f t="shared" ca="1" si="224"/>
        <v>8.451999999999984</v>
      </c>
      <c r="T458" s="304">
        <f t="shared" ca="1" si="204"/>
        <v>82.914119999999841</v>
      </c>
      <c r="U458" s="311">
        <f t="shared" ca="1" si="205"/>
        <v>0</v>
      </c>
      <c r="V458" s="306">
        <f t="shared" ca="1" si="206"/>
        <v>1.0136115434016235</v>
      </c>
      <c r="W458" s="304">
        <f t="shared" ca="1" si="207"/>
        <v>37.589140898433783</v>
      </c>
      <c r="Y458" s="314" t="str">
        <f t="shared" ca="1" si="225"/>
        <v/>
      </c>
      <c r="Z458" s="315" t="str">
        <f t="shared" ca="1" si="226"/>
        <v/>
      </c>
      <c r="AA458" s="316" t="str">
        <f t="shared" ca="1" si="227"/>
        <v/>
      </c>
      <c r="AC458" s="310" t="e">
        <f t="shared" ca="1" si="228"/>
        <v>#N/A</v>
      </c>
      <c r="AD458" s="323" t="e">
        <f t="shared" ca="1" si="229"/>
        <v>#N/A</v>
      </c>
      <c r="AE458" s="324">
        <f t="shared" ca="1" si="208"/>
        <v>1888.5675562734466</v>
      </c>
      <c r="AG458" s="306">
        <f t="shared" ca="1" si="230"/>
        <v>-13.081364677582972</v>
      </c>
      <c r="AH458" s="304">
        <f t="shared" ca="1" si="231"/>
        <v>-4.5423884660426781</v>
      </c>
    </row>
    <row r="459" spans="1:34" x14ac:dyDescent="0.2">
      <c r="A459" s="347">
        <f t="shared" ca="1" si="209"/>
        <v>0.1</v>
      </c>
      <c r="B459" s="304">
        <f t="shared" ca="1" si="210"/>
        <v>13.199999999999896</v>
      </c>
      <c r="D459" s="306">
        <f t="shared" ca="1" si="211"/>
        <v>-2.2037104937813443</v>
      </c>
      <c r="E459" s="307">
        <f t="shared" ca="1" si="212"/>
        <v>-13.672994699137766</v>
      </c>
      <c r="F459" s="304">
        <f t="shared" ca="1" si="213"/>
        <v>13.849444898011308</v>
      </c>
      <c r="G459" s="306">
        <f t="shared" ca="1" si="214"/>
        <v>64.251810989493094</v>
      </c>
      <c r="H459" s="307">
        <f t="shared" ca="1" si="215"/>
        <v>111.64922341765035</v>
      </c>
      <c r="I459" s="304">
        <f t="shared" ca="1" si="216"/>
        <v>128.81709632340713</v>
      </c>
      <c r="J459" s="306">
        <f t="shared" ca="1" si="217"/>
        <v>740.39218092527472</v>
      </c>
      <c r="K459" s="307">
        <f t="shared" ca="1" si="218"/>
        <v>1899.8008435887073</v>
      </c>
      <c r="L459" s="304">
        <f t="shared" ca="1" si="203"/>
        <v>2038.9761712378222</v>
      </c>
      <c r="M459" s="306">
        <f t="shared" ca="1" si="219"/>
        <v>1.0486019549395902</v>
      </c>
      <c r="N459" s="304">
        <f t="shared" ca="1" si="220"/>
        <v>60.080466407205847</v>
      </c>
      <c r="P459" s="310">
        <f t="shared" ca="1" si="221"/>
        <v>23</v>
      </c>
      <c r="Q459" s="304">
        <f t="shared" ca="1" si="222"/>
        <v>0</v>
      </c>
      <c r="R459" s="306">
        <f t="shared" ca="1" si="223"/>
        <v>0</v>
      </c>
      <c r="S459" s="307">
        <f t="shared" ca="1" si="224"/>
        <v>8.451999999999984</v>
      </c>
      <c r="T459" s="304">
        <f t="shared" ca="1" si="204"/>
        <v>82.914119999999841</v>
      </c>
      <c r="U459" s="311">
        <f t="shared" ca="1" si="205"/>
        <v>0</v>
      </c>
      <c r="V459" s="306">
        <f t="shared" ca="1" si="206"/>
        <v>1.0124632696417892</v>
      </c>
      <c r="W459" s="304">
        <f t="shared" ca="1" si="207"/>
        <v>36.802359047461167</v>
      </c>
      <c r="Y459" s="314" t="str">
        <f t="shared" ca="1" si="225"/>
        <v/>
      </c>
      <c r="Z459" s="315" t="str">
        <f t="shared" ca="1" si="226"/>
        <v/>
      </c>
      <c r="AA459" s="316" t="str">
        <f t="shared" ca="1" si="227"/>
        <v/>
      </c>
      <c r="AC459" s="310" t="e">
        <f t="shared" ca="1" si="228"/>
        <v>#N/A</v>
      </c>
      <c r="AD459" s="323" t="e">
        <f t="shared" ca="1" si="229"/>
        <v>#N/A</v>
      </c>
      <c r="AE459" s="324">
        <f t="shared" ca="1" si="208"/>
        <v>1899.8008435887073</v>
      </c>
      <c r="AG459" s="306">
        <f t="shared" ca="1" si="230"/>
        <v>-12.968359398748284</v>
      </c>
      <c r="AH459" s="304">
        <f t="shared" ca="1" si="231"/>
        <v>-4.447366410131786</v>
      </c>
    </row>
    <row r="460" spans="1:34" x14ac:dyDescent="0.2">
      <c r="A460" s="347">
        <f t="shared" ca="1" si="209"/>
        <v>0.1</v>
      </c>
      <c r="B460" s="304">
        <f t="shared" ca="1" si="210"/>
        <v>13.299999999999896</v>
      </c>
      <c r="D460" s="306">
        <f t="shared" ca="1" si="211"/>
        <v>-2.1718410491660145</v>
      </c>
      <c r="E460" s="307">
        <f t="shared" ca="1" si="212"/>
        <v>-13.583969368203697</v>
      </c>
      <c r="F460" s="304">
        <f t="shared" ca="1" si="213"/>
        <v>13.756493642608893</v>
      </c>
      <c r="G460" s="306">
        <f t="shared" ca="1" si="214"/>
        <v>64.034626884576497</v>
      </c>
      <c r="H460" s="307">
        <f t="shared" ca="1" si="215"/>
        <v>110.29082648082998</v>
      </c>
      <c r="I460" s="304">
        <f t="shared" ca="1" si="216"/>
        <v>127.53234823397347</v>
      </c>
      <c r="J460" s="306">
        <f t="shared" ca="1" si="217"/>
        <v>746.80650281897817</v>
      </c>
      <c r="K460" s="307">
        <f t="shared" ca="1" si="218"/>
        <v>1910.8978460836313</v>
      </c>
      <c r="L460" s="304">
        <f t="shared" ca="1" si="203"/>
        <v>2051.6458102751981</v>
      </c>
      <c r="M460" s="306">
        <f t="shared" ca="1" si="219"/>
        <v>1.0447652218805359</v>
      </c>
      <c r="N460" s="304">
        <f t="shared" ca="1" si="220"/>
        <v>59.860637795803719</v>
      </c>
      <c r="P460" s="310">
        <f t="shared" ca="1" si="221"/>
        <v>23</v>
      </c>
      <c r="Q460" s="304">
        <f t="shared" ca="1" si="222"/>
        <v>0</v>
      </c>
      <c r="R460" s="306">
        <f t="shared" ca="1" si="223"/>
        <v>0</v>
      </c>
      <c r="S460" s="307">
        <f t="shared" ca="1" si="224"/>
        <v>8.451999999999984</v>
      </c>
      <c r="T460" s="304">
        <f t="shared" ca="1" si="204"/>
        <v>82.914119999999841</v>
      </c>
      <c r="U460" s="311">
        <f t="shared" ca="1" si="205"/>
        <v>0</v>
      </c>
      <c r="V460" s="306">
        <f t="shared" ca="1" si="206"/>
        <v>1.0113300830576553</v>
      </c>
      <c r="W460" s="304">
        <f t="shared" ca="1" si="207"/>
        <v>36.031555318992737</v>
      </c>
      <c r="Y460" s="314" t="str">
        <f t="shared" ca="1" si="225"/>
        <v/>
      </c>
      <c r="Z460" s="315" t="str">
        <f t="shared" ca="1" si="226"/>
        <v/>
      </c>
      <c r="AA460" s="316" t="str">
        <f t="shared" ca="1" si="227"/>
        <v/>
      </c>
      <c r="AC460" s="310" t="e">
        <f t="shared" ca="1" si="228"/>
        <v>#N/A</v>
      </c>
      <c r="AD460" s="323" t="e">
        <f t="shared" ca="1" si="229"/>
        <v>#N/A</v>
      </c>
      <c r="AE460" s="324">
        <f t="shared" ca="1" si="208"/>
        <v>1910.8978460836313</v>
      </c>
      <c r="AG460" s="306">
        <f t="shared" ca="1" si="230"/>
        <v>-12.856867595597153</v>
      </c>
      <c r="AH460" s="304">
        <f t="shared" ca="1" si="231"/>
        <v>-4.3542781646310029</v>
      </c>
    </row>
    <row r="461" spans="1:34" x14ac:dyDescent="0.2">
      <c r="A461" s="347">
        <f t="shared" ca="1" si="209"/>
        <v>0.1</v>
      </c>
      <c r="B461" s="304">
        <f t="shared" ca="1" si="210"/>
        <v>13.399999999999896</v>
      </c>
      <c r="D461" s="306">
        <f t="shared" ca="1" si="211"/>
        <v>-2.1405138766178502</v>
      </c>
      <c r="E461" s="307">
        <f t="shared" ca="1" si="212"/>
        <v>-13.49674037831757</v>
      </c>
      <c r="F461" s="304">
        <f t="shared" ca="1" si="213"/>
        <v>13.665423538833382</v>
      </c>
      <c r="G461" s="306">
        <f t="shared" ca="1" si="214"/>
        <v>63.820575496914714</v>
      </c>
      <c r="H461" s="307">
        <f t="shared" ca="1" si="215"/>
        <v>108.94115244299822</v>
      </c>
      <c r="I461" s="304">
        <f t="shared" ca="1" si="216"/>
        <v>126.25862565530312</v>
      </c>
      <c r="J461" s="306">
        <f t="shared" ca="1" si="217"/>
        <v>753.1992629380527</v>
      </c>
      <c r="K461" s="307">
        <f t="shared" ca="1" si="218"/>
        <v>1921.8594450298226</v>
      </c>
      <c r="L461" s="304">
        <f t="shared" ca="1" si="203"/>
        <v>2064.1833387906131</v>
      </c>
      <c r="M461" s="306">
        <f t="shared" ca="1" si="219"/>
        <v>1.0408639737070859</v>
      </c>
      <c r="N461" s="304">
        <f t="shared" ca="1" si="220"/>
        <v>59.637112740631913</v>
      </c>
      <c r="P461" s="310">
        <f t="shared" ca="1" si="221"/>
        <v>23</v>
      </c>
      <c r="Q461" s="304">
        <f t="shared" ca="1" si="222"/>
        <v>0</v>
      </c>
      <c r="R461" s="306">
        <f t="shared" ca="1" si="223"/>
        <v>0</v>
      </c>
      <c r="S461" s="307">
        <f t="shared" ca="1" si="224"/>
        <v>8.451999999999984</v>
      </c>
      <c r="T461" s="304">
        <f t="shared" ca="1" si="204"/>
        <v>82.914119999999841</v>
      </c>
      <c r="U461" s="311">
        <f t="shared" ca="1" si="205"/>
        <v>0</v>
      </c>
      <c r="V461" s="306">
        <f t="shared" ca="1" si="206"/>
        <v>1.0102118497461401</v>
      </c>
      <c r="W461" s="304">
        <f t="shared" ca="1" si="207"/>
        <v>35.276374470395467</v>
      </c>
      <c r="Y461" s="314" t="str">
        <f t="shared" ca="1" si="225"/>
        <v/>
      </c>
      <c r="Z461" s="315" t="str">
        <f t="shared" ca="1" si="226"/>
        <v/>
      </c>
      <c r="AA461" s="316" t="str">
        <f t="shared" ca="1" si="227"/>
        <v/>
      </c>
      <c r="AC461" s="310" t="e">
        <f t="shared" ca="1" si="228"/>
        <v>#N/A</v>
      </c>
      <c r="AD461" s="323" t="e">
        <f t="shared" ca="1" si="229"/>
        <v>#N/A</v>
      </c>
      <c r="AE461" s="324">
        <f t="shared" ca="1" si="208"/>
        <v>1921.8594450298226</v>
      </c>
      <c r="AG461" s="306">
        <f t="shared" ca="1" si="230"/>
        <v>-12.746833890095838</v>
      </c>
      <c r="AH461" s="304">
        <f t="shared" ca="1" si="231"/>
        <v>-4.2630803737568392</v>
      </c>
    </row>
    <row r="462" spans="1:34" x14ac:dyDescent="0.2">
      <c r="A462" s="347">
        <f t="shared" ca="1" si="209"/>
        <v>0.1</v>
      </c>
      <c r="B462" s="304">
        <f t="shared" ca="1" si="210"/>
        <v>13.499999999999895</v>
      </c>
      <c r="D462" s="306">
        <f t="shared" ca="1" si="211"/>
        <v>-2.1097165714243356</v>
      </c>
      <c r="E462" s="307">
        <f t="shared" ca="1" si="212"/>
        <v>-13.411267347239278</v>
      </c>
      <c r="F462" s="304">
        <f t="shared" ca="1" si="213"/>
        <v>13.576192244914216</v>
      </c>
      <c r="G462" s="306">
        <f t="shared" ca="1" si="214"/>
        <v>63.609603839772284</v>
      </c>
      <c r="H462" s="307">
        <f t="shared" ca="1" si="215"/>
        <v>107.60002570827429</v>
      </c>
      <c r="I462" s="304">
        <f t="shared" ca="1" si="216"/>
        <v>124.99578886136149</v>
      </c>
      <c r="J462" s="306">
        <f t="shared" ca="1" si="217"/>
        <v>759.57077190488701</v>
      </c>
      <c r="K462" s="307">
        <f t="shared" ca="1" si="218"/>
        <v>1932.6865039373863</v>
      </c>
      <c r="L462" s="304">
        <f t="shared" ca="1" si="203"/>
        <v>2076.5897235693678</v>
      </c>
      <c r="M462" s="306">
        <f t="shared" ca="1" si="219"/>
        <v>1.0368968620587775</v>
      </c>
      <c r="N462" s="304">
        <f t="shared" ca="1" si="220"/>
        <v>59.409813986326654</v>
      </c>
      <c r="P462" s="310">
        <f t="shared" ca="1" si="221"/>
        <v>23</v>
      </c>
      <c r="Q462" s="304">
        <f t="shared" ca="1" si="222"/>
        <v>0</v>
      </c>
      <c r="R462" s="306">
        <f t="shared" ca="1" si="223"/>
        <v>0</v>
      </c>
      <c r="S462" s="307">
        <f t="shared" ca="1" si="224"/>
        <v>8.451999999999984</v>
      </c>
      <c r="T462" s="304">
        <f t="shared" ca="1" si="204"/>
        <v>82.914119999999841</v>
      </c>
      <c r="U462" s="311">
        <f t="shared" ca="1" si="205"/>
        <v>0</v>
      </c>
      <c r="V462" s="306">
        <f t="shared" ca="1" si="206"/>
        <v>1.0091084386175606</v>
      </c>
      <c r="W462" s="304">
        <f t="shared" ca="1" si="207"/>
        <v>34.536472062473607</v>
      </c>
      <c r="Y462" s="314" t="str">
        <f t="shared" ca="1" si="225"/>
        <v/>
      </c>
      <c r="Z462" s="315" t="str">
        <f t="shared" ca="1" si="226"/>
        <v/>
      </c>
      <c r="AA462" s="316" t="str">
        <f t="shared" ca="1" si="227"/>
        <v/>
      </c>
      <c r="AC462" s="310" t="e">
        <f t="shared" ca="1" si="228"/>
        <v>#N/A</v>
      </c>
      <c r="AD462" s="323" t="e">
        <f t="shared" ca="1" si="229"/>
        <v>#N/A</v>
      </c>
      <c r="AE462" s="324">
        <f t="shared" ca="1" si="208"/>
        <v>1932.6865039373863</v>
      </c>
      <c r="AG462" s="306">
        <f t="shared" ca="1" si="230"/>
        <v>-12.638203829411438</v>
      </c>
      <c r="AH462" s="304">
        <f t="shared" ca="1" si="231"/>
        <v>-4.1737310069090787</v>
      </c>
    </row>
    <row r="463" spans="1:34" x14ac:dyDescent="0.2">
      <c r="A463" s="347">
        <f t="shared" ca="1" si="209"/>
        <v>0.1</v>
      </c>
      <c r="B463" s="304">
        <f t="shared" ca="1" si="210"/>
        <v>13.599999999999895</v>
      </c>
      <c r="D463" s="306">
        <f t="shared" ca="1" si="211"/>
        <v>-2.079437121035558</v>
      </c>
      <c r="E463" s="307">
        <f t="shared" ca="1" si="212"/>
        <v>-13.32751110171616</v>
      </c>
      <c r="F463" s="304">
        <f t="shared" ca="1" si="213"/>
        <v>13.488758686651199</v>
      </c>
      <c r="G463" s="306">
        <f t="shared" ca="1" si="214"/>
        <v>63.401660127668727</v>
      </c>
      <c r="H463" s="307">
        <f t="shared" ca="1" si="215"/>
        <v>106.26727459810267</v>
      </c>
      <c r="I463" s="304">
        <f t="shared" ca="1" si="216"/>
        <v>123.7437035062915</v>
      </c>
      <c r="J463" s="306">
        <f t="shared" ca="1" si="217"/>
        <v>765.92133510325903</v>
      </c>
      <c r="K463" s="307">
        <f t="shared" ca="1" si="218"/>
        <v>1943.3798689527052</v>
      </c>
      <c r="L463" s="304">
        <f t="shared" ca="1" si="203"/>
        <v>2088.8659139870592</v>
      </c>
      <c r="M463" s="306">
        <f t="shared" ca="1" si="219"/>
        <v>1.0328625045159614</v>
      </c>
      <c r="N463" s="304">
        <f t="shared" ca="1" si="220"/>
        <v>59.17866232607652</v>
      </c>
      <c r="P463" s="310">
        <f t="shared" ca="1" si="221"/>
        <v>23</v>
      </c>
      <c r="Q463" s="304">
        <f t="shared" ca="1" si="222"/>
        <v>0</v>
      </c>
      <c r="R463" s="306">
        <f t="shared" ca="1" si="223"/>
        <v>0</v>
      </c>
      <c r="S463" s="307">
        <f t="shared" ca="1" si="224"/>
        <v>8.451999999999984</v>
      </c>
      <c r="T463" s="304">
        <f t="shared" ca="1" si="204"/>
        <v>82.914119999999841</v>
      </c>
      <c r="U463" s="311">
        <f t="shared" ca="1" si="205"/>
        <v>0</v>
      </c>
      <c r="V463" s="306">
        <f t="shared" ca="1" si="206"/>
        <v>1.0080197213296764</v>
      </c>
      <c r="W463" s="304">
        <f t="shared" ca="1" si="207"/>
        <v>33.81151407906934</v>
      </c>
      <c r="Y463" s="314" t="str">
        <f t="shared" ca="1" si="225"/>
        <v/>
      </c>
      <c r="Z463" s="315" t="str">
        <f t="shared" ca="1" si="226"/>
        <v/>
      </c>
      <c r="AA463" s="316" t="str">
        <f t="shared" ca="1" si="227"/>
        <v/>
      </c>
      <c r="AC463" s="310" t="e">
        <f t="shared" ca="1" si="228"/>
        <v>#N/A</v>
      </c>
      <c r="AD463" s="323" t="e">
        <f t="shared" ca="1" si="229"/>
        <v>#N/A</v>
      </c>
      <c r="AE463" s="324">
        <f t="shared" ca="1" si="208"/>
        <v>1943.3798689527052</v>
      </c>
      <c r="AG463" s="306">
        <f t="shared" ca="1" si="230"/>
        <v>-12.530923824866026</v>
      </c>
      <c r="AH463" s="304">
        <f t="shared" ca="1" si="231"/>
        <v>-4.0861893116982575</v>
      </c>
    </row>
    <row r="464" spans="1:34" x14ac:dyDescent="0.2">
      <c r="A464" s="347">
        <f t="shared" ca="1" si="209"/>
        <v>0.1</v>
      </c>
      <c r="B464" s="304">
        <f t="shared" ca="1" si="210"/>
        <v>13.699999999999894</v>
      </c>
      <c r="D464" s="306">
        <f t="shared" ca="1" si="211"/>
        <v>-2.0496638921003272</v>
      </c>
      <c r="E464" s="307">
        <f t="shared" ca="1" si="212"/>
        <v>-13.245433634025417</v>
      </c>
      <c r="F464" s="304">
        <f t="shared" ca="1" si="213"/>
        <v>13.403083011902584</v>
      </c>
      <c r="G464" s="306">
        <f t="shared" ca="1" si="214"/>
        <v>63.196693738458691</v>
      </c>
      <c r="H464" s="307">
        <f t="shared" ca="1" si="215"/>
        <v>104.94273123470013</v>
      </c>
      <c r="I464" s="304">
        <f t="shared" ca="1" si="216"/>
        <v>122.502240544698</v>
      </c>
      <c r="J464" s="306">
        <f t="shared" ca="1" si="217"/>
        <v>772.25125279656538</v>
      </c>
      <c r="K464" s="307">
        <f t="shared" ca="1" si="218"/>
        <v>1953.9403692443454</v>
      </c>
      <c r="L464" s="304">
        <f t="shared" ca="1" si="203"/>
        <v>2101.0128424187687</v>
      </c>
      <c r="M464" s="306">
        <f t="shared" ca="1" si="219"/>
        <v>1.0287594837604428</v>
      </c>
      <c r="N464" s="304">
        <f t="shared" ca="1" si="220"/>
        <v>58.943576553530725</v>
      </c>
      <c r="P464" s="310">
        <f t="shared" ca="1" si="221"/>
        <v>23</v>
      </c>
      <c r="Q464" s="304">
        <f t="shared" ca="1" si="222"/>
        <v>0</v>
      </c>
      <c r="R464" s="306">
        <f t="shared" ca="1" si="223"/>
        <v>0</v>
      </c>
      <c r="S464" s="307">
        <f t="shared" ca="1" si="224"/>
        <v>8.451999999999984</v>
      </c>
      <c r="T464" s="304">
        <f t="shared" ca="1" si="204"/>
        <v>82.914119999999841</v>
      </c>
      <c r="U464" s="311">
        <f t="shared" ca="1" si="205"/>
        <v>0</v>
      </c>
      <c r="V464" s="306">
        <f t="shared" ca="1" si="206"/>
        <v>1.0069455722237886</v>
      </c>
      <c r="W464" s="304">
        <f t="shared" ca="1" si="207"/>
        <v>33.101176562485982</v>
      </c>
      <c r="Y464" s="314" t="str">
        <f t="shared" ca="1" si="225"/>
        <v/>
      </c>
      <c r="Z464" s="315" t="str">
        <f t="shared" ca="1" si="226"/>
        <v/>
      </c>
      <c r="AA464" s="316" t="str">
        <f t="shared" ca="1" si="227"/>
        <v/>
      </c>
      <c r="AC464" s="310" t="e">
        <f t="shared" ca="1" si="228"/>
        <v>#N/A</v>
      </c>
      <c r="AD464" s="323" t="e">
        <f t="shared" ca="1" si="229"/>
        <v>#N/A</v>
      </c>
      <c r="AE464" s="324">
        <f t="shared" ca="1" si="208"/>
        <v>1953.9403692443454</v>
      </c>
      <c r="AG464" s="306">
        <f t="shared" ca="1" si="230"/>
        <v>-12.424941092397901</v>
      </c>
      <c r="AH464" s="304">
        <f t="shared" ca="1" si="231"/>
        <v>-4.0004157689386419</v>
      </c>
    </row>
    <row r="465" spans="1:34" x14ac:dyDescent="0.2">
      <c r="A465" s="347">
        <f t="shared" ca="1" si="209"/>
        <v>0.1</v>
      </c>
      <c r="B465" s="304">
        <f t="shared" ca="1" si="210"/>
        <v>13.799999999999894</v>
      </c>
      <c r="D465" s="306">
        <f t="shared" ca="1" si="211"/>
        <v>-2.0203856180788939</v>
      </c>
      <c r="E465" s="307">
        <f t="shared" ca="1" si="212"/>
        <v>-13.164998060277924</v>
      </c>
      <c r="F465" s="304">
        <f t="shared" ca="1" si="213"/>
        <v>13.319126546919717</v>
      </c>
      <c r="G465" s="306">
        <f t="shared" ca="1" si="214"/>
        <v>62.994655176650802</v>
      </c>
      <c r="H465" s="307">
        <f t="shared" ca="1" si="215"/>
        <v>103.62623142867234</v>
      </c>
      <c r="I465" s="304">
        <f t="shared" ca="1" si="216"/>
        <v>121.27127615776911</v>
      </c>
      <c r="J465" s="306">
        <f t="shared" ca="1" si="217"/>
        <v>778.5608202423208</v>
      </c>
      <c r="K465" s="307">
        <f t="shared" ca="1" si="218"/>
        <v>1964.368817377514</v>
      </c>
      <c r="L465" s="304">
        <f t="shared" ca="1" si="203"/>
        <v>2113.0314246365406</v>
      </c>
      <c r="M465" s="306">
        <f t="shared" ca="1" si="219"/>
        <v>1.0245863467247145</v>
      </c>
      <c r="N465" s="304">
        <f t="shared" ca="1" si="220"/>
        <v>58.704473414053759</v>
      </c>
      <c r="P465" s="310">
        <f t="shared" ca="1" si="221"/>
        <v>23</v>
      </c>
      <c r="Q465" s="304">
        <f t="shared" ca="1" si="222"/>
        <v>0</v>
      </c>
      <c r="R465" s="306">
        <f t="shared" ca="1" si="223"/>
        <v>0</v>
      </c>
      <c r="S465" s="307">
        <f t="shared" ca="1" si="224"/>
        <v>8.451999999999984</v>
      </c>
      <c r="T465" s="304">
        <f t="shared" ca="1" si="204"/>
        <v>82.914119999999841</v>
      </c>
      <c r="U465" s="311">
        <f t="shared" ca="1" si="205"/>
        <v>0</v>
      </c>
      <c r="V465" s="306">
        <f t="shared" ca="1" si="206"/>
        <v>1.0058858682628178</v>
      </c>
      <c r="W465" s="304">
        <f t="shared" ca="1" si="207"/>
        <v>32.405145263985986</v>
      </c>
      <c r="Y465" s="314" t="str">
        <f t="shared" ca="1" si="225"/>
        <v/>
      </c>
      <c r="Z465" s="315" t="str">
        <f t="shared" ca="1" si="226"/>
        <v/>
      </c>
      <c r="AA465" s="316" t="str">
        <f t="shared" ca="1" si="227"/>
        <v/>
      </c>
      <c r="AC465" s="310" t="e">
        <f t="shared" ca="1" si="228"/>
        <v>#N/A</v>
      </c>
      <c r="AD465" s="323" t="e">
        <f t="shared" ca="1" si="229"/>
        <v>#N/A</v>
      </c>
      <c r="AE465" s="324">
        <f t="shared" ca="1" si="208"/>
        <v>1964.368817377514</v>
      </c>
      <c r="AG465" s="306">
        <f t="shared" ca="1" si="230"/>
        <v>-12.320203594429152</v>
      </c>
      <c r="AH465" s="304">
        <f t="shared" ca="1" si="231"/>
        <v>-3.9163720495132566</v>
      </c>
    </row>
    <row r="466" spans="1:34" x14ac:dyDescent="0.2">
      <c r="A466" s="347">
        <f t="shared" ca="1" si="209"/>
        <v>0.1</v>
      </c>
      <c r="B466" s="304">
        <f t="shared" ca="1" si="210"/>
        <v>13.899999999999894</v>
      </c>
      <c r="D466" s="306">
        <f t="shared" ca="1" si="211"/>
        <v>-1.9915913874064211</v>
      </c>
      <c r="E466" s="307">
        <f t="shared" ca="1" si="212"/>
        <v>-13.086168580397665</v>
      </c>
      <c r="F466" s="304">
        <f t="shared" ca="1" si="213"/>
        <v>13.236851754438382</v>
      </c>
      <c r="G466" s="306">
        <f t="shared" ca="1" si="214"/>
        <v>62.795496037910162</v>
      </c>
      <c r="H466" s="307">
        <f t="shared" ca="1" si="215"/>
        <v>102.31761457063257</v>
      </c>
      <c r="I466" s="304">
        <f t="shared" ca="1" si="216"/>
        <v>120.05069168510323</v>
      </c>
      <c r="J466" s="306">
        <f t="shared" ca="1" si="217"/>
        <v>784.8503278030488</v>
      </c>
      <c r="K466" s="307">
        <f t="shared" ca="1" si="218"/>
        <v>1974.6660096774792</v>
      </c>
      <c r="L466" s="304">
        <f t="shared" ca="1" si="203"/>
        <v>2124.9225601955786</v>
      </c>
      <c r="M466" s="306">
        <f t="shared" ca="1" si="219"/>
        <v>1.0203416037307909</v>
      </c>
      <c r="N466" s="304">
        <f t="shared" ca="1" si="220"/>
        <v>58.461267555384211</v>
      </c>
      <c r="P466" s="310">
        <f t="shared" ca="1" si="221"/>
        <v>23</v>
      </c>
      <c r="Q466" s="304">
        <f t="shared" ca="1" si="222"/>
        <v>0</v>
      </c>
      <c r="R466" s="306">
        <f t="shared" ca="1" si="223"/>
        <v>0</v>
      </c>
      <c r="S466" s="307">
        <f t="shared" ca="1" si="224"/>
        <v>8.451999999999984</v>
      </c>
      <c r="T466" s="304">
        <f t="shared" ca="1" si="204"/>
        <v>82.914119999999841</v>
      </c>
      <c r="U466" s="311">
        <f t="shared" ca="1" si="205"/>
        <v>0</v>
      </c>
      <c r="V466" s="306">
        <f t="shared" ca="1" si="206"/>
        <v>1.0048404889712892</v>
      </c>
      <c r="W466" s="304">
        <f t="shared" ca="1" si="207"/>
        <v>31.723115308655164</v>
      </c>
      <c r="Y466" s="314" t="str">
        <f t="shared" ca="1" si="225"/>
        <v/>
      </c>
      <c r="Z466" s="315" t="str">
        <f t="shared" ca="1" si="226"/>
        <v/>
      </c>
      <c r="AA466" s="316" t="str">
        <f t="shared" ca="1" si="227"/>
        <v/>
      </c>
      <c r="AC466" s="310" t="e">
        <f t="shared" ca="1" si="228"/>
        <v>#N/A</v>
      </c>
      <c r="AD466" s="323" t="e">
        <f t="shared" ca="1" si="229"/>
        <v>#N/A</v>
      </c>
      <c r="AE466" s="324">
        <f t="shared" ca="1" si="208"/>
        <v>1974.6660096774792</v>
      </c>
      <c r="AG466" s="306">
        <f t="shared" ca="1" si="230"/>
        <v>-12.216659983044565</v>
      </c>
      <c r="AH466" s="304">
        <f t="shared" ca="1" si="231"/>
        <v>-3.8340209730224855</v>
      </c>
    </row>
    <row r="467" spans="1:34" x14ac:dyDescent="0.2">
      <c r="A467" s="347">
        <f t="shared" ca="1" si="209"/>
        <v>0.1</v>
      </c>
      <c r="B467" s="304">
        <f t="shared" ca="1" si="210"/>
        <v>13.999999999999893</v>
      </c>
      <c r="D467" s="306">
        <f t="shared" ca="1" si="211"/>
        <v>-1.9632706321827815</v>
      </c>
      <c r="E467" s="307">
        <f t="shared" ca="1" si="212"/>
        <v>-13.008910439695368</v>
      </c>
      <c r="F467" s="304">
        <f t="shared" ca="1" si="213"/>
        <v>13.156222193441646</v>
      </c>
      <c r="G467" s="306">
        <f t="shared" ca="1" si="214"/>
        <v>62.599168974691885</v>
      </c>
      <c r="H467" s="307">
        <f t="shared" ca="1" si="215"/>
        <v>101.01672352666303</v>
      </c>
      <c r="I467" s="304">
        <f t="shared" ca="1" si="216"/>
        <v>118.84037356212031</v>
      </c>
      <c r="J467" s="306">
        <f t="shared" ca="1" si="217"/>
        <v>791.12006105367891</v>
      </c>
      <c r="K467" s="307">
        <f t="shared" ca="1" si="218"/>
        <v>1984.8327265823441</v>
      </c>
      <c r="L467" s="304">
        <f t="shared" ca="1" si="203"/>
        <v>2136.6871328095458</v>
      </c>
      <c r="M467" s="306">
        <f t="shared" ca="1" si="219"/>
        <v>1.0160237276198096</v>
      </c>
      <c r="N467" s="304">
        <f t="shared" ca="1" si="220"/>
        <v>58.21387147776462</v>
      </c>
      <c r="P467" s="310">
        <f t="shared" ca="1" si="221"/>
        <v>23</v>
      </c>
      <c r="Q467" s="304">
        <f t="shared" ca="1" si="222"/>
        <v>0</v>
      </c>
      <c r="R467" s="306">
        <f t="shared" ca="1" si="223"/>
        <v>0</v>
      </c>
      <c r="S467" s="307">
        <f t="shared" ca="1" si="224"/>
        <v>8.451999999999984</v>
      </c>
      <c r="T467" s="304">
        <f t="shared" ca="1" si="204"/>
        <v>82.914119999999841</v>
      </c>
      <c r="U467" s="311">
        <f t="shared" ca="1" si="205"/>
        <v>0</v>
      </c>
      <c r="V467" s="306">
        <f t="shared" ca="1" si="206"/>
        <v>1.0038093163771507</v>
      </c>
      <c r="W467" s="304">
        <f t="shared" ca="1" si="207"/>
        <v>31.054790873962446</v>
      </c>
      <c r="Y467" s="314" t="str">
        <f t="shared" ca="1" si="225"/>
        <v/>
      </c>
      <c r="Z467" s="315" t="str">
        <f t="shared" ca="1" si="226"/>
        <v/>
      </c>
      <c r="AA467" s="316" t="str">
        <f t="shared" ca="1" si="227"/>
        <v/>
      </c>
      <c r="AC467" s="310">
        <f t="shared" ca="1" si="228"/>
        <v>13.999999999999893</v>
      </c>
      <c r="AD467" s="323">
        <f t="shared" ca="1" si="229"/>
        <v>791.12006105367891</v>
      </c>
      <c r="AE467" s="324">
        <f t="shared" ca="1" si="208"/>
        <v>1984.8327265823441</v>
      </c>
      <c r="AG467" s="306">
        <f t="shared" ca="1" si="230"/>
        <v>-12.114259544392707</v>
      </c>
      <c r="AH467" s="304">
        <f t="shared" ca="1" si="231"/>
        <v>-3.7533264681324212</v>
      </c>
    </row>
    <row r="468" spans="1:34" x14ac:dyDescent="0.2">
      <c r="A468" s="347">
        <f t="shared" ca="1" si="209"/>
        <v>0.1</v>
      </c>
      <c r="B468" s="304">
        <f t="shared" ca="1" si="210"/>
        <v>14.099999999999893</v>
      </c>
      <c r="D468" s="306">
        <f t="shared" ca="1" si="211"/>
        <v>-1.9354131173655831</v>
      </c>
      <c r="E468" s="307">
        <f t="shared" ca="1" si="212"/>
        <v>-12.933189891959081</v>
      </c>
      <c r="F468" s="304">
        <f t="shared" ca="1" si="213"/>
        <v>13.077202480513305</v>
      </c>
      <c r="G468" s="306">
        <f t="shared" ca="1" si="214"/>
        <v>62.405627662955325</v>
      </c>
      <c r="H468" s="307">
        <f t="shared" ca="1" si="215"/>
        <v>99.723404537467118</v>
      </c>
      <c r="I468" s="304">
        <f t="shared" ca="1" si="216"/>
        <v>117.64021326294309</v>
      </c>
      <c r="J468" s="306">
        <f t="shared" ca="1" si="217"/>
        <v>797.37030088556128</v>
      </c>
      <c r="K468" s="307">
        <f t="shared" ca="1" si="218"/>
        <v>1994.8697329855506</v>
      </c>
      <c r="L468" s="304">
        <f t="shared" ca="1" si="203"/>
        <v>2148.3260107153601</v>
      </c>
      <c r="M468" s="306">
        <f t="shared" ca="1" si="219"/>
        <v>1.0116311528737327</v>
      </c>
      <c r="N468" s="304">
        <f t="shared" ca="1" si="220"/>
        <v>57.962195483618665</v>
      </c>
      <c r="P468" s="310">
        <f t="shared" ca="1" si="221"/>
        <v>23</v>
      </c>
      <c r="Q468" s="304">
        <f t="shared" ca="1" si="222"/>
        <v>0</v>
      </c>
      <c r="R468" s="306">
        <f t="shared" ca="1" si="223"/>
        <v>0</v>
      </c>
      <c r="S468" s="307">
        <f t="shared" ca="1" si="224"/>
        <v>8.451999999999984</v>
      </c>
      <c r="T468" s="304">
        <f t="shared" ca="1" si="204"/>
        <v>82.914119999999841</v>
      </c>
      <c r="U468" s="311">
        <f t="shared" ca="1" si="205"/>
        <v>0</v>
      </c>
      <c r="V468" s="306">
        <f t="shared" ca="1" si="206"/>
        <v>1.0027922349553657</v>
      </c>
      <c r="W468" s="304">
        <f t="shared" ca="1" si="207"/>
        <v>30.399884881379077</v>
      </c>
      <c r="Y468" s="314" t="str">
        <f t="shared" ca="1" si="225"/>
        <v/>
      </c>
      <c r="Z468" s="315" t="str">
        <f t="shared" ca="1" si="226"/>
        <v/>
      </c>
      <c r="AA468" s="316" t="str">
        <f t="shared" ca="1" si="227"/>
        <v/>
      </c>
      <c r="AC468" s="310" t="e">
        <f t="shared" ca="1" si="228"/>
        <v>#N/A</v>
      </c>
      <c r="AD468" s="323" t="e">
        <f t="shared" ca="1" si="229"/>
        <v>#N/A</v>
      </c>
      <c r="AE468" s="324">
        <f t="shared" ca="1" si="208"/>
        <v>1994.8697329855506</v>
      </c>
      <c r="AG468" s="306">
        <f t="shared" ca="1" si="230"/>
        <v>-12.012952144225785</v>
      </c>
      <c r="AH468" s="304">
        <f t="shared" ca="1" si="231"/>
        <v>-3.6742535345435998</v>
      </c>
    </row>
    <row r="469" spans="1:34" x14ac:dyDescent="0.2">
      <c r="A469" s="347">
        <f t="shared" ca="1" si="209"/>
        <v>0.1</v>
      </c>
      <c r="B469" s="304">
        <f t="shared" ca="1" si="210"/>
        <v>14.199999999999893</v>
      </c>
      <c r="D469" s="306">
        <f t="shared" ca="1" si="211"/>
        <v>-1.9080089304445631</v>
      </c>
      <c r="E469" s="307">
        <f t="shared" ca="1" si="212"/>
        <v>-12.858974163988281</v>
      </c>
      <c r="F469" s="304">
        <f t="shared" ca="1" si="213"/>
        <v>12.999758252705098</v>
      </c>
      <c r="G469" s="306">
        <f t="shared" ca="1" si="214"/>
        <v>62.214826769910871</v>
      </c>
      <c r="H469" s="307">
        <f t="shared" ca="1" si="215"/>
        <v>98.437507121068293</v>
      </c>
      <c r="I469" s="304">
        <f t="shared" ca="1" si="216"/>
        <v>116.45010724864271</v>
      </c>
      <c r="J469" s="306">
        <f t="shared" ca="1" si="217"/>
        <v>803.60132360720456</v>
      </c>
      <c r="K469" s="307">
        <f t="shared" ca="1" si="218"/>
        <v>2004.7777785684773</v>
      </c>
      <c r="L469" s="304">
        <f t="shared" ca="1" si="203"/>
        <v>2159.840047027837</v>
      </c>
      <c r="M469" s="306">
        <f t="shared" ca="1" si="219"/>
        <v>1.0071622747306734</v>
      </c>
      <c r="N469" s="304">
        <f t="shared" ca="1" si="220"/>
        <v>57.706147626863107</v>
      </c>
      <c r="P469" s="310">
        <f t="shared" ca="1" si="221"/>
        <v>23</v>
      </c>
      <c r="Q469" s="304">
        <f t="shared" ca="1" si="222"/>
        <v>0</v>
      </c>
      <c r="R469" s="306">
        <f t="shared" ca="1" si="223"/>
        <v>0</v>
      </c>
      <c r="S469" s="307">
        <f t="shared" ca="1" si="224"/>
        <v>8.451999999999984</v>
      </c>
      <c r="T469" s="304">
        <f t="shared" ca="1" si="204"/>
        <v>82.914119999999841</v>
      </c>
      <c r="U469" s="311">
        <f t="shared" ca="1" si="205"/>
        <v>0</v>
      </c>
      <c r="V469" s="306">
        <f t="shared" ca="1" si="206"/>
        <v>1.0017891315732115</v>
      </c>
      <c r="W469" s="304">
        <f t="shared" ca="1" si="207"/>
        <v>29.758118700454396</v>
      </c>
      <c r="Y469" s="314" t="str">
        <f t="shared" ca="1" si="225"/>
        <v/>
      </c>
      <c r="Z469" s="315" t="str">
        <f t="shared" ca="1" si="226"/>
        <v/>
      </c>
      <c r="AA469" s="316" t="str">
        <f t="shared" ca="1" si="227"/>
        <v/>
      </c>
      <c r="AC469" s="310" t="e">
        <f t="shared" ca="1" si="228"/>
        <v>#N/A</v>
      </c>
      <c r="AD469" s="323" t="e">
        <f t="shared" ca="1" si="229"/>
        <v>#N/A</v>
      </c>
      <c r="AE469" s="324">
        <f t="shared" ca="1" si="208"/>
        <v>2004.7777785684773</v>
      </c>
      <c r="AG469" s="306">
        <f t="shared" ca="1" si="230"/>
        <v>-11.912688174500325</v>
      </c>
      <c r="AH469" s="304">
        <f t="shared" ca="1" si="231"/>
        <v>-3.5967682065048669</v>
      </c>
    </row>
    <row r="470" spans="1:34" x14ac:dyDescent="0.2">
      <c r="A470" s="347">
        <f t="shared" ca="1" si="209"/>
        <v>0.1</v>
      </c>
      <c r="B470" s="304">
        <f t="shared" ca="1" si="210"/>
        <v>14.299999999999892</v>
      </c>
      <c r="D470" s="306">
        <f t="shared" ca="1" si="211"/>
        <v>-1.8810484715766398</v>
      </c>
      <c r="E470" s="307">
        <f t="shared" ca="1" si="212"/>
        <v>-12.786231421501801</v>
      </c>
      <c r="F470" s="304">
        <f t="shared" ca="1" si="213"/>
        <v>12.923856131844737</v>
      </c>
      <c r="G470" s="306">
        <f t="shared" ca="1" si="214"/>
        <v>62.026721922753211</v>
      </c>
      <c r="H470" s="307">
        <f t="shared" ca="1" si="215"/>
        <v>97.158883978918112</v>
      </c>
      <c r="I470" s="304">
        <f t="shared" ca="1" si="216"/>
        <v>115.26995692074941</v>
      </c>
      <c r="J470" s="306">
        <f t="shared" ca="1" si="217"/>
        <v>809.81340104183778</v>
      </c>
      <c r="K470" s="307">
        <f t="shared" ca="1" si="218"/>
        <v>2014.5575981234765</v>
      </c>
      <c r="L470" s="304">
        <f t="shared" ca="1" si="203"/>
        <v>2171.2300800845542</v>
      </c>
      <c r="M470" s="306">
        <f t="shared" ca="1" si="219"/>
        <v>1.0026154482955676</v>
      </c>
      <c r="N470" s="304">
        <f t="shared" ca="1" si="220"/>
        <v>57.445633661953032</v>
      </c>
      <c r="P470" s="310">
        <f t="shared" ca="1" si="221"/>
        <v>23</v>
      </c>
      <c r="Q470" s="304">
        <f t="shared" ca="1" si="222"/>
        <v>0</v>
      </c>
      <c r="R470" s="306">
        <f t="shared" ca="1" si="223"/>
        <v>0</v>
      </c>
      <c r="S470" s="307">
        <f t="shared" ca="1" si="224"/>
        <v>8.451999999999984</v>
      </c>
      <c r="T470" s="304">
        <f t="shared" ca="1" si="204"/>
        <v>82.914119999999841</v>
      </c>
      <c r="U470" s="311">
        <f t="shared" ca="1" si="205"/>
        <v>0</v>
      </c>
      <c r="V470" s="306">
        <f t="shared" ca="1" si="206"/>
        <v>1.000799895437225</v>
      </c>
      <c r="W470" s="304">
        <f t="shared" ca="1" si="207"/>
        <v>29.129221864776554</v>
      </c>
      <c r="Y470" s="314" t="str">
        <f t="shared" ca="1" si="225"/>
        <v/>
      </c>
      <c r="Z470" s="315" t="str">
        <f t="shared" ca="1" si="226"/>
        <v/>
      </c>
      <c r="AA470" s="316" t="str">
        <f t="shared" ca="1" si="227"/>
        <v/>
      </c>
      <c r="AC470" s="310" t="e">
        <f t="shared" ca="1" si="228"/>
        <v>#N/A</v>
      </c>
      <c r="AD470" s="323" t="e">
        <f t="shared" ca="1" si="229"/>
        <v>#N/A</v>
      </c>
      <c r="AE470" s="324">
        <f t="shared" ca="1" si="208"/>
        <v>2014.5575981234765</v>
      </c>
      <c r="AG470" s="306">
        <f t="shared" ca="1" si="230"/>
        <v>-11.81341850096657</v>
      </c>
      <c r="AH470" s="304">
        <f t="shared" ca="1" si="231"/>
        <v>-3.5208375178010476</v>
      </c>
    </row>
    <row r="471" spans="1:34" x14ac:dyDescent="0.2">
      <c r="A471" s="347">
        <f t="shared" ca="1" si="209"/>
        <v>0.1</v>
      </c>
      <c r="B471" s="304">
        <f t="shared" ca="1" si="210"/>
        <v>14.399999999999892</v>
      </c>
      <c r="D471" s="306">
        <f t="shared" ca="1" si="211"/>
        <v>-1.8545224441620527</v>
      </c>
      <c r="E471" s="307">
        <f t="shared" ca="1" si="212"/>
        <v>-12.714930736353232</v>
      </c>
      <c r="F471" s="304">
        <f t="shared" ca="1" si="213"/>
        <v>12.849463690215282</v>
      </c>
      <c r="G471" s="306">
        <f t="shared" ca="1" si="214"/>
        <v>61.841269678337007</v>
      </c>
      <c r="H471" s="307">
        <f t="shared" ca="1" si="215"/>
        <v>95.887390905282786</v>
      </c>
      <c r="I471" s="304">
        <f t="shared" ca="1" si="216"/>
        <v>114.09966857993633</v>
      </c>
      <c r="J471" s="306">
        <f t="shared" ca="1" si="217"/>
        <v>816.00680062189224</v>
      </c>
      <c r="K471" s="307">
        <f t="shared" ca="1" si="218"/>
        <v>2024.2099118676865</v>
      </c>
      <c r="L471" s="304">
        <f t="shared" ca="1" si="203"/>
        <v>2182.4969337812513</v>
      </c>
      <c r="M471" s="306">
        <f t="shared" ca="1" si="219"/>
        <v>0.99798898764814592</v>
      </c>
      <c r="N471" s="304">
        <f t="shared" ca="1" si="220"/>
        <v>57.180556992772409</v>
      </c>
      <c r="P471" s="310">
        <f t="shared" ca="1" si="221"/>
        <v>23</v>
      </c>
      <c r="Q471" s="304">
        <f t="shared" ca="1" si="222"/>
        <v>0</v>
      </c>
      <c r="R471" s="306">
        <f t="shared" ca="1" si="223"/>
        <v>0</v>
      </c>
      <c r="S471" s="307">
        <f t="shared" ca="1" si="224"/>
        <v>8.451999999999984</v>
      </c>
      <c r="T471" s="304">
        <f t="shared" ca="1" si="204"/>
        <v>82.914119999999841</v>
      </c>
      <c r="U471" s="311">
        <f t="shared" ca="1" si="205"/>
        <v>0</v>
      </c>
      <c r="V471" s="306">
        <f t="shared" ca="1" si="206"/>
        <v>0.99982441804173361</v>
      </c>
      <c r="W471" s="304">
        <f t="shared" ca="1" si="207"/>
        <v>28.512931799275609</v>
      </c>
      <c r="Y471" s="314" t="str">
        <f t="shared" ca="1" si="225"/>
        <v/>
      </c>
      <c r="Z471" s="315" t="str">
        <f t="shared" ca="1" si="226"/>
        <v/>
      </c>
      <c r="AA471" s="316" t="str">
        <f t="shared" ca="1" si="227"/>
        <v/>
      </c>
      <c r="AC471" s="310" t="e">
        <f t="shared" ca="1" si="228"/>
        <v>#N/A</v>
      </c>
      <c r="AD471" s="323" t="e">
        <f t="shared" ca="1" si="229"/>
        <v>#N/A</v>
      </c>
      <c r="AE471" s="324">
        <f t="shared" ca="1" si="208"/>
        <v>2024.2099118676865</v>
      </c>
      <c r="AG471" s="306">
        <f t="shared" ca="1" si="230"/>
        <v>-11.715094411680017</v>
      </c>
      <c r="AH471" s="304">
        <f t="shared" ca="1" si="231"/>
        <v>-3.4464294681467829</v>
      </c>
    </row>
    <row r="472" spans="1:34" x14ac:dyDescent="0.2">
      <c r="A472" s="347">
        <f t="shared" ca="1" si="209"/>
        <v>0.1</v>
      </c>
      <c r="B472" s="304">
        <f t="shared" ca="1" si="210"/>
        <v>14.499999999999892</v>
      </c>
      <c r="D472" s="306">
        <f t="shared" ca="1" si="211"/>
        <v>-1.8284218458430024</v>
      </c>
      <c r="E472" s="307">
        <f t="shared" ca="1" si="212"/>
        <v>-12.6450420549907</v>
      </c>
      <c r="F472" s="304">
        <f t="shared" ca="1" si="213"/>
        <v>12.776549417539908</v>
      </c>
      <c r="G472" s="306">
        <f t="shared" ca="1" si="214"/>
        <v>61.658427493752704</v>
      </c>
      <c r="H472" s="307">
        <f t="shared" ca="1" si="215"/>
        <v>94.62288669978372</v>
      </c>
      <c r="I472" s="304">
        <f t="shared" ca="1" si="216"/>
        <v>112.93915338978978</v>
      </c>
      <c r="J472" s="306">
        <f t="shared" ca="1" si="217"/>
        <v>822.18178548049673</v>
      </c>
      <c r="K472" s="307">
        <f t="shared" ca="1" si="218"/>
        <v>2033.7354257479399</v>
      </c>
      <c r="L472" s="304">
        <f t="shared" ca="1" si="203"/>
        <v>2193.6414178981149</v>
      </c>
      <c r="M472" s="306">
        <f t="shared" ca="1" si="219"/>
        <v>0.99328116495039487</v>
      </c>
      <c r="N472" s="304">
        <f t="shared" ca="1" si="220"/>
        <v>56.91081862149538</v>
      </c>
      <c r="P472" s="310">
        <f t="shared" ca="1" si="221"/>
        <v>23</v>
      </c>
      <c r="Q472" s="304">
        <f t="shared" ca="1" si="222"/>
        <v>0</v>
      </c>
      <c r="R472" s="306">
        <f t="shared" ca="1" si="223"/>
        <v>0</v>
      </c>
      <c r="S472" s="307">
        <f t="shared" ca="1" si="224"/>
        <v>8.451999999999984</v>
      </c>
      <c r="T472" s="304">
        <f t="shared" ca="1" si="204"/>
        <v>82.914119999999841</v>
      </c>
      <c r="U472" s="311">
        <f t="shared" ca="1" si="205"/>
        <v>0</v>
      </c>
      <c r="V472" s="306">
        <f t="shared" ca="1" si="206"/>
        <v>0.99886259311891912</v>
      </c>
      <c r="W472" s="304">
        <f t="shared" ca="1" si="207"/>
        <v>27.908993558354496</v>
      </c>
      <c r="Y472" s="314" t="str">
        <f t="shared" ca="1" si="225"/>
        <v/>
      </c>
      <c r="Z472" s="315" t="str">
        <f t="shared" ca="1" si="226"/>
        <v/>
      </c>
      <c r="AA472" s="316" t="str">
        <f t="shared" ca="1" si="227"/>
        <v/>
      </c>
      <c r="AC472" s="310" t="e">
        <f t="shared" ca="1" si="228"/>
        <v>#N/A</v>
      </c>
      <c r="AD472" s="323" t="e">
        <f t="shared" ca="1" si="229"/>
        <v>#N/A</v>
      </c>
      <c r="AE472" s="324">
        <f t="shared" ca="1" si="208"/>
        <v>2033.7354257479399</v>
      </c>
      <c r="AG472" s="306">
        <f t="shared" ca="1" si="230"/>
        <v>-11.617667566374214</v>
      </c>
      <c r="AH472" s="304">
        <f t="shared" ca="1" si="231"/>
        <v>-3.3735129909223454</v>
      </c>
    </row>
    <row r="473" spans="1:34" x14ac:dyDescent="0.2">
      <c r="A473" s="347">
        <f t="shared" ca="1" si="209"/>
        <v>0.1</v>
      </c>
      <c r="B473" s="304">
        <f t="shared" ca="1" si="210"/>
        <v>14.599999999999891</v>
      </c>
      <c r="D473" s="306">
        <f t="shared" ca="1" si="211"/>
        <v>-1.8027379599072169</v>
      </c>
      <c r="E473" s="307">
        <f t="shared" ca="1" si="212"/>
        <v>-12.576536168100999</v>
      </c>
      <c r="F473" s="304">
        <f t="shared" ca="1" si="213"/>
        <v>12.705082689209188</v>
      </c>
      <c r="G473" s="306">
        <f t="shared" ca="1" si="214"/>
        <v>61.478153697761982</v>
      </c>
      <c r="H473" s="307">
        <f t="shared" ca="1" si="215"/>
        <v>93.365233082973617</v>
      </c>
      <c r="I473" s="304">
        <f t="shared" ca="1" si="216"/>
        <v>111.78832734558486</v>
      </c>
      <c r="J473" s="306">
        <f t="shared" ca="1" si="217"/>
        <v>828.33861454007251</v>
      </c>
      <c r="K473" s="307">
        <f t="shared" ca="1" si="218"/>
        <v>2043.1348317370778</v>
      </c>
      <c r="L473" s="304">
        <f t="shared" ca="1" si="203"/>
        <v>2204.6643284172455</v>
      </c>
      <c r="M473" s="306">
        <f t="shared" ca="1" si="219"/>
        <v>0.98849020955596789</v>
      </c>
      <c r="N473" s="304">
        <f t="shared" ca="1" si="220"/>
        <v>56.636317097559278</v>
      </c>
      <c r="P473" s="310">
        <f t="shared" ca="1" si="221"/>
        <v>23</v>
      </c>
      <c r="Q473" s="304">
        <f t="shared" ca="1" si="222"/>
        <v>0</v>
      </c>
      <c r="R473" s="306">
        <f t="shared" ca="1" si="223"/>
        <v>0</v>
      </c>
      <c r="S473" s="307">
        <f t="shared" ca="1" si="224"/>
        <v>8.451999999999984</v>
      </c>
      <c r="T473" s="304">
        <f t="shared" ca="1" si="204"/>
        <v>82.914119999999841</v>
      </c>
      <c r="U473" s="311">
        <f t="shared" ca="1" si="205"/>
        <v>0</v>
      </c>
      <c r="V473" s="306">
        <f t="shared" ca="1" si="206"/>
        <v>0.99791431659036056</v>
      </c>
      <c r="W473" s="304">
        <f t="shared" ca="1" si="207"/>
        <v>27.317159574359099</v>
      </c>
      <c r="Y473" s="314" t="str">
        <f t="shared" ca="1" si="225"/>
        <v/>
      </c>
      <c r="Z473" s="315" t="str">
        <f t="shared" ca="1" si="226"/>
        <v/>
      </c>
      <c r="AA473" s="316" t="str">
        <f t="shared" ca="1" si="227"/>
        <v/>
      </c>
      <c r="AC473" s="310" t="e">
        <f t="shared" ca="1" si="228"/>
        <v>#N/A</v>
      </c>
      <c r="AD473" s="323" t="e">
        <f t="shared" ca="1" si="229"/>
        <v>#N/A</v>
      </c>
      <c r="AE473" s="324">
        <f t="shared" ca="1" si="208"/>
        <v>2043.1348317370778</v>
      </c>
      <c r="AG473" s="306">
        <f t="shared" ca="1" si="230"/>
        <v>-11.521089946639892</v>
      </c>
      <c r="AH473" s="304">
        <f t="shared" ca="1" si="231"/>
        <v>-3.3020579221905524</v>
      </c>
    </row>
    <row r="474" spans="1:34" x14ac:dyDescent="0.2">
      <c r="A474" s="347">
        <f t="shared" ca="1" si="209"/>
        <v>0.1</v>
      </c>
      <c r="B474" s="304">
        <f t="shared" ca="1" si="210"/>
        <v>14.699999999999891</v>
      </c>
      <c r="D474" s="306">
        <f t="shared" ca="1" si="211"/>
        <v>-1.7774623470797608</v>
      </c>
      <c r="E474" s="307">
        <f t="shared" ca="1" si="212"/>
        <v>-12.509384681380769</v>
      </c>
      <c r="F474" s="304">
        <f t="shared" ca="1" si="213"/>
        <v>12.635033735691017</v>
      </c>
      <c r="G474" s="306">
        <f t="shared" ca="1" si="214"/>
        <v>61.300407463054007</v>
      </c>
      <c r="H474" s="307">
        <f t="shared" ca="1" si="215"/>
        <v>92.114294614835543</v>
      </c>
      <c r="I474" s="304">
        <f t="shared" ca="1" si="216"/>
        <v>110.64711124799042</v>
      </c>
      <c r="J474" s="306">
        <f t="shared" ca="1" si="217"/>
        <v>834.47754259811336</v>
      </c>
      <c r="K474" s="307">
        <f t="shared" ca="1" si="218"/>
        <v>2052.4088081219684</v>
      </c>
      <c r="L474" s="304">
        <f t="shared" ca="1" si="203"/>
        <v>2215.5664478316207</v>
      </c>
      <c r="M474" s="306">
        <f t="shared" ca="1" si="219"/>
        <v>0.98361430712430098</v>
      </c>
      <c r="N474" s="304">
        <f t="shared" ca="1" si="220"/>
        <v>56.356948466907191</v>
      </c>
      <c r="P474" s="310">
        <f t="shared" ca="1" si="221"/>
        <v>23</v>
      </c>
      <c r="Q474" s="304">
        <f t="shared" ca="1" si="222"/>
        <v>0</v>
      </c>
      <c r="R474" s="306">
        <f t="shared" ca="1" si="223"/>
        <v>0</v>
      </c>
      <c r="S474" s="307">
        <f t="shared" ca="1" si="224"/>
        <v>8.451999999999984</v>
      </c>
      <c r="T474" s="304">
        <f t="shared" ca="1" si="204"/>
        <v>82.914119999999841</v>
      </c>
      <c r="U474" s="311">
        <f t="shared" ca="1" si="205"/>
        <v>0</v>
      </c>
      <c r="V474" s="306">
        <f t="shared" ca="1" si="206"/>
        <v>0.99697948652000123</v>
      </c>
      <c r="W474" s="304">
        <f t="shared" ca="1" si="207"/>
        <v>26.737189415923506</v>
      </c>
      <c r="Y474" s="314" t="str">
        <f t="shared" ca="1" si="225"/>
        <v/>
      </c>
      <c r="Z474" s="315" t="str">
        <f t="shared" ca="1" si="226"/>
        <v/>
      </c>
      <c r="AA474" s="316" t="str">
        <f t="shared" ca="1" si="227"/>
        <v/>
      </c>
      <c r="AC474" s="310" t="e">
        <f t="shared" ca="1" si="228"/>
        <v>#N/A</v>
      </c>
      <c r="AD474" s="323" t="e">
        <f t="shared" ca="1" si="229"/>
        <v>#N/A</v>
      </c>
      <c r="AE474" s="324">
        <f t="shared" ca="1" si="208"/>
        <v>2052.4088081219684</v>
      </c>
      <c r="AG474" s="306">
        <f t="shared" ca="1" si="230"/>
        <v>-11.425313806861372</v>
      </c>
      <c r="AH474" s="304">
        <f t="shared" ca="1" si="231"/>
        <v>-3.2320349709369558</v>
      </c>
    </row>
    <row r="475" spans="1:34" x14ac:dyDescent="0.2">
      <c r="A475" s="347">
        <f t="shared" ca="1" si="209"/>
        <v>0.1</v>
      </c>
      <c r="B475" s="304">
        <f t="shared" ca="1" si="210"/>
        <v>14.799999999999891</v>
      </c>
      <c r="D475" s="306">
        <f t="shared" ca="1" si="211"/>
        <v>-1.7525868376872522</v>
      </c>
      <c r="E475" s="307">
        <f t="shared" ca="1" si="212"/>
        <v>-12.443559987380279</v>
      </c>
      <c r="F475" s="304">
        <f t="shared" ca="1" si="213"/>
        <v>12.566373613066187</v>
      </c>
      <c r="G475" s="306">
        <f t="shared" ca="1" si="214"/>
        <v>61.125148779285283</v>
      </c>
      <c r="H475" s="307">
        <f t="shared" ca="1" si="215"/>
        <v>90.869938616097514</v>
      </c>
      <c r="I475" s="304">
        <f t="shared" ca="1" si="216"/>
        <v>109.51543068163085</v>
      </c>
      <c r="J475" s="306">
        <f t="shared" ca="1" si="217"/>
        <v>840.59882041023036</v>
      </c>
      <c r="K475" s="307">
        <f t="shared" ca="1" si="218"/>
        <v>2061.5580197835152</v>
      </c>
      <c r="L475" s="304">
        <f t="shared" ca="1" si="203"/>
        <v>2226.3485454458382</v>
      </c>
      <c r="M475" s="306">
        <f t="shared" ca="1" si="219"/>
        <v>0.97865159874249563</v>
      </c>
      <c r="N475" s="304">
        <f t="shared" ca="1" si="220"/>
        <v>56.072606221675542</v>
      </c>
      <c r="P475" s="310">
        <f t="shared" ca="1" si="221"/>
        <v>23</v>
      </c>
      <c r="Q475" s="304">
        <f t="shared" ca="1" si="222"/>
        <v>0</v>
      </c>
      <c r="R475" s="306">
        <f t="shared" ca="1" si="223"/>
        <v>0</v>
      </c>
      <c r="S475" s="307">
        <f t="shared" ca="1" si="224"/>
        <v>8.451999999999984</v>
      </c>
      <c r="T475" s="304">
        <f t="shared" ca="1" si="204"/>
        <v>82.914119999999841</v>
      </c>
      <c r="U475" s="311">
        <f t="shared" ca="1" si="205"/>
        <v>0</v>
      </c>
      <c r="V475" s="306">
        <f t="shared" ca="1" si="206"/>
        <v>0.99605800306848991</v>
      </c>
      <c r="W475" s="304">
        <f t="shared" ca="1" si="207"/>
        <v>26.16884955574961</v>
      </c>
      <c r="Y475" s="314" t="str">
        <f t="shared" ca="1" si="225"/>
        <v/>
      </c>
      <c r="Z475" s="315" t="str">
        <f t="shared" ca="1" si="226"/>
        <v/>
      </c>
      <c r="AA475" s="316" t="str">
        <f t="shared" ca="1" si="227"/>
        <v/>
      </c>
      <c r="AC475" s="310" t="e">
        <f t="shared" ca="1" si="228"/>
        <v>#N/A</v>
      </c>
      <c r="AD475" s="323" t="e">
        <f t="shared" ca="1" si="229"/>
        <v>#N/A</v>
      </c>
      <c r="AE475" s="324">
        <f t="shared" ca="1" si="208"/>
        <v>2061.5580197835152</v>
      </c>
      <c r="AG475" s="306">
        <f t="shared" ca="1" si="230"/>
        <v>-11.330291625867543</v>
      </c>
      <c r="AH475" s="304">
        <f t="shared" ca="1" si="231"/>
        <v>-3.1634156904784141</v>
      </c>
    </row>
    <row r="476" spans="1:34" x14ac:dyDescent="0.2">
      <c r="A476" s="347">
        <f t="shared" ca="1" si="209"/>
        <v>0.1</v>
      </c>
      <c r="B476" s="304">
        <f t="shared" ca="1" si="210"/>
        <v>14.89999999999989</v>
      </c>
      <c r="D476" s="306">
        <f t="shared" ca="1" si="211"/>
        <v>-1.7281035241794749</v>
      </c>
      <c r="E476" s="307">
        <f t="shared" ca="1" si="212"/>
        <v>-12.379035238367674</v>
      </c>
      <c r="F476" s="304">
        <f t="shared" ca="1" si="213"/>
        <v>12.499074174635101</v>
      </c>
      <c r="G476" s="306">
        <f t="shared" ca="1" si="214"/>
        <v>60.952338426867335</v>
      </c>
      <c r="H476" s="307">
        <f t="shared" ca="1" si="215"/>
        <v>89.63203509226075</v>
      </c>
      <c r="I476" s="304">
        <f t="shared" ca="1" si="216"/>
        <v>108.39321599843613</v>
      </c>
      <c r="J476" s="306">
        <f t="shared" ca="1" si="217"/>
        <v>846.70269477053796</v>
      </c>
      <c r="K476" s="307">
        <f t="shared" ca="1" si="218"/>
        <v>2070.5831184689332</v>
      </c>
      <c r="L476" s="304">
        <f t="shared" ca="1" si="203"/>
        <v>2237.011377668925</v>
      </c>
      <c r="M476" s="306">
        <f t="shared" ca="1" si="219"/>
        <v>0.97360018005838622</v>
      </c>
      <c r="N476" s="304">
        <f t="shared" ca="1" si="220"/>
        <v>55.783181250522546</v>
      </c>
      <c r="P476" s="310">
        <f t="shared" ca="1" si="221"/>
        <v>23</v>
      </c>
      <c r="Q476" s="304">
        <f t="shared" ca="1" si="222"/>
        <v>0</v>
      </c>
      <c r="R476" s="306">
        <f t="shared" ca="1" si="223"/>
        <v>0</v>
      </c>
      <c r="S476" s="307">
        <f t="shared" ca="1" si="224"/>
        <v>8.451999999999984</v>
      </c>
      <c r="T476" s="304">
        <f t="shared" ca="1" si="204"/>
        <v>82.914119999999841</v>
      </c>
      <c r="U476" s="311">
        <f t="shared" ca="1" si="205"/>
        <v>0</v>
      </c>
      <c r="V476" s="306">
        <f t="shared" ca="1" si="206"/>
        <v>0.9951497684488545</v>
      </c>
      <c r="W476" s="304">
        <f t="shared" ca="1" si="207"/>
        <v>25.611913147402408</v>
      </c>
      <c r="Y476" s="314" t="str">
        <f t="shared" ca="1" si="225"/>
        <v/>
      </c>
      <c r="Z476" s="315" t="str">
        <f t="shared" ca="1" si="226"/>
        <v/>
      </c>
      <c r="AA476" s="316" t="str">
        <f t="shared" ca="1" si="227"/>
        <v/>
      </c>
      <c r="AC476" s="310" t="e">
        <f t="shared" ca="1" si="228"/>
        <v>#N/A</v>
      </c>
      <c r="AD476" s="323" t="e">
        <f t="shared" ca="1" si="229"/>
        <v>#N/A</v>
      </c>
      <c r="AE476" s="324">
        <f t="shared" ca="1" si="208"/>
        <v>2070.5831184689332</v>
      </c>
      <c r="AG476" s="306">
        <f t="shared" ca="1" si="230"/>
        <v>-11.235976059260949</v>
      </c>
      <c r="AH476" s="304">
        <f t="shared" ca="1" si="231"/>
        <v>-3.0961724509878916</v>
      </c>
    </row>
    <row r="477" spans="1:34" x14ac:dyDescent="0.2">
      <c r="A477" s="347">
        <f t="shared" ca="1" si="209"/>
        <v>0.1</v>
      </c>
      <c r="B477" s="304">
        <f t="shared" ca="1" si="210"/>
        <v>14.99999999999989</v>
      </c>
      <c r="D477" s="306">
        <f t="shared" ca="1" si="211"/>
        <v>-1.7040047539941081</v>
      </c>
      <c r="E477" s="307">
        <f t="shared" ca="1" si="212"/>
        <v>-12.315784320164086</v>
      </c>
      <c r="F477" s="304">
        <f t="shared" ca="1" si="213"/>
        <v>12.433108043543822</v>
      </c>
      <c r="G477" s="306">
        <f t="shared" ca="1" si="214"/>
        <v>60.781937951467924</v>
      </c>
      <c r="H477" s="307">
        <f t="shared" ca="1" si="215"/>
        <v>88.400456660244345</v>
      </c>
      <c r="I477" s="304">
        <f t="shared" ca="1" si="216"/>
        <v>107.28040230571395</v>
      </c>
      <c r="J477" s="306">
        <f t="shared" ca="1" si="217"/>
        <v>852.78940858945475</v>
      </c>
      <c r="K477" s="307">
        <f t="shared" ca="1" si="218"/>
        <v>2079.4847430565583</v>
      </c>
      <c r="L477" s="304">
        <f t="shared" ca="1" si="203"/>
        <v>2247.5556882994806</v>
      </c>
      <c r="M477" s="306">
        <f t="shared" ca="1" si="219"/>
        <v>0.96845810042857627</v>
      </c>
      <c r="N477" s="304">
        <f t="shared" ca="1" si="220"/>
        <v>55.488561789814241</v>
      </c>
      <c r="P477" s="310">
        <f t="shared" ca="1" si="221"/>
        <v>23</v>
      </c>
      <c r="Q477" s="304">
        <f t="shared" ca="1" si="222"/>
        <v>0</v>
      </c>
      <c r="R477" s="306">
        <f t="shared" ca="1" si="223"/>
        <v>0</v>
      </c>
      <c r="S477" s="307">
        <f t="shared" ca="1" si="224"/>
        <v>8.451999999999984</v>
      </c>
      <c r="T477" s="304">
        <f t="shared" ca="1" si="204"/>
        <v>82.914119999999841</v>
      </c>
      <c r="U477" s="311">
        <f t="shared" ca="1" si="205"/>
        <v>0</v>
      </c>
      <c r="V477" s="306">
        <f t="shared" ca="1" si="206"/>
        <v>0.99425468688345509</v>
      </c>
      <c r="W477" s="304">
        <f t="shared" ca="1" si="207"/>
        <v>25.066159810722656</v>
      </c>
      <c r="Y477" s="314" t="str">
        <f t="shared" ca="1" si="225"/>
        <v/>
      </c>
      <c r="Z477" s="315" t="str">
        <f t="shared" ca="1" si="226"/>
        <v/>
      </c>
      <c r="AA477" s="316" t="str">
        <f t="shared" ca="1" si="227"/>
        <v/>
      </c>
      <c r="AC477" s="310">
        <f t="shared" ca="1" si="228"/>
        <v>14.99999999999989</v>
      </c>
      <c r="AD477" s="323">
        <f t="shared" ca="1" si="229"/>
        <v>852.78940858945475</v>
      </c>
      <c r="AE477" s="324">
        <f t="shared" ca="1" si="208"/>
        <v>2079.4847430565583</v>
      </c>
      <c r="AG477" s="306">
        <f t="shared" ca="1" si="230"/>
        <v>-11.142319892395541</v>
      </c>
      <c r="AH477" s="304">
        <f t="shared" ca="1" si="231"/>
        <v>-3.0302784130859508</v>
      </c>
    </row>
    <row r="478" spans="1:34" x14ac:dyDescent="0.2">
      <c r="A478" s="347">
        <f t="shared" ca="1" si="209"/>
        <v>0.1</v>
      </c>
      <c r="B478" s="304">
        <f t="shared" ca="1" si="210"/>
        <v>15.09999999999989</v>
      </c>
      <c r="D478" s="306">
        <f t="shared" ca="1" si="211"/>
        <v>-1.680283122751002</v>
      </c>
      <c r="E478" s="307">
        <f t="shared" ca="1" si="212"/>
        <v>-12.253781826902127</v>
      </c>
      <c r="F478" s="304">
        <f t="shared" ca="1" si="213"/>
        <v>12.368448586379728</v>
      </c>
      <c r="G478" s="306">
        <f t="shared" ca="1" si="214"/>
        <v>60.613909639192826</v>
      </c>
      <c r="H478" s="307">
        <f t="shared" ca="1" si="215"/>
        <v>87.175078477554138</v>
      </c>
      <c r="I478" s="304">
        <f t="shared" ca="1" si="216"/>
        <v>106.17692945887988</v>
      </c>
      <c r="J478" s="306">
        <f t="shared" ca="1" si="217"/>
        <v>858.85920096898781</v>
      </c>
      <c r="K478" s="307">
        <f t="shared" ca="1" si="218"/>
        <v>2088.2635198134481</v>
      </c>
      <c r="L478" s="304">
        <f t="shared" ca="1" si="203"/>
        <v>2257.982208803413</v>
      </c>
      <c r="M478" s="306">
        <f t="shared" ca="1" si="219"/>
        <v>0.96322336208563852</v>
      </c>
      <c r="N478" s="304">
        <f t="shared" ca="1" si="220"/>
        <v>55.188633375908601</v>
      </c>
      <c r="P478" s="310">
        <f t="shared" ca="1" si="221"/>
        <v>23</v>
      </c>
      <c r="Q478" s="304">
        <f t="shared" ca="1" si="222"/>
        <v>0</v>
      </c>
      <c r="R478" s="306">
        <f t="shared" ca="1" si="223"/>
        <v>0</v>
      </c>
      <c r="S478" s="307">
        <f t="shared" ca="1" si="224"/>
        <v>8.451999999999984</v>
      </c>
      <c r="T478" s="304">
        <f t="shared" ca="1" si="204"/>
        <v>82.914119999999841</v>
      </c>
      <c r="U478" s="311">
        <f t="shared" ca="1" si="205"/>
        <v>0</v>
      </c>
      <c r="V478" s="306">
        <f t="shared" ca="1" si="206"/>
        <v>0.99337266456217288</v>
      </c>
      <c r="W478" s="304">
        <f t="shared" ca="1" si="207"/>
        <v>24.531375425478487</v>
      </c>
      <c r="Y478" s="314" t="str">
        <f t="shared" ca="1" si="225"/>
        <v/>
      </c>
      <c r="Z478" s="315" t="str">
        <f t="shared" ca="1" si="226"/>
        <v/>
      </c>
      <c r="AA478" s="316" t="str">
        <f t="shared" ca="1" si="227"/>
        <v/>
      </c>
      <c r="AC478" s="310" t="e">
        <f t="shared" ca="1" si="228"/>
        <v>#N/A</v>
      </c>
      <c r="AD478" s="323" t="e">
        <f t="shared" ca="1" si="229"/>
        <v>#N/A</v>
      </c>
      <c r="AE478" s="324">
        <f t="shared" ca="1" si="208"/>
        <v>2088.2635198134481</v>
      </c>
      <c r="AG478" s="306">
        <f t="shared" ca="1" si="230"/>
        <v>-11.049275993980554</v>
      </c>
      <c r="AH478" s="304">
        <f t="shared" ca="1" si="231"/>
        <v>-2.9657075024518105</v>
      </c>
    </row>
    <row r="479" spans="1:34" x14ac:dyDescent="0.2">
      <c r="A479" s="347">
        <f t="shared" ca="1" si="209"/>
        <v>0.1</v>
      </c>
      <c r="B479" s="304">
        <f t="shared" ca="1" si="210"/>
        <v>15.199999999999889</v>
      </c>
      <c r="D479" s="306">
        <f t="shared" ca="1" si="211"/>
        <v>-1.6569314677630835</v>
      </c>
      <c r="E479" s="307">
        <f t="shared" ca="1" si="212"/>
        <v>-12.193003036662382</v>
      </c>
      <c r="F479" s="304">
        <f t="shared" ca="1" si="213"/>
        <v>12.305069887689447</v>
      </c>
      <c r="G479" s="306">
        <f t="shared" ca="1" si="214"/>
        <v>60.44821649241652</v>
      </c>
      <c r="H479" s="307">
        <f t="shared" ca="1" si="215"/>
        <v>85.955778173887893</v>
      </c>
      <c r="I479" s="304">
        <f t="shared" ca="1" si="216"/>
        <v>105.0827420587828</v>
      </c>
      <c r="J479" s="306">
        <f t="shared" ca="1" si="217"/>
        <v>864.91230727556831</v>
      </c>
      <c r="K479" s="307">
        <f t="shared" ca="1" si="218"/>
        <v>2096.9200626460201</v>
      </c>
      <c r="L479" s="304">
        <f t="shared" ca="1" si="203"/>
        <v>2268.2916585845251</v>
      </c>
      <c r="M479" s="306">
        <f t="shared" ca="1" si="219"/>
        <v>0.95789391932911316</v>
      </c>
      <c r="N479" s="304">
        <f t="shared" ca="1" si="220"/>
        <v>54.883278798803133</v>
      </c>
      <c r="P479" s="310">
        <f t="shared" ca="1" si="221"/>
        <v>23</v>
      </c>
      <c r="Q479" s="304">
        <f t="shared" ca="1" si="222"/>
        <v>0</v>
      </c>
      <c r="R479" s="306">
        <f t="shared" ca="1" si="223"/>
        <v>0</v>
      </c>
      <c r="S479" s="307">
        <f t="shared" ca="1" si="224"/>
        <v>8.451999999999984</v>
      </c>
      <c r="T479" s="304">
        <f t="shared" ca="1" si="204"/>
        <v>82.914119999999841</v>
      </c>
      <c r="U479" s="311">
        <f t="shared" ca="1" si="205"/>
        <v>0</v>
      </c>
      <c r="V479" s="306">
        <f t="shared" ca="1" si="206"/>
        <v>0.99250360960180095</v>
      </c>
      <c r="W479" s="304">
        <f t="shared" ca="1" si="207"/>
        <v>24.007351932895983</v>
      </c>
      <c r="Y479" s="314" t="str">
        <f t="shared" ca="1" si="225"/>
        <v/>
      </c>
      <c r="Z479" s="315" t="str">
        <f t="shared" ca="1" si="226"/>
        <v/>
      </c>
      <c r="AA479" s="316" t="str">
        <f t="shared" ca="1" si="227"/>
        <v/>
      </c>
      <c r="AC479" s="310" t="e">
        <f t="shared" ca="1" si="228"/>
        <v>#N/A</v>
      </c>
      <c r="AD479" s="323" t="e">
        <f t="shared" ca="1" si="229"/>
        <v>#N/A</v>
      </c>
      <c r="AE479" s="324">
        <f t="shared" ca="1" si="208"/>
        <v>2096.9200626460201</v>
      </c>
      <c r="AG479" s="306">
        <f t="shared" ca="1" si="230"/>
        <v>-10.95679727029562</v>
      </c>
      <c r="AH479" s="304">
        <f t="shared" ca="1" si="231"/>
        <v>-2.902434385409197</v>
      </c>
    </row>
    <row r="480" spans="1:34" x14ac:dyDescent="0.2">
      <c r="A480" s="347">
        <f t="shared" ca="1" si="209"/>
        <v>0.1</v>
      </c>
      <c r="B480" s="304">
        <f t="shared" ca="1" si="210"/>
        <v>15.299999999999889</v>
      </c>
      <c r="D480" s="306">
        <f t="shared" ca="1" si="211"/>
        <v>-1.6339428618515885</v>
      </c>
      <c r="E480" s="307">
        <f t="shared" ca="1" si="212"/>
        <v>-12.133423887944524</v>
      </c>
      <c r="F480" s="304">
        <f t="shared" ca="1" si="213"/>
        <v>12.242946725373699</v>
      </c>
      <c r="G480" s="306">
        <f t="shared" ca="1" si="214"/>
        <v>60.284822206231361</v>
      </c>
      <c r="H480" s="307">
        <f t="shared" ca="1" si="215"/>
        <v>84.742435785093434</v>
      </c>
      <c r="I480" s="304">
        <f t="shared" ca="1" si="216"/>
        <v>103.99778945356296</v>
      </c>
      <c r="J480" s="306">
        <f t="shared" ca="1" si="217"/>
        <v>870.94895921050067</v>
      </c>
      <c r="K480" s="307">
        <f t="shared" ca="1" si="218"/>
        <v>2105.4549733439694</v>
      </c>
      <c r="L480" s="304">
        <f t="shared" ca="1" si="203"/>
        <v>2278.4847452481899</v>
      </c>
      <c r="M480" s="306">
        <f t="shared" ca="1" si="219"/>
        <v>0.95246767774541385</v>
      </c>
      <c r="N480" s="304">
        <f t="shared" ca="1" si="220"/>
        <v>54.572378057438776</v>
      </c>
      <c r="P480" s="310">
        <f t="shared" ca="1" si="221"/>
        <v>23</v>
      </c>
      <c r="Q480" s="304">
        <f t="shared" ca="1" si="222"/>
        <v>0</v>
      </c>
      <c r="R480" s="306">
        <f t="shared" ca="1" si="223"/>
        <v>0</v>
      </c>
      <c r="S480" s="307">
        <f t="shared" ca="1" si="224"/>
        <v>8.451999999999984</v>
      </c>
      <c r="T480" s="304">
        <f t="shared" ca="1" si="204"/>
        <v>82.914119999999841</v>
      </c>
      <c r="U480" s="311">
        <f t="shared" ca="1" si="205"/>
        <v>0</v>
      </c>
      <c r="V480" s="306">
        <f t="shared" ca="1" si="206"/>
        <v>0.99164743200658034</v>
      </c>
      <c r="W480" s="304">
        <f t="shared" ca="1" si="207"/>
        <v>23.493887144725878</v>
      </c>
      <c r="Y480" s="314" t="str">
        <f t="shared" ca="1" si="225"/>
        <v/>
      </c>
      <c r="Z480" s="315" t="str">
        <f t="shared" ca="1" si="226"/>
        <v/>
      </c>
      <c r="AA480" s="316" t="str">
        <f t="shared" ca="1" si="227"/>
        <v/>
      </c>
      <c r="AC480" s="310" t="e">
        <f t="shared" ca="1" si="228"/>
        <v>#N/A</v>
      </c>
      <c r="AD480" s="323" t="e">
        <f t="shared" ca="1" si="229"/>
        <v>#N/A</v>
      </c>
      <c r="AE480" s="324">
        <f t="shared" ca="1" si="208"/>
        <v>2105.4549733439694</v>
      </c>
      <c r="AG480" s="306">
        <f t="shared" ca="1" si="230"/>
        <v>-10.864836620010259</v>
      </c>
      <c r="AH480" s="304">
        <f t="shared" ca="1" si="231"/>
        <v>-2.8404344454443953</v>
      </c>
    </row>
    <row r="481" spans="1:34" x14ac:dyDescent="0.2">
      <c r="A481" s="347">
        <f t="shared" ca="1" si="209"/>
        <v>0.1</v>
      </c>
      <c r="B481" s="304">
        <f t="shared" ca="1" si="210"/>
        <v>15.399999999999888</v>
      </c>
      <c r="D481" s="306">
        <f t="shared" ca="1" si="211"/>
        <v>-1.611310607453873</v>
      </c>
      <c r="E481" s="307">
        <f t="shared" ca="1" si="212"/>
        <v>-12.075020956931438</v>
      </c>
      <c r="F481" s="304">
        <f t="shared" ca="1" si="213"/>
        <v>12.182054546915589</v>
      </c>
      <c r="G481" s="306">
        <f t="shared" ca="1" si="214"/>
        <v>60.123691145485971</v>
      </c>
      <c r="H481" s="307">
        <f t="shared" ca="1" si="215"/>
        <v>83.53493368940029</v>
      </c>
      <c r="I481" s="304">
        <f t="shared" ca="1" si="216"/>
        <v>102.92202574497983</v>
      </c>
      <c r="J481" s="306">
        <f t="shared" ca="1" si="217"/>
        <v>876.96938487808654</v>
      </c>
      <c r="K481" s="307">
        <f t="shared" ca="1" si="218"/>
        <v>2113.8688418176939</v>
      </c>
      <c r="L481" s="304">
        <f t="shared" ca="1" si="203"/>
        <v>2288.5621648583478</v>
      </c>
      <c r="M481" s="306">
        <f t="shared" ca="1" si="219"/>
        <v>0.94694249346227022</v>
      </c>
      <c r="N481" s="304">
        <f t="shared" ca="1" si="220"/>
        <v>54.25580831698263</v>
      </c>
      <c r="P481" s="310">
        <f t="shared" ca="1" si="221"/>
        <v>23</v>
      </c>
      <c r="Q481" s="304">
        <f t="shared" ca="1" si="222"/>
        <v>0</v>
      </c>
      <c r="R481" s="306">
        <f t="shared" ca="1" si="223"/>
        <v>0</v>
      </c>
      <c r="S481" s="307">
        <f t="shared" ca="1" si="224"/>
        <v>8.451999999999984</v>
      </c>
      <c r="T481" s="304">
        <f t="shared" ca="1" si="204"/>
        <v>82.914119999999841</v>
      </c>
      <c r="U481" s="311">
        <f t="shared" ca="1" si="205"/>
        <v>0</v>
      </c>
      <c r="V481" s="306">
        <f t="shared" ca="1" si="206"/>
        <v>0.99080404362985952</v>
      </c>
      <c r="W481" s="304">
        <f t="shared" ca="1" si="207"/>
        <v>22.990784559520709</v>
      </c>
      <c r="Y481" s="314" t="str">
        <f t="shared" ca="1" si="225"/>
        <v/>
      </c>
      <c r="Z481" s="315" t="str">
        <f t="shared" ca="1" si="226"/>
        <v/>
      </c>
      <c r="AA481" s="316" t="str">
        <f t="shared" ca="1" si="227"/>
        <v/>
      </c>
      <c r="AC481" s="310" t="e">
        <f t="shared" ca="1" si="228"/>
        <v>#N/A</v>
      </c>
      <c r="AD481" s="323" t="e">
        <f t="shared" ca="1" si="229"/>
        <v>#N/A</v>
      </c>
      <c r="AE481" s="324">
        <f t="shared" ca="1" si="208"/>
        <v>2113.8688418176939</v>
      </c>
      <c r="AG481" s="306">
        <f t="shared" ca="1" si="230"/>
        <v>-10.773346889609355</v>
      </c>
      <c r="AH481" s="304">
        <f t="shared" ca="1" si="231"/>
        <v>-2.7796837606159399</v>
      </c>
    </row>
    <row r="482" spans="1:34" x14ac:dyDescent="0.2">
      <c r="A482" s="347">
        <f t="shared" ca="1" si="209"/>
        <v>0.1</v>
      </c>
      <c r="B482" s="304">
        <f t="shared" ca="1" si="210"/>
        <v>15.499999999999888</v>
      </c>
      <c r="D482" s="306">
        <f t="shared" ca="1" si="211"/>
        <v>-1.5890282310126012</v>
      </c>
      <c r="E482" s="307">
        <f t="shared" ca="1" si="212"/>
        <v>-12.017771435506562</v>
      </c>
      <c r="F482" s="304">
        <f t="shared" ca="1" si="213"/>
        <v>12.122369446400835</v>
      </c>
      <c r="G482" s="306">
        <f t="shared" ca="1" si="214"/>
        <v>59.964788322384713</v>
      </c>
      <c r="H482" s="307">
        <f t="shared" ca="1" si="215"/>
        <v>82.333156545849633</v>
      </c>
      <c r="I482" s="304">
        <f t="shared" ca="1" si="216"/>
        <v>101.85540979914512</v>
      </c>
      <c r="J482" s="306">
        <f t="shared" ca="1" si="217"/>
        <v>882.97380885148004</v>
      </c>
      <c r="K482" s="307">
        <f t="shared" ca="1" si="218"/>
        <v>2122.1622463294566</v>
      </c>
      <c r="L482" s="304">
        <f t="shared" ca="1" si="203"/>
        <v>2298.5246021880589</v>
      </c>
      <c r="M482" s="306">
        <f t="shared" ca="1" si="219"/>
        <v>0.94131617244388732</v>
      </c>
      <c r="N482" s="304">
        <f t="shared" ca="1" si="220"/>
        <v>53.933443868443547</v>
      </c>
      <c r="P482" s="310">
        <f t="shared" ca="1" si="221"/>
        <v>23</v>
      </c>
      <c r="Q482" s="304">
        <f t="shared" ca="1" si="222"/>
        <v>0</v>
      </c>
      <c r="R482" s="306">
        <f t="shared" ca="1" si="223"/>
        <v>0</v>
      </c>
      <c r="S482" s="307">
        <f t="shared" ca="1" si="224"/>
        <v>8.451999999999984</v>
      </c>
      <c r="T482" s="304">
        <f t="shared" ca="1" si="204"/>
        <v>82.914119999999841</v>
      </c>
      <c r="U482" s="311">
        <f t="shared" ca="1" si="205"/>
        <v>0</v>
      </c>
      <c r="V482" s="306">
        <f t="shared" ca="1" si="206"/>
        <v>0.98997335813682308</v>
      </c>
      <c r="W482" s="304">
        <f t="shared" ca="1" si="207"/>
        <v>22.497853185811522</v>
      </c>
      <c r="Y482" s="314" t="str">
        <f t="shared" ca="1" si="225"/>
        <v/>
      </c>
      <c r="Z482" s="315" t="str">
        <f t="shared" ca="1" si="226"/>
        <v/>
      </c>
      <c r="AA482" s="316" t="str">
        <f t="shared" ca="1" si="227"/>
        <v/>
      </c>
      <c r="AC482" s="310" t="e">
        <f t="shared" ca="1" si="228"/>
        <v>#N/A</v>
      </c>
      <c r="AD482" s="323" t="e">
        <f t="shared" ca="1" si="229"/>
        <v>#N/A</v>
      </c>
      <c r="AE482" s="324">
        <f t="shared" ca="1" si="208"/>
        <v>2122.1622463294566</v>
      </c>
      <c r="AG482" s="306">
        <f t="shared" ca="1" si="230"/>
        <v>-10.682280829435539</v>
      </c>
      <c r="AH482" s="304">
        <f t="shared" ca="1" si="231"/>
        <v>-2.7201590818174104</v>
      </c>
    </row>
    <row r="483" spans="1:34" x14ac:dyDescent="0.2">
      <c r="A483" s="347">
        <f t="shared" ca="1" si="209"/>
        <v>0.1</v>
      </c>
      <c r="B483" s="304">
        <f t="shared" ca="1" si="210"/>
        <v>15.599999999999888</v>
      </c>
      <c r="D483" s="306">
        <f t="shared" ca="1" si="211"/>
        <v>-1.5670894776355553</v>
      </c>
      <c r="E483" s="307">
        <f t="shared" ca="1" si="212"/>
        <v>-11.961653109986178</v>
      </c>
      <c r="F483" s="304">
        <f t="shared" ca="1" si="213"/>
        <v>12.063868142289937</v>
      </c>
      <c r="G483" s="306">
        <f t="shared" ca="1" si="214"/>
        <v>59.808079374621158</v>
      </c>
      <c r="H483" s="307">
        <f t="shared" ca="1" si="215"/>
        <v>81.13699123485101</v>
      </c>
      <c r="I483" s="304">
        <f t="shared" ca="1" si="216"/>
        <v>100.79790526159398</v>
      </c>
      <c r="J483" s="306">
        <f t="shared" ca="1" si="217"/>
        <v>888.96245223633036</v>
      </c>
      <c r="K483" s="307">
        <f t="shared" ca="1" si="218"/>
        <v>2130.3357537184916</v>
      </c>
      <c r="L483" s="304">
        <f t="shared" ca="1" si="203"/>
        <v>2308.3727309638198</v>
      </c>
      <c r="M483" s="306">
        <f t="shared" ca="1" si="219"/>
        <v>0.93558646983360527</v>
      </c>
      <c r="N483" s="304">
        <f t="shared" ca="1" si="220"/>
        <v>53.605156091009292</v>
      </c>
      <c r="P483" s="310">
        <f t="shared" ca="1" si="221"/>
        <v>23</v>
      </c>
      <c r="Q483" s="304">
        <f t="shared" ca="1" si="222"/>
        <v>0</v>
      </c>
      <c r="R483" s="306">
        <f t="shared" ca="1" si="223"/>
        <v>0</v>
      </c>
      <c r="S483" s="307">
        <f t="shared" ca="1" si="224"/>
        <v>8.451999999999984</v>
      </c>
      <c r="T483" s="304">
        <f t="shared" ca="1" si="204"/>
        <v>82.914119999999841</v>
      </c>
      <c r="U483" s="311">
        <f t="shared" ca="1" si="205"/>
        <v>0</v>
      </c>
      <c r="V483" s="306">
        <f t="shared" ca="1" si="206"/>
        <v>0.98915529096826649</v>
      </c>
      <c r="W483" s="304">
        <f t="shared" ca="1" si="207"/>
        <v>22.014907371888871</v>
      </c>
      <c r="Y483" s="314" t="str">
        <f t="shared" ca="1" si="225"/>
        <v/>
      </c>
      <c r="Z483" s="315" t="str">
        <f t="shared" ca="1" si="226"/>
        <v/>
      </c>
      <c r="AA483" s="316" t="str">
        <f t="shared" ca="1" si="227"/>
        <v/>
      </c>
      <c r="AC483" s="310" t="e">
        <f t="shared" ca="1" si="228"/>
        <v>#N/A</v>
      </c>
      <c r="AD483" s="323" t="e">
        <f t="shared" ca="1" si="229"/>
        <v>#N/A</v>
      </c>
      <c r="AE483" s="324">
        <f t="shared" ca="1" si="208"/>
        <v>2130.3357537184916</v>
      </c>
      <c r="AG483" s="306">
        <f t="shared" ca="1" si="230"/>
        <v>-10.591591050369013</v>
      </c>
      <c r="AH483" s="304">
        <f t="shared" ca="1" si="231"/>
        <v>-2.6618378118565507</v>
      </c>
    </row>
    <row r="484" spans="1:34" x14ac:dyDescent="0.2">
      <c r="A484" s="347">
        <f t="shared" ca="1" si="209"/>
        <v>0.1</v>
      </c>
      <c r="B484" s="304">
        <f t="shared" ca="1" si="210"/>
        <v>15.699999999999887</v>
      </c>
      <c r="D484" s="306">
        <f t="shared" ca="1" si="211"/>
        <v>-1.5454883060157958</v>
      </c>
      <c r="E484" s="307">
        <f t="shared" ca="1" si="212"/>
        <v>-11.906644340529999</v>
      </c>
      <c r="F484" s="304">
        <f t="shared" ca="1" si="213"/>
        <v>12.006527955904097</v>
      </c>
      <c r="G484" s="306">
        <f t="shared" ca="1" si="214"/>
        <v>59.653530544019581</v>
      </c>
      <c r="H484" s="307">
        <f t="shared" ca="1" si="215"/>
        <v>79.946326800798005</v>
      </c>
      <c r="I484" s="304">
        <f t="shared" ca="1" si="216"/>
        <v>99.74948057662391</v>
      </c>
      <c r="J484" s="306">
        <f t="shared" ca="1" si="217"/>
        <v>894.93553273226235</v>
      </c>
      <c r="K484" s="307">
        <f t="shared" ca="1" si="218"/>
        <v>2138.3899196202742</v>
      </c>
      <c r="L484" s="304">
        <f t="shared" ca="1" si="203"/>
        <v>2318.1072141038644</v>
      </c>
      <c r="M484" s="306">
        <f t="shared" ca="1" si="219"/>
        <v>0.92975108935148743</v>
      </c>
      <c r="N484" s="304">
        <f t="shared" ca="1" si="220"/>
        <v>53.270813417530924</v>
      </c>
      <c r="P484" s="310">
        <f t="shared" ca="1" si="221"/>
        <v>23</v>
      </c>
      <c r="Q484" s="304">
        <f t="shared" ca="1" si="222"/>
        <v>0</v>
      </c>
      <c r="R484" s="306">
        <f t="shared" ca="1" si="223"/>
        <v>0</v>
      </c>
      <c r="S484" s="307">
        <f t="shared" ca="1" si="224"/>
        <v>8.451999999999984</v>
      </c>
      <c r="T484" s="304">
        <f t="shared" ca="1" si="204"/>
        <v>82.914119999999841</v>
      </c>
      <c r="U484" s="311">
        <f t="shared" ca="1" si="205"/>
        <v>0</v>
      </c>
      <c r="V484" s="306">
        <f t="shared" ca="1" si="206"/>
        <v>0.98834975930537183</v>
      </c>
      <c r="W484" s="304">
        <f t="shared" ca="1" si="207"/>
        <v>21.541766641906122</v>
      </c>
      <c r="Y484" s="314" t="str">
        <f t="shared" ca="1" si="225"/>
        <v/>
      </c>
      <c r="Z484" s="315" t="str">
        <f t="shared" ca="1" si="226"/>
        <v/>
      </c>
      <c r="AA484" s="316" t="str">
        <f t="shared" ca="1" si="227"/>
        <v/>
      </c>
      <c r="AC484" s="310" t="e">
        <f t="shared" ca="1" si="228"/>
        <v>#N/A</v>
      </c>
      <c r="AD484" s="323" t="e">
        <f t="shared" ca="1" si="229"/>
        <v>#N/A</v>
      </c>
      <c r="AE484" s="324">
        <f t="shared" ca="1" si="208"/>
        <v>2138.3899196202742</v>
      </c>
      <c r="AG484" s="306">
        <f t="shared" ca="1" si="230"/>
        <v>-10.501229981176234</v>
      </c>
      <c r="AH484" s="304">
        <f t="shared" ca="1" si="231"/>
        <v>-2.6046979853157728</v>
      </c>
    </row>
    <row r="485" spans="1:34" x14ac:dyDescent="0.2">
      <c r="A485" s="347">
        <f t="shared" ca="1" si="209"/>
        <v>0.1</v>
      </c>
      <c r="B485" s="304">
        <f t="shared" ca="1" si="210"/>
        <v>15.799999999999887</v>
      </c>
      <c r="D485" s="306">
        <f t="shared" ca="1" si="211"/>
        <v>-1.5242188836022637</v>
      </c>
      <c r="E485" s="307">
        <f t="shared" ca="1" si="212"/>
        <v>-11.852724041194749</v>
      </c>
      <c r="F485" s="304">
        <f t="shared" ca="1" si="213"/>
        <v>11.950326790588019</v>
      </c>
      <c r="G485" s="306">
        <f t="shared" ca="1" si="214"/>
        <v>59.501108655659358</v>
      </c>
      <c r="H485" s="307">
        <f t="shared" ca="1" si="215"/>
        <v>78.761054396678531</v>
      </c>
      <c r="I485" s="304">
        <f t="shared" ca="1" si="216"/>
        <v>98.710109010825917</v>
      </c>
      <c r="J485" s="306">
        <f t="shared" ca="1" si="217"/>
        <v>900.89326469224625</v>
      </c>
      <c r="K485" s="307">
        <f t="shared" ca="1" si="218"/>
        <v>2146.3252886801479</v>
      </c>
      <c r="L485" s="304">
        <f t="shared" ca="1" si="203"/>
        <v>2327.7287039506505</v>
      </c>
      <c r="M485" s="306">
        <f t="shared" ca="1" si="219"/>
        <v>0.92380768275495573</v>
      </c>
      <c r="N485" s="304">
        <f t="shared" ca="1" si="220"/>
        <v>52.930281303619445</v>
      </c>
      <c r="P485" s="310">
        <f t="shared" ca="1" si="221"/>
        <v>23</v>
      </c>
      <c r="Q485" s="304">
        <f t="shared" ca="1" si="222"/>
        <v>0</v>
      </c>
      <c r="R485" s="306">
        <f t="shared" ca="1" si="223"/>
        <v>0</v>
      </c>
      <c r="S485" s="307">
        <f t="shared" ca="1" si="224"/>
        <v>8.451999999999984</v>
      </c>
      <c r="T485" s="304">
        <f t="shared" ca="1" si="204"/>
        <v>82.914119999999841</v>
      </c>
      <c r="U485" s="311">
        <f t="shared" ca="1" si="205"/>
        <v>0</v>
      </c>
      <c r="V485" s="306">
        <f t="shared" ca="1" si="206"/>
        <v>0.98755668203545321</v>
      </c>
      <c r="W485" s="304">
        <f t="shared" ca="1" si="207"/>
        <v>21.078255538036686</v>
      </c>
      <c r="Y485" s="314" t="str">
        <f t="shared" ca="1" si="225"/>
        <v/>
      </c>
      <c r="Z485" s="315" t="str">
        <f t="shared" ca="1" si="226"/>
        <v/>
      </c>
      <c r="AA485" s="316" t="str">
        <f t="shared" ca="1" si="227"/>
        <v/>
      </c>
      <c r="AC485" s="310" t="e">
        <f t="shared" ca="1" si="228"/>
        <v>#N/A</v>
      </c>
      <c r="AD485" s="323" t="e">
        <f t="shared" ca="1" si="229"/>
        <v>#N/A</v>
      </c>
      <c r="AE485" s="324">
        <f t="shared" ca="1" si="208"/>
        <v>2146.3252886801479</v>
      </c>
      <c r="AG485" s="306">
        <f t="shared" ca="1" si="230"/>
        <v>-10.411149826570041</v>
      </c>
      <c r="AH485" s="304">
        <f t="shared" ca="1" si="231"/>
        <v>-2.5487182491606912</v>
      </c>
    </row>
    <row r="486" spans="1:34" x14ac:dyDescent="0.2">
      <c r="A486" s="347">
        <f t="shared" ca="1" si="209"/>
        <v>0.1</v>
      </c>
      <c r="B486" s="304">
        <f t="shared" ca="1" si="210"/>
        <v>15.899999999999887</v>
      </c>
      <c r="D486" s="306">
        <f t="shared" ca="1" si="211"/>
        <v>-1.5032755820113031</v>
      </c>
      <c r="E486" s="307">
        <f t="shared" ca="1" si="212"/>
        <v>-11.799871660596855</v>
      </c>
      <c r="F486" s="304">
        <f t="shared" ca="1" si="213"/>
        <v>11.89524311151429</v>
      </c>
      <c r="G486" s="306">
        <f t="shared" ca="1" si="214"/>
        <v>59.350781097458231</v>
      </c>
      <c r="H486" s="307">
        <f t="shared" ca="1" si="215"/>
        <v>77.581067230618842</v>
      </c>
      <c r="I486" s="304">
        <f t="shared" ca="1" si="216"/>
        <v>97.67976868072634</v>
      </c>
      <c r="J486" s="306">
        <f t="shared" ca="1" si="217"/>
        <v>906.83585917990217</v>
      </c>
      <c r="K486" s="307">
        <f t="shared" ca="1" si="218"/>
        <v>2154.1423947615126</v>
      </c>
      <c r="L486" s="304">
        <f t="shared" ca="1" si="203"/>
        <v>2337.2378424977237</v>
      </c>
      <c r="M486" s="306">
        <f t="shared" ca="1" si="219"/>
        <v>0.91775384937133853</v>
      </c>
      <c r="N486" s="304">
        <f t="shared" ca="1" si="220"/>
        <v>52.583422200862778</v>
      </c>
      <c r="P486" s="310">
        <f t="shared" ca="1" si="221"/>
        <v>23</v>
      </c>
      <c r="Q486" s="304">
        <f t="shared" ca="1" si="222"/>
        <v>0</v>
      </c>
      <c r="R486" s="306">
        <f t="shared" ca="1" si="223"/>
        <v>0</v>
      </c>
      <c r="S486" s="307">
        <f t="shared" ca="1" si="224"/>
        <v>8.451999999999984</v>
      </c>
      <c r="T486" s="304">
        <f t="shared" ca="1" si="204"/>
        <v>82.914119999999841</v>
      </c>
      <c r="U486" s="311">
        <f t="shared" ca="1" si="205"/>
        <v>0</v>
      </c>
      <c r="V486" s="306">
        <f t="shared" ca="1" si="206"/>
        <v>0.98677597971864461</v>
      </c>
      <c r="W486" s="304">
        <f t="shared" ca="1" si="207"/>
        <v>20.624203468429318</v>
      </c>
      <c r="Y486" s="314" t="str">
        <f t="shared" ca="1" si="225"/>
        <v/>
      </c>
      <c r="Z486" s="315" t="str">
        <f t="shared" ca="1" si="226"/>
        <v/>
      </c>
      <c r="AA486" s="316" t="str">
        <f t="shared" ca="1" si="227"/>
        <v/>
      </c>
      <c r="AC486" s="310" t="e">
        <f t="shared" ca="1" si="228"/>
        <v>#N/A</v>
      </c>
      <c r="AD486" s="323" t="e">
        <f t="shared" ca="1" si="229"/>
        <v>#N/A</v>
      </c>
      <c r="AE486" s="324">
        <f t="shared" ca="1" si="208"/>
        <v>2154.1423947615126</v>
      </c>
      <c r="AG486" s="306">
        <f t="shared" ca="1" si="230"/>
        <v>-10.321302526036222</v>
      </c>
      <c r="AH486" s="304">
        <f t="shared" ca="1" si="231"/>
        <v>-2.4938778440649227</v>
      </c>
    </row>
    <row r="487" spans="1:34" x14ac:dyDescent="0.2">
      <c r="A487" s="347">
        <f t="shared" ca="1" si="209"/>
        <v>0.1</v>
      </c>
      <c r="B487" s="304">
        <f t="shared" ca="1" si="210"/>
        <v>15.999999999999886</v>
      </c>
      <c r="D487" s="306">
        <f t="shared" ca="1" si="211"/>
        <v>-1.4826529726699003</v>
      </c>
      <c r="E487" s="307">
        <f t="shared" ca="1" si="212"/>
        <v>-11.748067163151566</v>
      </c>
      <c r="F487" s="304">
        <f t="shared" ca="1" si="213"/>
        <v>11.841255926095297</v>
      </c>
      <c r="G487" s="306">
        <f t="shared" ca="1" si="214"/>
        <v>59.202515800191243</v>
      </c>
      <c r="H487" s="307">
        <f t="shared" ca="1" si="215"/>
        <v>76.406260514303682</v>
      </c>
      <c r="I487" s="304">
        <f t="shared" ca="1" si="216"/>
        <v>96.658442584450611</v>
      </c>
      <c r="J487" s="306">
        <f t="shared" ca="1" si="217"/>
        <v>912.7635240247846</v>
      </c>
      <c r="K487" s="307">
        <f t="shared" ca="1" si="218"/>
        <v>2161.8417611487589</v>
      </c>
      <c r="L487" s="304">
        <f t="shared" ca="1" si="203"/>
        <v>2346.6352616111672</v>
      </c>
      <c r="M487" s="306">
        <f t="shared" ca="1" si="219"/>
        <v>0.91158713571198857</v>
      </c>
      <c r="N487" s="304">
        <f t="shared" ca="1" si="220"/>
        <v>52.230095534716348</v>
      </c>
      <c r="P487" s="310">
        <f t="shared" ca="1" si="221"/>
        <v>23</v>
      </c>
      <c r="Q487" s="304">
        <f t="shared" ca="1" si="222"/>
        <v>0</v>
      </c>
      <c r="R487" s="306">
        <f t="shared" ca="1" si="223"/>
        <v>0</v>
      </c>
      <c r="S487" s="307">
        <f t="shared" ca="1" si="224"/>
        <v>8.451999999999984</v>
      </c>
      <c r="T487" s="304">
        <f t="shared" ca="1" si="204"/>
        <v>82.914119999999841</v>
      </c>
      <c r="U487" s="311">
        <f t="shared" ca="1" si="205"/>
        <v>0</v>
      </c>
      <c r="V487" s="306">
        <f t="shared" ca="1" si="206"/>
        <v>0.98600757455548593</v>
      </c>
      <c r="W487" s="304">
        <f t="shared" ca="1" si="207"/>
        <v>20.179444560717144</v>
      </c>
      <c r="Y487" s="314" t="str">
        <f t="shared" ca="1" si="225"/>
        <v/>
      </c>
      <c r="Z487" s="315" t="str">
        <f t="shared" ca="1" si="226"/>
        <v/>
      </c>
      <c r="AA487" s="316" t="str">
        <f t="shared" ca="1" si="227"/>
        <v/>
      </c>
      <c r="AC487" s="310">
        <f t="shared" ca="1" si="228"/>
        <v>15.999999999999886</v>
      </c>
      <c r="AD487" s="323">
        <f t="shared" ca="1" si="229"/>
        <v>912.7635240247846</v>
      </c>
      <c r="AE487" s="324">
        <f t="shared" ca="1" si="208"/>
        <v>2161.8417611487589</v>
      </c>
      <c r="AG487" s="306">
        <f t="shared" ca="1" si="230"/>
        <v>-10.231639713494893</v>
      </c>
      <c r="AH487" s="304">
        <f t="shared" ca="1" si="231"/>
        <v>-2.4401565864208896</v>
      </c>
    </row>
    <row r="488" spans="1:34" x14ac:dyDescent="0.2">
      <c r="A488" s="347">
        <f t="shared" ca="1" si="209"/>
        <v>0.1</v>
      </c>
      <c r="B488" s="304">
        <f t="shared" ca="1" si="210"/>
        <v>16.099999999999888</v>
      </c>
      <c r="D488" s="306">
        <f t="shared" ca="1" si="211"/>
        <v>-1.4623458226817105</v>
      </c>
      <c r="E488" s="307">
        <f t="shared" ca="1" si="212"/>
        <v>-11.697291010857036</v>
      </c>
      <c r="F488" s="304">
        <f t="shared" ca="1" si="213"/>
        <v>11.788344764969827</v>
      </c>
      <c r="G488" s="306">
        <f t="shared" ca="1" si="214"/>
        <v>59.056281217923072</v>
      </c>
      <c r="H488" s="307">
        <f t="shared" ca="1" si="215"/>
        <v>75.236531413217975</v>
      </c>
      <c r="I488" s="304">
        <f t="shared" ca="1" si="216"/>
        <v>95.646118637310877</v>
      </c>
      <c r="J488" s="306">
        <f t="shared" ca="1" si="217"/>
        <v>918.67646387569027</v>
      </c>
      <c r="K488" s="307">
        <f t="shared" ca="1" si="218"/>
        <v>2169.4239007451351</v>
      </c>
      <c r="L488" s="304">
        <f t="shared" ca="1" si="203"/>
        <v>2355.9215832457967</v>
      </c>
      <c r="M488" s="306">
        <f t="shared" ca="1" si="219"/>
        <v>0.90530503517848293</v>
      </c>
      <c r="N488" s="304">
        <f t="shared" ca="1" si="220"/>
        <v>51.870157687669597</v>
      </c>
      <c r="P488" s="310">
        <f t="shared" ca="1" si="221"/>
        <v>23</v>
      </c>
      <c r="Q488" s="304">
        <f t="shared" ca="1" si="222"/>
        <v>0</v>
      </c>
      <c r="R488" s="306">
        <f t="shared" ca="1" si="223"/>
        <v>0</v>
      </c>
      <c r="S488" s="307">
        <f t="shared" ca="1" si="224"/>
        <v>8.451999999999984</v>
      </c>
      <c r="T488" s="304">
        <f t="shared" ca="1" si="204"/>
        <v>82.914119999999841</v>
      </c>
      <c r="U488" s="311">
        <f t="shared" ca="1" si="205"/>
        <v>0</v>
      </c>
      <c r="V488" s="306">
        <f t="shared" ca="1" si="206"/>
        <v>0.98525139035539222</v>
      </c>
      <c r="W488" s="304">
        <f t="shared" ca="1" si="207"/>
        <v>19.743817520847795</v>
      </c>
      <c r="Y488" s="314" t="str">
        <f t="shared" ca="1" si="225"/>
        <v/>
      </c>
      <c r="Z488" s="315" t="str">
        <f t="shared" ca="1" si="226"/>
        <v/>
      </c>
      <c r="AA488" s="316" t="str">
        <f t="shared" ca="1" si="227"/>
        <v/>
      </c>
      <c r="AC488" s="310" t="e">
        <f t="shared" ca="1" si="228"/>
        <v>#N/A</v>
      </c>
      <c r="AD488" s="323" t="e">
        <f t="shared" ca="1" si="229"/>
        <v>#N/A</v>
      </c>
      <c r="AE488" s="324">
        <f t="shared" ca="1" si="208"/>
        <v>2169.4239007451351</v>
      </c>
      <c r="AG488" s="306">
        <f t="shared" ca="1" si="230"/>
        <v>-10.142112677879279</v>
      </c>
      <c r="AH488" s="304">
        <f t="shared" ca="1" si="231"/>
        <v>-2.3875348510077119</v>
      </c>
    </row>
    <row r="489" spans="1:34" x14ac:dyDescent="0.2">
      <c r="A489" s="347">
        <f t="shared" ca="1" si="209"/>
        <v>0.1</v>
      </c>
      <c r="B489" s="304">
        <f t="shared" ca="1" si="210"/>
        <v>16.199999999999889</v>
      </c>
      <c r="D489" s="306">
        <f t="shared" ca="1" si="211"/>
        <v>-1.4423490909071974</v>
      </c>
      <c r="E489" s="307">
        <f t="shared" ca="1" si="212"/>
        <v>-11.64752414559303</v>
      </c>
      <c r="F489" s="304">
        <f t="shared" ca="1" si="213"/>
        <v>11.736489663532851</v>
      </c>
      <c r="G489" s="306">
        <f t="shared" ca="1" si="214"/>
        <v>58.912046308832352</v>
      </c>
      <c r="H489" s="307">
        <f t="shared" ca="1" si="215"/>
        <v>74.071778998658672</v>
      </c>
      <c r="I489" s="304">
        <f t="shared" ca="1" si="216"/>
        <v>94.642789711209062</v>
      </c>
      <c r="J489" s="306">
        <f t="shared" ca="1" si="217"/>
        <v>924.57488025202804</v>
      </c>
      <c r="K489" s="307">
        <f t="shared" ca="1" si="218"/>
        <v>2176.8893162657291</v>
      </c>
      <c r="L489" s="304">
        <f t="shared" ca="1" si="203"/>
        <v>2365.0974196563079</v>
      </c>
      <c r="M489" s="306">
        <f t="shared" ca="1" si="219"/>
        <v>0.89890498787231654</v>
      </c>
      <c r="N489" s="304">
        <f t="shared" ca="1" si="220"/>
        <v>51.503461988342188</v>
      </c>
      <c r="P489" s="310">
        <f t="shared" ca="1" si="221"/>
        <v>23</v>
      </c>
      <c r="Q489" s="304">
        <f t="shared" ca="1" si="222"/>
        <v>0</v>
      </c>
      <c r="R489" s="306">
        <f t="shared" ca="1" si="223"/>
        <v>0</v>
      </c>
      <c r="S489" s="307">
        <f t="shared" ca="1" si="224"/>
        <v>8.451999999999984</v>
      </c>
      <c r="T489" s="304">
        <f t="shared" ca="1" si="204"/>
        <v>82.914119999999841</v>
      </c>
      <c r="U489" s="311">
        <f t="shared" ca="1" si="205"/>
        <v>0</v>
      </c>
      <c r="V489" s="306">
        <f t="shared" ca="1" si="206"/>
        <v>0.98450735250596011</v>
      </c>
      <c r="W489" s="304">
        <f t="shared" ca="1" si="207"/>
        <v>19.31716549701212</v>
      </c>
      <c r="Y489" s="314" t="str">
        <f t="shared" ca="1" si="225"/>
        <v/>
      </c>
      <c r="Z489" s="315" t="str">
        <f t="shared" ca="1" si="226"/>
        <v/>
      </c>
      <c r="AA489" s="316" t="str">
        <f t="shared" ca="1" si="227"/>
        <v/>
      </c>
      <c r="AC489" s="310" t="e">
        <f t="shared" ca="1" si="228"/>
        <v>#N/A</v>
      </c>
      <c r="AD489" s="323" t="e">
        <f t="shared" ca="1" si="229"/>
        <v>#N/A</v>
      </c>
      <c r="AE489" s="324">
        <f t="shared" ca="1" si="208"/>
        <v>2176.8893162657291</v>
      </c>
      <c r="AG489" s="306">
        <f t="shared" ca="1" si="230"/>
        <v>-10.052672324730192</v>
      </c>
      <c r="AH489" s="304">
        <f t="shared" ca="1" si="231"/>
        <v>-2.3359935542886694</v>
      </c>
    </row>
    <row r="490" spans="1:34" x14ac:dyDescent="0.2">
      <c r="A490" s="347">
        <f t="shared" ca="1" si="209"/>
        <v>0.1</v>
      </c>
      <c r="B490" s="304">
        <f t="shared" ca="1" si="210"/>
        <v>16.299999999999891</v>
      </c>
      <c r="D490" s="306">
        <f t="shared" ca="1" si="211"/>
        <v>-1.4226579242494044</v>
      </c>
      <c r="E490" s="307">
        <f t="shared" ca="1" si="212"/>
        <v>-11.598747971904917</v>
      </c>
      <c r="F490" s="304">
        <f t="shared" ca="1" si="213"/>
        <v>11.685671143977913</v>
      </c>
      <c r="G490" s="306">
        <f t="shared" ca="1" si="214"/>
        <v>58.769780516407408</v>
      </c>
      <c r="H490" s="307">
        <f t="shared" ca="1" si="215"/>
        <v>72.911904201468175</v>
      </c>
      <c r="I490" s="304">
        <f t="shared" ca="1" si="216"/>
        <v>93.648453677734437</v>
      </c>
      <c r="J490" s="306">
        <f t="shared" ca="1" si="217"/>
        <v>930.45897159329002</v>
      </c>
      <c r="K490" s="307">
        <f t="shared" ca="1" si="218"/>
        <v>2184.2385004257353</v>
      </c>
      <c r="L490" s="304">
        <f t="shared" ca="1" si="203"/>
        <v>2374.1633736035328</v>
      </c>
      <c r="M490" s="306">
        <f t="shared" ca="1" si="219"/>
        <v>0.89238438052047064</v>
      </c>
      <c r="N490" s="304">
        <f t="shared" ca="1" si="220"/>
        <v>51.129858707219441</v>
      </c>
      <c r="P490" s="310">
        <f t="shared" ca="1" si="221"/>
        <v>23</v>
      </c>
      <c r="Q490" s="304">
        <f t="shared" ca="1" si="222"/>
        <v>0</v>
      </c>
      <c r="R490" s="306">
        <f t="shared" ca="1" si="223"/>
        <v>0</v>
      </c>
      <c r="S490" s="307">
        <f t="shared" ca="1" si="224"/>
        <v>8.451999999999984</v>
      </c>
      <c r="T490" s="304">
        <f t="shared" ca="1" si="204"/>
        <v>82.914119999999841</v>
      </c>
      <c r="U490" s="311">
        <f t="shared" ca="1" si="205"/>
        <v>0</v>
      </c>
      <c r="V490" s="306">
        <f t="shared" ca="1" si="206"/>
        <v>0.98377538794309538</v>
      </c>
      <c r="W490" s="304">
        <f t="shared" ca="1" si="207"/>
        <v>18.899335948459399</v>
      </c>
      <c r="Y490" s="314" t="str">
        <f t="shared" ca="1" si="225"/>
        <v/>
      </c>
      <c r="Z490" s="315" t="str">
        <f t="shared" ca="1" si="226"/>
        <v/>
      </c>
      <c r="AA490" s="316" t="str">
        <f t="shared" ca="1" si="227"/>
        <v/>
      </c>
      <c r="AC490" s="310" t="e">
        <f t="shared" ca="1" si="228"/>
        <v>#N/A</v>
      </c>
      <c r="AD490" s="323" t="e">
        <f t="shared" ca="1" si="229"/>
        <v>#N/A</v>
      </c>
      <c r="AE490" s="324">
        <f t="shared" ca="1" si="208"/>
        <v>2184.2385004257353</v>
      </c>
      <c r="AG490" s="306">
        <f t="shared" ca="1" si="230"/>
        <v>-9.9632691389211114</v>
      </c>
      <c r="AH490" s="304">
        <f t="shared" ca="1" si="231"/>
        <v>-2.2855141383118975</v>
      </c>
    </row>
    <row r="491" spans="1:34" x14ac:dyDescent="0.2">
      <c r="A491" s="347">
        <f t="shared" ca="1" si="209"/>
        <v>0.1</v>
      </c>
      <c r="B491" s="304">
        <f t="shared" ca="1" si="210"/>
        <v>16.399999999999892</v>
      </c>
      <c r="D491" s="306">
        <f t="shared" ca="1" si="211"/>
        <v>-1.4032676541370528</v>
      </c>
      <c r="E491" s="307">
        <f t="shared" ca="1" si="212"/>
        <v>-11.550944340244651</v>
      </c>
      <c r="F491" s="304">
        <f t="shared" ca="1" si="213"/>
        <v>11.635870197822648</v>
      </c>
      <c r="G491" s="306">
        <f t="shared" ca="1" si="214"/>
        <v>58.629453750993704</v>
      </c>
      <c r="H491" s="307">
        <f t="shared" ca="1" si="215"/>
        <v>71.756809767443713</v>
      </c>
      <c r="I491" s="304">
        <f t="shared" ca="1" si="216"/>
        <v>92.663113454820916</v>
      </c>
      <c r="J491" s="306">
        <f t="shared" ca="1" si="217"/>
        <v>936.32893330666002</v>
      </c>
      <c r="K491" s="307">
        <f t="shared" ca="1" si="218"/>
        <v>2191.471936124181</v>
      </c>
      <c r="L491" s="304">
        <f t="shared" ca="1" si="203"/>
        <v>2383.1200385559796</v>
      </c>
      <c r="M491" s="306">
        <f t="shared" ca="1" si="219"/>
        <v>0.88574054653025458</v>
      </c>
      <c r="N491" s="304">
        <f t="shared" ca="1" si="220"/>
        <v>50.749195059794502</v>
      </c>
      <c r="P491" s="310">
        <f t="shared" ca="1" si="221"/>
        <v>23</v>
      </c>
      <c r="Q491" s="304">
        <f t="shared" ca="1" si="222"/>
        <v>0</v>
      </c>
      <c r="R491" s="306">
        <f t="shared" ca="1" si="223"/>
        <v>0</v>
      </c>
      <c r="S491" s="307">
        <f t="shared" ca="1" si="224"/>
        <v>8.451999999999984</v>
      </c>
      <c r="T491" s="304">
        <f t="shared" ca="1" si="204"/>
        <v>82.914119999999841</v>
      </c>
      <c r="U491" s="311">
        <f t="shared" ca="1" si="205"/>
        <v>0</v>
      </c>
      <c r="V491" s="306">
        <f t="shared" ca="1" si="206"/>
        <v>0.98305542512192745</v>
      </c>
      <c r="W491" s="304">
        <f t="shared" ca="1" si="207"/>
        <v>18.490180518996425</v>
      </c>
      <c r="Y491" s="314" t="str">
        <f t="shared" ca="1" si="225"/>
        <v/>
      </c>
      <c r="Z491" s="315" t="str">
        <f t="shared" ca="1" si="226"/>
        <v/>
      </c>
      <c r="AA491" s="316" t="str">
        <f t="shared" ca="1" si="227"/>
        <v/>
      </c>
      <c r="AC491" s="310" t="e">
        <f t="shared" ca="1" si="228"/>
        <v>#N/A</v>
      </c>
      <c r="AD491" s="323" t="e">
        <f t="shared" ca="1" si="229"/>
        <v>#N/A</v>
      </c>
      <c r="AE491" s="324">
        <f t="shared" ca="1" si="208"/>
        <v>2191.471936124181</v>
      </c>
      <c r="AG491" s="306">
        <f t="shared" ca="1" si="230"/>
        <v>-9.8738531486469636</v>
      </c>
      <c r="AH491" s="304">
        <f t="shared" ca="1" si="231"/>
        <v>-2.2360785551892373</v>
      </c>
    </row>
    <row r="492" spans="1:34" x14ac:dyDescent="0.2">
      <c r="A492" s="347">
        <f t="shared" ca="1" si="209"/>
        <v>0.1</v>
      </c>
      <c r="B492" s="304">
        <f t="shared" ca="1" si="210"/>
        <v>16.499999999999893</v>
      </c>
      <c r="D492" s="306">
        <f t="shared" ca="1" si="211"/>
        <v>-1.3841737931967806</v>
      </c>
      <c r="E492" s="307">
        <f t="shared" ca="1" si="212"/>
        <v>-11.504095530641354</v>
      </c>
      <c r="F492" s="304">
        <f t="shared" ca="1" si="213"/>
        <v>11.587068268889036</v>
      </c>
      <c r="G492" s="306">
        <f t="shared" ca="1" si="214"/>
        <v>58.491036371674028</v>
      </c>
      <c r="H492" s="307">
        <f t="shared" ca="1" si="215"/>
        <v>70.606400214379576</v>
      </c>
      <c r="I492" s="304">
        <f t="shared" ca="1" si="216"/>
        <v>91.686777056812474</v>
      </c>
      <c r="J492" s="306">
        <f t="shared" ca="1" si="217"/>
        <v>942.18495781279341</v>
      </c>
      <c r="K492" s="307">
        <f t="shared" ca="1" si="218"/>
        <v>2198.5900966232721</v>
      </c>
      <c r="L492" s="304">
        <f t="shared" ca="1" si="203"/>
        <v>2391.9679988868215</v>
      </c>
      <c r="M492" s="306">
        <f t="shared" ca="1" si="219"/>
        <v>0.87897076618790471</v>
      </c>
      <c r="N492" s="304">
        <f t="shared" ca="1" si="220"/>
        <v>50.361315217947222</v>
      </c>
      <c r="P492" s="310">
        <f t="shared" ca="1" si="221"/>
        <v>23</v>
      </c>
      <c r="Q492" s="304">
        <f t="shared" ca="1" si="222"/>
        <v>0</v>
      </c>
      <c r="R492" s="306">
        <f t="shared" ca="1" si="223"/>
        <v>0</v>
      </c>
      <c r="S492" s="307">
        <f t="shared" ca="1" si="224"/>
        <v>8.451999999999984</v>
      </c>
      <c r="T492" s="304">
        <f t="shared" ca="1" si="204"/>
        <v>82.914119999999841</v>
      </c>
      <c r="U492" s="311">
        <f t="shared" ca="1" si="205"/>
        <v>0</v>
      </c>
      <c r="V492" s="306">
        <f t="shared" ca="1" si="206"/>
        <v>0.98234739398848636</v>
      </c>
      <c r="W492" s="304">
        <f t="shared" ca="1" si="207"/>
        <v>18.08955491497672</v>
      </c>
      <c r="Y492" s="314" t="str">
        <f t="shared" ca="1" si="225"/>
        <v/>
      </c>
      <c r="Z492" s="315" t="str">
        <f t="shared" ca="1" si="226"/>
        <v/>
      </c>
      <c r="AA492" s="316" t="str">
        <f t="shared" ca="1" si="227"/>
        <v/>
      </c>
      <c r="AC492" s="310" t="e">
        <f t="shared" ca="1" si="228"/>
        <v>#N/A</v>
      </c>
      <c r="AD492" s="323" t="e">
        <f t="shared" ca="1" si="229"/>
        <v>#N/A</v>
      </c>
      <c r="AE492" s="324">
        <f t="shared" ca="1" si="208"/>
        <v>2198.5900966232721</v>
      </c>
      <c r="AG492" s="306">
        <f t="shared" ca="1" si="230"/>
        <v>-9.7843738908292579</v>
      </c>
      <c r="AH492" s="304">
        <f t="shared" ca="1" si="231"/>
        <v>-2.1876692521292544</v>
      </c>
    </row>
    <row r="493" spans="1:34" x14ac:dyDescent="0.2">
      <c r="A493" s="347">
        <f t="shared" ca="1" si="209"/>
        <v>0.1</v>
      </c>
      <c r="B493" s="304">
        <f t="shared" ca="1" si="210"/>
        <v>16.599999999999895</v>
      </c>
      <c r="D493" s="306">
        <f t="shared" ca="1" si="211"/>
        <v>-1.3653720321064096</v>
      </c>
      <c r="E493" s="307">
        <f t="shared" ca="1" si="212"/>
        <v>-11.458184236774994</v>
      </c>
      <c r="F493" s="304">
        <f t="shared" ca="1" si="213"/>
        <v>11.539247236710779</v>
      </c>
      <c r="G493" s="306">
        <f t="shared" ca="1" si="214"/>
        <v>58.354499168463384</v>
      </c>
      <c r="H493" s="307">
        <f t="shared" ca="1" si="215"/>
        <v>69.460581790702079</v>
      </c>
      <c r="I493" s="304">
        <f t="shared" ca="1" si="216"/>
        <v>90.719457647767101</v>
      </c>
      <c r="J493" s="306">
        <f t="shared" ca="1" si="217"/>
        <v>948.02723458980029</v>
      </c>
      <c r="K493" s="307">
        <f t="shared" ca="1" si="218"/>
        <v>2205.5934457235262</v>
      </c>
      <c r="L493" s="304">
        <f t="shared" ca="1" si="203"/>
        <v>2400.7078300664916</v>
      </c>
      <c r="M493" s="306">
        <f t="shared" ca="1" si="219"/>
        <v>0.87207226701655882</v>
      </c>
      <c r="N493" s="304">
        <f t="shared" ca="1" si="220"/>
        <v>49.96606033045461</v>
      </c>
      <c r="P493" s="310">
        <f t="shared" ca="1" si="221"/>
        <v>23</v>
      </c>
      <c r="Q493" s="304">
        <f t="shared" ca="1" si="222"/>
        <v>0</v>
      </c>
      <c r="R493" s="306">
        <f t="shared" ca="1" si="223"/>
        <v>0</v>
      </c>
      <c r="S493" s="307">
        <f t="shared" ca="1" si="224"/>
        <v>8.451999999999984</v>
      </c>
      <c r="T493" s="304">
        <f t="shared" ca="1" si="204"/>
        <v>82.914119999999841</v>
      </c>
      <c r="U493" s="311">
        <f t="shared" ca="1" si="205"/>
        <v>0</v>
      </c>
      <c r="V493" s="306">
        <f t="shared" ca="1" si="206"/>
        <v>0.98165122595211196</v>
      </c>
      <c r="W493" s="304">
        <f t="shared" ca="1" si="207"/>
        <v>17.697318787594668</v>
      </c>
      <c r="Y493" s="314" t="str">
        <f t="shared" ca="1" si="225"/>
        <v/>
      </c>
      <c r="Z493" s="315" t="str">
        <f t="shared" ca="1" si="226"/>
        <v/>
      </c>
      <c r="AA493" s="316" t="str">
        <f t="shared" ca="1" si="227"/>
        <v/>
      </c>
      <c r="AC493" s="310" t="e">
        <f t="shared" ca="1" si="228"/>
        <v>#N/A</v>
      </c>
      <c r="AD493" s="323" t="e">
        <f t="shared" ca="1" si="229"/>
        <v>#N/A</v>
      </c>
      <c r="AE493" s="324">
        <f t="shared" ca="1" si="208"/>
        <v>2205.5934457235262</v>
      </c>
      <c r="AG493" s="306">
        <f t="shared" ca="1" si="230"/>
        <v>-9.6947803781111048</v>
      </c>
      <c r="AH493" s="304">
        <f t="shared" ca="1" si="231"/>
        <v>-2.1402691570015091</v>
      </c>
    </row>
    <row r="494" spans="1:34" x14ac:dyDescent="0.2">
      <c r="A494" s="347">
        <f t="shared" ca="1" si="209"/>
        <v>0.1</v>
      </c>
      <c r="B494" s="304">
        <f t="shared" ca="1" si="210"/>
        <v>16.699999999999896</v>
      </c>
      <c r="D494" s="306">
        <f t="shared" ca="1" si="211"/>
        <v>-1.346858236621167</v>
      </c>
      <c r="E494" s="307">
        <f t="shared" ca="1" si="212"/>
        <v>-11.413193550427465</v>
      </c>
      <c r="F494" s="304">
        <f t="shared" ca="1" si="213"/>
        <v>11.492389400341139</v>
      </c>
      <c r="G494" s="306">
        <f t="shared" ca="1" si="214"/>
        <v>58.219813344801267</v>
      </c>
      <c r="H494" s="307">
        <f t="shared" ca="1" si="215"/>
        <v>68.31926243565934</v>
      </c>
      <c r="I494" s="304">
        <f t="shared" ca="1" si="216"/>
        <v>89.761173597808934</v>
      </c>
      <c r="J494" s="306">
        <f t="shared" ca="1" si="217"/>
        <v>953.85595021546351</v>
      </c>
      <c r="K494" s="307">
        <f t="shared" ca="1" si="218"/>
        <v>2212.4824379348443</v>
      </c>
      <c r="L494" s="304">
        <f t="shared" ca="1" si="203"/>
        <v>2409.3400988510439</v>
      </c>
      <c r="M494" s="306">
        <f t="shared" ca="1" si="219"/>
        <v>0.86504222431043076</v>
      </c>
      <c r="N494" s="304">
        <f t="shared" ca="1" si="220"/>
        <v>49.563268553596743</v>
      </c>
      <c r="P494" s="310">
        <f t="shared" ca="1" si="221"/>
        <v>23</v>
      </c>
      <c r="Q494" s="304">
        <f t="shared" ca="1" si="222"/>
        <v>0</v>
      </c>
      <c r="R494" s="306">
        <f t="shared" ca="1" si="223"/>
        <v>0</v>
      </c>
      <c r="S494" s="307">
        <f t="shared" ca="1" si="224"/>
        <v>8.451999999999984</v>
      </c>
      <c r="T494" s="304">
        <f t="shared" ca="1" si="204"/>
        <v>82.914119999999841</v>
      </c>
      <c r="U494" s="311">
        <f t="shared" ca="1" si="205"/>
        <v>0</v>
      </c>
      <c r="V494" s="306">
        <f t="shared" ca="1" si="206"/>
        <v>0.98096685385857629</v>
      </c>
      <c r="W494" s="304">
        <f t="shared" ca="1" si="207"/>
        <v>17.313335619307914</v>
      </c>
      <c r="Y494" s="314" t="str">
        <f t="shared" ca="1" si="225"/>
        <v/>
      </c>
      <c r="Z494" s="315" t="str">
        <f t="shared" ca="1" si="226"/>
        <v/>
      </c>
      <c r="AA494" s="316" t="str">
        <f t="shared" ca="1" si="227"/>
        <v/>
      </c>
      <c r="AC494" s="310" t="e">
        <f t="shared" ca="1" si="228"/>
        <v>#N/A</v>
      </c>
      <c r="AD494" s="323" t="e">
        <f t="shared" ca="1" si="229"/>
        <v>#N/A</v>
      </c>
      <c r="AE494" s="324">
        <f t="shared" ca="1" si="208"/>
        <v>2212.4824379348443</v>
      </c>
      <c r="AG494" s="306">
        <f t="shared" ca="1" si="230"/>
        <v>-9.6050210676383543</v>
      </c>
      <c r="AH494" s="304">
        <f t="shared" ca="1" si="231"/>
        <v>-2.0938616644101633</v>
      </c>
    </row>
    <row r="495" spans="1:34" x14ac:dyDescent="0.2">
      <c r="A495" s="347">
        <f t="shared" ca="1" si="209"/>
        <v>0.1</v>
      </c>
      <c r="B495" s="304">
        <f t="shared" ca="1" si="210"/>
        <v>16.799999999999898</v>
      </c>
      <c r="D495" s="306">
        <f t="shared" ca="1" si="211"/>
        <v>-1.3286284447648105</v>
      </c>
      <c r="E495" s="307">
        <f t="shared" ca="1" si="212"/>
        <v>-11.369106946286259</v>
      </c>
      <c r="F495" s="304">
        <f t="shared" ca="1" si="213"/>
        <v>11.446477462535476</v>
      </c>
      <c r="G495" s="306">
        <f t="shared" ca="1" si="214"/>
        <v>58.086950500324782</v>
      </c>
      <c r="H495" s="307">
        <f t="shared" ca="1" si="215"/>
        <v>67.182351741030715</v>
      </c>
      <c r="I495" s="304">
        <f t="shared" ca="1" si="216"/>
        <v>88.811948542314695</v>
      </c>
      <c r="J495" s="306">
        <f t="shared" ca="1" si="217"/>
        <v>959.67128840771977</v>
      </c>
      <c r="K495" s="307">
        <f t="shared" ca="1" si="218"/>
        <v>2219.2575186436788</v>
      </c>
      <c r="L495" s="304">
        <f t="shared" ca="1" si="203"/>
        <v>2417.8653634664261</v>
      </c>
      <c r="M495" s="306">
        <f t="shared" ca="1" si="219"/>
        <v>0.85787776186325926</v>
      </c>
      <c r="N495" s="304">
        <f t="shared" ca="1" si="220"/>
        <v>49.152775092893847</v>
      </c>
      <c r="P495" s="310">
        <f t="shared" ca="1" si="221"/>
        <v>23</v>
      </c>
      <c r="Q495" s="304">
        <f t="shared" ca="1" si="222"/>
        <v>0</v>
      </c>
      <c r="R495" s="306">
        <f t="shared" ca="1" si="223"/>
        <v>0</v>
      </c>
      <c r="S495" s="307">
        <f t="shared" ca="1" si="224"/>
        <v>8.451999999999984</v>
      </c>
      <c r="T495" s="304">
        <f t="shared" ca="1" si="204"/>
        <v>82.914119999999841</v>
      </c>
      <c r="U495" s="311">
        <f t="shared" ca="1" si="205"/>
        <v>0</v>
      </c>
      <c r="V495" s="306">
        <f t="shared" ca="1" si="206"/>
        <v>0.98029421196388766</v>
      </c>
      <c r="W495" s="304">
        <f t="shared" ca="1" si="207"/>
        <v>16.937472614218368</v>
      </c>
      <c r="Y495" s="314" t="str">
        <f t="shared" ca="1" si="225"/>
        <v/>
      </c>
      <c r="Z495" s="315" t="str">
        <f t="shared" ca="1" si="226"/>
        <v/>
      </c>
      <c r="AA495" s="316" t="str">
        <f t="shared" ca="1" si="227"/>
        <v/>
      </c>
      <c r="AC495" s="310" t="e">
        <f t="shared" ca="1" si="228"/>
        <v>#N/A</v>
      </c>
      <c r="AD495" s="323" t="e">
        <f t="shared" ca="1" si="229"/>
        <v>#N/A</v>
      </c>
      <c r="AE495" s="324">
        <f t="shared" ca="1" si="208"/>
        <v>2219.2575186436788</v>
      </c>
      <c r="AG495" s="306">
        <f t="shared" ca="1" si="230"/>
        <v>-9.5150438318473274</v>
      </c>
      <c r="AH495" s="304">
        <f t="shared" ca="1" si="231"/>
        <v>-2.0484306222560278</v>
      </c>
    </row>
    <row r="496" spans="1:34" x14ac:dyDescent="0.2">
      <c r="A496" s="347">
        <f t="shared" ca="1" si="209"/>
        <v>0.1</v>
      </c>
      <c r="B496" s="304">
        <f t="shared" ca="1" si="210"/>
        <v>16.899999999999899</v>
      </c>
      <c r="D496" s="306">
        <f t="shared" ca="1" si="211"/>
        <v>-1.3106788641775027</v>
      </c>
      <c r="E496" s="307">
        <f t="shared" ca="1" si="212"/>
        <v>-11.325908267076532</v>
      </c>
      <c r="F496" s="304">
        <f t="shared" ca="1" si="213"/>
        <v>11.401494514283387</v>
      </c>
      <c r="G496" s="306">
        <f t="shared" ca="1" si="214"/>
        <v>57.955882613907029</v>
      </c>
      <c r="H496" s="307">
        <f t="shared" ca="1" si="215"/>
        <v>66.049760914323059</v>
      </c>
      <c r="I496" s="304">
        <f t="shared" ca="1" si="216"/>
        <v>87.871811443694554</v>
      </c>
      <c r="J496" s="306">
        <f t="shared" ca="1" si="217"/>
        <v>965.47343006343135</v>
      </c>
      <c r="K496" s="307">
        <f t="shared" ca="1" si="218"/>
        <v>2225.9191242764464</v>
      </c>
      <c r="L496" s="304">
        <f t="shared" ca="1" si="203"/>
        <v>2426.2841737888143</v>
      </c>
      <c r="M496" s="306">
        <f t="shared" ca="1" si="219"/>
        <v>0.8505759529104171</v>
      </c>
      <c r="N496" s="304">
        <f t="shared" ca="1" si="220"/>
        <v>48.734412257085154</v>
      </c>
      <c r="P496" s="310">
        <f t="shared" ca="1" si="221"/>
        <v>23</v>
      </c>
      <c r="Q496" s="304">
        <f t="shared" ca="1" si="222"/>
        <v>0</v>
      </c>
      <c r="R496" s="306">
        <f t="shared" ca="1" si="223"/>
        <v>0</v>
      </c>
      <c r="S496" s="307">
        <f t="shared" ca="1" si="224"/>
        <v>8.451999999999984</v>
      </c>
      <c r="T496" s="304">
        <f t="shared" ca="1" si="204"/>
        <v>82.914119999999841</v>
      </c>
      <c r="U496" s="311">
        <f t="shared" ca="1" si="205"/>
        <v>0</v>
      </c>
      <c r="V496" s="306">
        <f t="shared" ca="1" si="206"/>
        <v>0.97963323590876117</v>
      </c>
      <c r="W496" s="304">
        <f t="shared" ca="1" si="207"/>
        <v>16.569600592249994</v>
      </c>
      <c r="Y496" s="314" t="str">
        <f t="shared" ca="1" si="225"/>
        <v/>
      </c>
      <c r="Z496" s="315" t="str">
        <f t="shared" ca="1" si="226"/>
        <v/>
      </c>
      <c r="AA496" s="316" t="str">
        <f t="shared" ca="1" si="227"/>
        <v/>
      </c>
      <c r="AC496" s="310" t="e">
        <f t="shared" ca="1" si="228"/>
        <v>#N/A</v>
      </c>
      <c r="AD496" s="323" t="e">
        <f t="shared" ca="1" si="229"/>
        <v>#N/A</v>
      </c>
      <c r="AE496" s="324">
        <f t="shared" ca="1" si="208"/>
        <v>2225.9191242764464</v>
      </c>
      <c r="AG496" s="306">
        <f t="shared" ca="1" si="230"/>
        <v>-9.4247959315055034</v>
      </c>
      <c r="AH496" s="304">
        <f t="shared" ca="1" si="231"/>
        <v>-2.0039603187669663</v>
      </c>
    </row>
    <row r="497" spans="1:34" x14ac:dyDescent="0.2">
      <c r="A497" s="347">
        <f t="shared" ca="1" si="209"/>
        <v>0.1</v>
      </c>
      <c r="B497" s="304">
        <f t="shared" ca="1" si="210"/>
        <v>16.999999999999901</v>
      </c>
      <c r="D497" s="306">
        <f t="shared" ca="1" si="211"/>
        <v>-1.2930058696122393</v>
      </c>
      <c r="E497" s="307">
        <f t="shared" ca="1" si="212"/>
        <v>-11.28358170899828</v>
      </c>
      <c r="F497" s="304">
        <f t="shared" ca="1" si="213"/>
        <v>11.357424019666267</v>
      </c>
      <c r="G497" s="306">
        <f t="shared" ca="1" si="214"/>
        <v>57.826582026945808</v>
      </c>
      <c r="H497" s="307">
        <f t="shared" ca="1" si="215"/>
        <v>64.921402743423229</v>
      </c>
      <c r="I497" s="304">
        <f t="shared" ca="1" si="216"/>
        <v>86.940796655499156</v>
      </c>
      <c r="J497" s="306">
        <f t="shared" ca="1" si="217"/>
        <v>971.26255329547405</v>
      </c>
      <c r="K497" s="307">
        <f t="shared" ca="1" si="218"/>
        <v>2232.4676824593339</v>
      </c>
      <c r="L497" s="304">
        <f t="shared" ca="1" si="203"/>
        <v>2434.597071521157</v>
      </c>
      <c r="M497" s="306">
        <f t="shared" ca="1" si="219"/>
        <v>0.84313382130543024</v>
      </c>
      <c r="N497" s="304">
        <f t="shared" ca="1" si="220"/>
        <v>48.30800952553848</v>
      </c>
      <c r="P497" s="310">
        <f t="shared" ca="1" si="221"/>
        <v>23</v>
      </c>
      <c r="Q497" s="304">
        <f t="shared" ca="1" si="222"/>
        <v>0</v>
      </c>
      <c r="R497" s="306">
        <f t="shared" ca="1" si="223"/>
        <v>0</v>
      </c>
      <c r="S497" s="307">
        <f t="shared" ca="1" si="224"/>
        <v>8.451999999999984</v>
      </c>
      <c r="T497" s="304">
        <f t="shared" ca="1" si="204"/>
        <v>82.914119999999841</v>
      </c>
      <c r="U497" s="311">
        <f t="shared" ca="1" si="205"/>
        <v>0</v>
      </c>
      <c r="V497" s="306">
        <f t="shared" ca="1" si="206"/>
        <v>0.97898386269371918</v>
      </c>
      <c r="W497" s="304">
        <f t="shared" ca="1" si="207"/>
        <v>16.209593886968143</v>
      </c>
      <c r="Y497" s="314" t="str">
        <f t="shared" ca="1" si="225"/>
        <v/>
      </c>
      <c r="Z497" s="315" t="str">
        <f t="shared" ca="1" si="226"/>
        <v/>
      </c>
      <c r="AA497" s="316" t="str">
        <f t="shared" ca="1" si="227"/>
        <v/>
      </c>
      <c r="AC497" s="310">
        <f t="shared" ca="1" si="228"/>
        <v>16.999999999999901</v>
      </c>
      <c r="AD497" s="323">
        <f t="shared" ca="1" si="229"/>
        <v>971.26255329547405</v>
      </c>
      <c r="AE497" s="324">
        <f t="shared" ca="1" si="208"/>
        <v>2232.4676824593339</v>
      </c>
      <c r="AG497" s="306">
        <f t="shared" ca="1" si="230"/>
        <v>-9.3342239912793019</v>
      </c>
      <c r="AH497" s="304">
        <f t="shared" ca="1" si="231"/>
        <v>-1.960435469977523</v>
      </c>
    </row>
    <row r="498" spans="1:34" x14ac:dyDescent="0.2">
      <c r="A498" s="347">
        <f t="shared" ca="1" si="209"/>
        <v>0.1</v>
      </c>
      <c r="B498" s="304">
        <f t="shared" ca="1" si="210"/>
        <v>17.099999999999902</v>
      </c>
      <c r="D498" s="306">
        <f t="shared" ca="1" si="211"/>
        <v>-1.2756060005714427</v>
      </c>
      <c r="E498" s="307">
        <f t="shared" ca="1" si="212"/>
        <v>-11.242111807445866</v>
      </c>
      <c r="F498" s="304">
        <f t="shared" ca="1" si="213"/>
        <v>11.314249801016754</v>
      </c>
      <c r="G498" s="306">
        <f t="shared" ca="1" si="214"/>
        <v>57.699021426888663</v>
      </c>
      <c r="H498" s="307">
        <f t="shared" ca="1" si="215"/>
        <v>63.797191562678641</v>
      </c>
      <c r="I498" s="304">
        <f t="shared" ca="1" si="216"/>
        <v>86.018943988552152</v>
      </c>
      <c r="J498" s="306">
        <f t="shared" ca="1" si="217"/>
        <v>977.03883346816576</v>
      </c>
      <c r="K498" s="307">
        <f t="shared" ca="1" si="218"/>
        <v>2238.903612174639</v>
      </c>
      <c r="L498" s="304">
        <f t="shared" ca="1" si="203"/>
        <v>2442.8045903660573</v>
      </c>
      <c r="M498" s="306">
        <f t="shared" ca="1" si="219"/>
        <v>0.83554834295305569</v>
      </c>
      <c r="N498" s="304">
        <f t="shared" ca="1" si="220"/>
        <v>47.873393630359573</v>
      </c>
      <c r="P498" s="310">
        <f t="shared" ca="1" si="221"/>
        <v>23</v>
      </c>
      <c r="Q498" s="304">
        <f t="shared" ca="1" si="222"/>
        <v>0</v>
      </c>
      <c r="R498" s="306">
        <f t="shared" ca="1" si="223"/>
        <v>0</v>
      </c>
      <c r="S498" s="307">
        <f t="shared" ca="1" si="224"/>
        <v>8.451999999999984</v>
      </c>
      <c r="T498" s="304">
        <f t="shared" ca="1" si="204"/>
        <v>82.914119999999841</v>
      </c>
      <c r="U498" s="311">
        <f t="shared" ca="1" si="205"/>
        <v>0</v>
      </c>
      <c r="V498" s="306">
        <f t="shared" ca="1" si="206"/>
        <v>0.97834603065481418</v>
      </c>
      <c r="W498" s="304">
        <f t="shared" ca="1" si="207"/>
        <v>15.857330246891925</v>
      </c>
      <c r="Y498" s="314" t="str">
        <f t="shared" ca="1" si="225"/>
        <v/>
      </c>
      <c r="Z498" s="315" t="str">
        <f t="shared" ca="1" si="226"/>
        <v/>
      </c>
      <c r="AA498" s="316" t="str">
        <f t="shared" ca="1" si="227"/>
        <v/>
      </c>
      <c r="AC498" s="310" t="e">
        <f t="shared" ca="1" si="228"/>
        <v>#N/A</v>
      </c>
      <c r="AD498" s="323" t="e">
        <f t="shared" ca="1" si="229"/>
        <v>#N/A</v>
      </c>
      <c r="AE498" s="324">
        <f t="shared" ca="1" si="208"/>
        <v>2238.903612174639</v>
      </c>
      <c r="AG498" s="306">
        <f t="shared" ca="1" si="230"/>
        <v>-9.2432739781326276</v>
      </c>
      <c r="AH498" s="304">
        <f t="shared" ca="1" si="231"/>
        <v>-1.9178412076393958</v>
      </c>
    </row>
    <row r="499" spans="1:34" x14ac:dyDescent="0.2">
      <c r="A499" s="347">
        <f t="shared" ca="1" si="209"/>
        <v>0.1</v>
      </c>
      <c r="B499" s="304">
        <f t="shared" ca="1" si="210"/>
        <v>17.199999999999903</v>
      </c>
      <c r="D499" s="306">
        <f t="shared" ca="1" si="211"/>
        <v>-1.2584759590751775</v>
      </c>
      <c r="E499" s="307">
        <f t="shared" ca="1" si="212"/>
        <v>-11.201483422987998</v>
      </c>
      <c r="F499" s="304">
        <f t="shared" ca="1" si="213"/>
        <v>11.271956024357312</v>
      </c>
      <c r="G499" s="306">
        <f t="shared" ca="1" si="214"/>
        <v>57.573173830981148</v>
      </c>
      <c r="H499" s="307">
        <f t="shared" ca="1" si="215"/>
        <v>62.677043220379844</v>
      </c>
      <c r="I499" s="304">
        <f t="shared" ca="1" si="216"/>
        <v>85.106298778772739</v>
      </c>
      <c r="J499" s="306">
        <f t="shared" ca="1" si="217"/>
        <v>982.80244323105921</v>
      </c>
      <c r="K499" s="307">
        <f t="shared" ca="1" si="218"/>
        <v>2245.2273239137917</v>
      </c>
      <c r="L499" s="304">
        <f t="shared" ca="1" si="203"/>
        <v>2450.9072561951475</v>
      </c>
      <c r="M499" s="306">
        <f t="shared" ca="1" si="219"/>
        <v>0.82781644752251826</v>
      </c>
      <c r="N499" s="304">
        <f t="shared" ca="1" si="220"/>
        <v>47.43038865455329</v>
      </c>
      <c r="P499" s="310">
        <f t="shared" ca="1" si="221"/>
        <v>23</v>
      </c>
      <c r="Q499" s="304">
        <f t="shared" ca="1" si="222"/>
        <v>0</v>
      </c>
      <c r="R499" s="306">
        <f t="shared" ca="1" si="223"/>
        <v>0</v>
      </c>
      <c r="S499" s="307">
        <f t="shared" ca="1" si="224"/>
        <v>8.451999999999984</v>
      </c>
      <c r="T499" s="304">
        <f t="shared" ca="1" si="204"/>
        <v>82.914119999999841</v>
      </c>
      <c r="U499" s="311">
        <f t="shared" ca="1" si="205"/>
        <v>0</v>
      </c>
      <c r="V499" s="306">
        <f t="shared" ca="1" si="206"/>
        <v>0.97771967943994109</v>
      </c>
      <c r="W499" s="304">
        <f t="shared" ca="1" si="207"/>
        <v>15.512690740157185</v>
      </c>
      <c r="Y499" s="314" t="str">
        <f t="shared" ca="1" si="225"/>
        <v/>
      </c>
      <c r="Z499" s="315" t="str">
        <f t="shared" ca="1" si="226"/>
        <v/>
      </c>
      <c r="AA499" s="316" t="str">
        <f t="shared" ca="1" si="227"/>
        <v/>
      </c>
      <c r="AC499" s="310" t="e">
        <f t="shared" ca="1" si="228"/>
        <v>#N/A</v>
      </c>
      <c r="AD499" s="323" t="e">
        <f t="shared" ca="1" si="229"/>
        <v>#N/A</v>
      </c>
      <c r="AE499" s="324">
        <f t="shared" ca="1" si="208"/>
        <v>2245.2273239137917</v>
      </c>
      <c r="AG499" s="306">
        <f t="shared" ca="1" si="230"/>
        <v>-9.1518911828911413</v>
      </c>
      <c r="AH499" s="304">
        <f t="shared" ca="1" si="231"/>
        <v>-1.876163067545191</v>
      </c>
    </row>
    <row r="500" spans="1:34" x14ac:dyDescent="0.2">
      <c r="A500" s="347">
        <f t="shared" ca="1" si="209"/>
        <v>0.1</v>
      </c>
      <c r="B500" s="304">
        <f t="shared" ca="1" si="210"/>
        <v>17.299999999999905</v>
      </c>
      <c r="D500" s="306">
        <f t="shared" ca="1" si="211"/>
        <v>-1.2416126075521712</v>
      </c>
      <c r="E500" s="307">
        <f t="shared" ca="1" si="212"/>
        <v>-11.161681727586805</v>
      </c>
      <c r="F500" s="304">
        <f t="shared" ca="1" si="213"/>
        <v>11.230527185095884</v>
      </c>
      <c r="G500" s="306">
        <f t="shared" ca="1" si="214"/>
        <v>57.449012570225932</v>
      </c>
      <c r="H500" s="307">
        <f t="shared" ca="1" si="215"/>
        <v>61.56087504762116</v>
      </c>
      <c r="I500" s="304">
        <f t="shared" ca="1" si="216"/>
        <v>84.20291195631421</v>
      </c>
      <c r="J500" s="306">
        <f t="shared" ca="1" si="217"/>
        <v>988.55355255111954</v>
      </c>
      <c r="K500" s="307">
        <f t="shared" ca="1" si="218"/>
        <v>2251.4392198271917</v>
      </c>
      <c r="L500" s="304">
        <f t="shared" ca="1" si="203"/>
        <v>2458.9055872150752</v>
      </c>
      <c r="M500" s="306">
        <f t="shared" ca="1" si="219"/>
        <v>0.81993502046597433</v>
      </c>
      <c r="N500" s="304">
        <f t="shared" ca="1" si="220"/>
        <v>46.978816147673108</v>
      </c>
      <c r="P500" s="310">
        <f t="shared" ca="1" si="221"/>
        <v>23</v>
      </c>
      <c r="Q500" s="304">
        <f t="shared" ca="1" si="222"/>
        <v>0</v>
      </c>
      <c r="R500" s="306">
        <f t="shared" ca="1" si="223"/>
        <v>0</v>
      </c>
      <c r="S500" s="307">
        <f t="shared" ca="1" si="224"/>
        <v>8.451999999999984</v>
      </c>
      <c r="T500" s="304">
        <f t="shared" ca="1" si="204"/>
        <v>82.914119999999841</v>
      </c>
      <c r="U500" s="311">
        <f t="shared" ca="1" si="205"/>
        <v>0</v>
      </c>
      <c r="V500" s="306">
        <f t="shared" ca="1" si="206"/>
        <v>0.97710474998571983</v>
      </c>
      <c r="W500" s="304">
        <f t="shared" ca="1" si="207"/>
        <v>15.175559662393509</v>
      </c>
      <c r="Y500" s="314" t="str">
        <f t="shared" ca="1" si="225"/>
        <v/>
      </c>
      <c r="Z500" s="315" t="str">
        <f t="shared" ca="1" si="226"/>
        <v/>
      </c>
      <c r="AA500" s="316" t="str">
        <f t="shared" ca="1" si="227"/>
        <v/>
      </c>
      <c r="AC500" s="310" t="e">
        <f t="shared" ca="1" si="228"/>
        <v>#N/A</v>
      </c>
      <c r="AD500" s="323" t="e">
        <f t="shared" ca="1" si="229"/>
        <v>#N/A</v>
      </c>
      <c r="AE500" s="324">
        <f t="shared" ca="1" si="208"/>
        <v>2251.4392198271917</v>
      </c>
      <c r="AG500" s="306">
        <f t="shared" ca="1" si="230"/>
        <v>-9.0600202053404342</v>
      </c>
      <c r="AH500" s="304">
        <f t="shared" ca="1" si="231"/>
        <v>-1.8353869782486056</v>
      </c>
    </row>
    <row r="501" spans="1:34" x14ac:dyDescent="0.2">
      <c r="A501" s="347">
        <f t="shared" ca="1" si="209"/>
        <v>0.1</v>
      </c>
      <c r="B501" s="304">
        <f t="shared" ca="1" si="210"/>
        <v>17.399999999999906</v>
      </c>
      <c r="D501" s="306">
        <f t="shared" ca="1" si="211"/>
        <v>-1.22501296684453</v>
      </c>
      <c r="E501" s="307">
        <f t="shared" ca="1" si="212"/>
        <v>-11.12269219103543</v>
      </c>
      <c r="F501" s="304">
        <f t="shared" ca="1" si="213"/>
        <v>11.189948093957263</v>
      </c>
      <c r="G501" s="306">
        <f t="shared" ca="1" si="214"/>
        <v>57.326511273541477</v>
      </c>
      <c r="H501" s="307">
        <f t="shared" ca="1" si="215"/>
        <v>60.448605828517614</v>
      </c>
      <c r="I501" s="304">
        <f t="shared" ca="1" si="216"/>
        <v>83.308840115602209</v>
      </c>
      <c r="J501" s="306">
        <f t="shared" ca="1" si="217"/>
        <v>994.29232874330796</v>
      </c>
      <c r="K501" s="307">
        <f t="shared" ca="1" si="218"/>
        <v>2257.5396938709987</v>
      </c>
      <c r="L501" s="304">
        <f t="shared" ca="1" si="203"/>
        <v>2466.8000941302384</v>
      </c>
      <c r="M501" s="306">
        <f t="shared" ca="1" si="219"/>
        <v>0.81190090536876514</v>
      </c>
      <c r="N501" s="304">
        <f t="shared" ca="1" si="220"/>
        <v>46.518495260480684</v>
      </c>
      <c r="P501" s="310">
        <f t="shared" ca="1" si="221"/>
        <v>23</v>
      </c>
      <c r="Q501" s="304">
        <f t="shared" ca="1" si="222"/>
        <v>0</v>
      </c>
      <c r="R501" s="306">
        <f t="shared" ca="1" si="223"/>
        <v>0</v>
      </c>
      <c r="S501" s="307">
        <f t="shared" ca="1" si="224"/>
        <v>8.451999999999984</v>
      </c>
      <c r="T501" s="304">
        <f t="shared" ca="1" si="204"/>
        <v>82.914119999999841</v>
      </c>
      <c r="U501" s="311">
        <f t="shared" ca="1" si="205"/>
        <v>0</v>
      </c>
      <c r="V501" s="306">
        <f t="shared" ca="1" si="206"/>
        <v>0.97650118449493328</v>
      </c>
      <c r="W501" s="304">
        <f t="shared" ca="1" si="207"/>
        <v>14.845824447684448</v>
      </c>
      <c r="Y501" s="314" t="str">
        <f t="shared" ca="1" si="225"/>
        <v/>
      </c>
      <c r="Z501" s="315" t="str">
        <f t="shared" ca="1" si="226"/>
        <v/>
      </c>
      <c r="AA501" s="316" t="str">
        <f t="shared" ca="1" si="227"/>
        <v/>
      </c>
      <c r="AC501" s="310" t="e">
        <f t="shared" ca="1" si="228"/>
        <v>#N/A</v>
      </c>
      <c r="AD501" s="323" t="e">
        <f t="shared" ca="1" si="229"/>
        <v>#N/A</v>
      </c>
      <c r="AE501" s="324">
        <f t="shared" ca="1" si="208"/>
        <v>2257.5396938709987</v>
      </c>
      <c r="AG501" s="306">
        <f t="shared" ca="1" si="230"/>
        <v>-8.9676049432611276</v>
      </c>
      <c r="AH501" s="304">
        <f t="shared" ca="1" si="231"/>
        <v>-1.7954992501648765</v>
      </c>
    </row>
    <row r="502" spans="1:34" x14ac:dyDescent="0.2">
      <c r="A502" s="347">
        <f t="shared" ca="1" si="209"/>
        <v>0.1</v>
      </c>
      <c r="B502" s="304">
        <f t="shared" ca="1" si="210"/>
        <v>17.499999999999908</v>
      </c>
      <c r="D502" s="306">
        <f t="shared" ca="1" si="211"/>
        <v>-1.2086742143167084</v>
      </c>
      <c r="E502" s="307">
        <f t="shared" ca="1" si="212"/>
        <v>-11.084500567594201</v>
      </c>
      <c r="F502" s="304">
        <f t="shared" ca="1" si="213"/>
        <v>11.150203863129601</v>
      </c>
      <c r="G502" s="306">
        <f t="shared" ca="1" si="214"/>
        <v>57.205643852109809</v>
      </c>
      <c r="H502" s="307">
        <f t="shared" ca="1" si="215"/>
        <v>59.340155771758191</v>
      </c>
      <c r="I502" s="304">
        <f t="shared" ca="1" si="216"/>
        <v>82.424145585810933</v>
      </c>
      <c r="J502" s="306">
        <f t="shared" ca="1" si="217"/>
        <v>1000.0189364995905</v>
      </c>
      <c r="K502" s="307">
        <f t="shared" ca="1" si="218"/>
        <v>2263.5291319510125</v>
      </c>
      <c r="L502" s="304">
        <f t="shared" ca="1" si="203"/>
        <v>2474.5912803024012</v>
      </c>
      <c r="M502" s="306">
        <f t="shared" ca="1" si="219"/>
        <v>0.80371090665951905</v>
      </c>
      <c r="N502" s="304">
        <f t="shared" ca="1" si="220"/>
        <v>46.049242900223291</v>
      </c>
      <c r="P502" s="310">
        <f t="shared" ca="1" si="221"/>
        <v>23</v>
      </c>
      <c r="Q502" s="304">
        <f t="shared" ca="1" si="222"/>
        <v>0</v>
      </c>
      <c r="R502" s="306">
        <f t="shared" ca="1" si="223"/>
        <v>0</v>
      </c>
      <c r="S502" s="307">
        <f t="shared" ca="1" si="224"/>
        <v>8.451999999999984</v>
      </c>
      <c r="T502" s="304">
        <f t="shared" ca="1" si="204"/>
        <v>82.914119999999841</v>
      </c>
      <c r="U502" s="311">
        <f t="shared" ca="1" si="205"/>
        <v>0</v>
      </c>
      <c r="V502" s="306">
        <f t="shared" ca="1" si="206"/>
        <v>0.97590892641448879</v>
      </c>
      <c r="W502" s="304">
        <f t="shared" ca="1" si="207"/>
        <v>14.523375582485116</v>
      </c>
      <c r="Y502" s="314" t="str">
        <f t="shared" ca="1" si="225"/>
        <v/>
      </c>
      <c r="Z502" s="315" t="str">
        <f t="shared" ca="1" si="226"/>
        <v/>
      </c>
      <c r="AA502" s="316" t="str">
        <f t="shared" ca="1" si="227"/>
        <v/>
      </c>
      <c r="AC502" s="310" t="e">
        <f t="shared" ca="1" si="228"/>
        <v>#N/A</v>
      </c>
      <c r="AD502" s="323" t="e">
        <f t="shared" ca="1" si="229"/>
        <v>#N/A</v>
      </c>
      <c r="AE502" s="324">
        <f t="shared" ca="1" si="208"/>
        <v>2263.5291319510125</v>
      </c>
      <c r="AG502" s="306">
        <f t="shared" ca="1" si="230"/>
        <v>-8.8745885858406517</v>
      </c>
      <c r="AH502" s="304">
        <f t="shared" ca="1" si="231"/>
        <v>-1.7564865650360242</v>
      </c>
    </row>
    <row r="503" spans="1:34" x14ac:dyDescent="0.2">
      <c r="A503" s="347">
        <f t="shared" ca="1" si="209"/>
        <v>0.1</v>
      </c>
      <c r="B503" s="304">
        <f t="shared" ca="1" si="210"/>
        <v>17.599999999999909</v>
      </c>
      <c r="D503" s="306">
        <f t="shared" ca="1" si="211"/>
        <v>-1.1925936820588443</v>
      </c>
      <c r="E503" s="307">
        <f t="shared" ca="1" si="212"/>
        <v>-11.047092882806115</v>
      </c>
      <c r="F503" s="304">
        <f t="shared" ca="1" si="213"/>
        <v>11.111279892606081</v>
      </c>
      <c r="G503" s="306">
        <f t="shared" ca="1" si="214"/>
        <v>57.086384483903927</v>
      </c>
      <c r="H503" s="307">
        <f t="shared" ca="1" si="215"/>
        <v>58.235446483477581</v>
      </c>
      <c r="I503" s="304">
        <f t="shared" ca="1" si="216"/>
        <v>81.548896501265361</v>
      </c>
      <c r="J503" s="306">
        <f t="shared" ca="1" si="217"/>
        <v>1005.7335379163911</v>
      </c>
      <c r="K503" s="307">
        <f t="shared" ca="1" si="218"/>
        <v>2269.4079120637743</v>
      </c>
      <c r="L503" s="304">
        <f t="shared" ca="1" si="203"/>
        <v>2482.2796419073097</v>
      </c>
      <c r="M503" s="306">
        <f t="shared" ca="1" si="219"/>
        <v>0.79536179270964824</v>
      </c>
      <c r="N503" s="304">
        <f t="shared" ca="1" si="220"/>
        <v>45.570873908221891</v>
      </c>
      <c r="P503" s="310">
        <f t="shared" ca="1" si="221"/>
        <v>23</v>
      </c>
      <c r="Q503" s="304">
        <f t="shared" ca="1" si="222"/>
        <v>0</v>
      </c>
      <c r="R503" s="306">
        <f t="shared" ca="1" si="223"/>
        <v>0</v>
      </c>
      <c r="S503" s="307">
        <f t="shared" ca="1" si="224"/>
        <v>8.451999999999984</v>
      </c>
      <c r="T503" s="304">
        <f t="shared" ca="1" si="204"/>
        <v>82.914119999999841</v>
      </c>
      <c r="U503" s="311">
        <f t="shared" ca="1" si="205"/>
        <v>0</v>
      </c>
      <c r="V503" s="306">
        <f t="shared" ca="1" si="206"/>
        <v>0.97532792041389393</v>
      </c>
      <c r="W503" s="304">
        <f t="shared" ca="1" si="207"/>
        <v>14.208106522376626</v>
      </c>
      <c r="Y503" s="314" t="str">
        <f t="shared" ca="1" si="225"/>
        <v/>
      </c>
      <c r="Z503" s="315" t="str">
        <f t="shared" ca="1" si="226"/>
        <v/>
      </c>
      <c r="AA503" s="316" t="str">
        <f t="shared" ca="1" si="227"/>
        <v/>
      </c>
      <c r="AC503" s="310" t="e">
        <f t="shared" ca="1" si="228"/>
        <v>#N/A</v>
      </c>
      <c r="AD503" s="323" t="e">
        <f t="shared" ca="1" si="229"/>
        <v>#N/A</v>
      </c>
      <c r="AE503" s="324">
        <f t="shared" ca="1" si="208"/>
        <v>2269.4079120637743</v>
      </c>
      <c r="AG503" s="306">
        <f t="shared" ca="1" si="230"/>
        <v>-8.7809136119395053</v>
      </c>
      <c r="AH503" s="304">
        <f t="shared" ca="1" si="231"/>
        <v>-1.7183359657459942</v>
      </c>
    </row>
    <row r="504" spans="1:34" x14ac:dyDescent="0.2">
      <c r="A504" s="347">
        <f t="shared" ca="1" si="209"/>
        <v>0.1</v>
      </c>
      <c r="B504" s="304">
        <f t="shared" ca="1" si="210"/>
        <v>17.69999999999991</v>
      </c>
      <c r="D504" s="306">
        <f t="shared" ca="1" si="211"/>
        <v>-1.1767688551741506</v>
      </c>
      <c r="E504" s="307">
        <f t="shared" ca="1" si="212"/>
        <v>-11.010455420473161</v>
      </c>
      <c r="F504" s="304">
        <f t="shared" ca="1" si="213"/>
        <v>11.07316185670266</v>
      </c>
      <c r="G504" s="306">
        <f t="shared" ca="1" si="214"/>
        <v>56.968707598386516</v>
      </c>
      <c r="H504" s="307">
        <f t="shared" ca="1" si="215"/>
        <v>57.134400941430265</v>
      </c>
      <c r="I504" s="304">
        <f t="shared" ca="1" si="216"/>
        <v>80.683166871204108</v>
      </c>
      <c r="J504" s="306">
        <f t="shared" ca="1" si="217"/>
        <v>1011.4362925205056</v>
      </c>
      <c r="K504" s="307">
        <f t="shared" ca="1" si="218"/>
        <v>2275.1764044350198</v>
      </c>
      <c r="L504" s="304">
        <f t="shared" ca="1" si="203"/>
        <v>2489.8656680884396</v>
      </c>
      <c r="M504" s="306">
        <f t="shared" ca="1" si="219"/>
        <v>0.78685029935323714</v>
      </c>
      <c r="N504" s="304">
        <f t="shared" ca="1" si="220"/>
        <v>45.083201261545895</v>
      </c>
      <c r="P504" s="310">
        <f t="shared" ca="1" si="221"/>
        <v>23</v>
      </c>
      <c r="Q504" s="304">
        <f t="shared" ca="1" si="222"/>
        <v>0</v>
      </c>
      <c r="R504" s="306">
        <f t="shared" ca="1" si="223"/>
        <v>0</v>
      </c>
      <c r="S504" s="307">
        <f t="shared" ca="1" si="224"/>
        <v>8.451999999999984</v>
      </c>
      <c r="T504" s="304">
        <f t="shared" ca="1" si="204"/>
        <v>82.914119999999841</v>
      </c>
      <c r="U504" s="311">
        <f t="shared" ca="1" si="205"/>
        <v>0</v>
      </c>
      <c r="V504" s="306">
        <f t="shared" ca="1" si="206"/>
        <v>0.97475811236422039</v>
      </c>
      <c r="W504" s="304">
        <f t="shared" ca="1" si="207"/>
        <v>13.899913611541292</v>
      </c>
      <c r="Y504" s="314" t="str">
        <f t="shared" ca="1" si="225"/>
        <v/>
      </c>
      <c r="Z504" s="315" t="str">
        <f t="shared" ca="1" si="226"/>
        <v/>
      </c>
      <c r="AA504" s="316" t="str">
        <f t="shared" ca="1" si="227"/>
        <v/>
      </c>
      <c r="AC504" s="310" t="e">
        <f t="shared" ca="1" si="228"/>
        <v>#N/A</v>
      </c>
      <c r="AD504" s="323" t="e">
        <f t="shared" ca="1" si="229"/>
        <v>#N/A</v>
      </c>
      <c r="AE504" s="324">
        <f t="shared" ca="1" si="208"/>
        <v>2275.1764044350198</v>
      </c>
      <c r="AG504" s="306">
        <f t="shared" ca="1" si="230"/>
        <v>-8.6865217937295309</v>
      </c>
      <c r="AH504" s="304">
        <f t="shared" ca="1" si="231"/>
        <v>-1.6810348464714451</v>
      </c>
    </row>
    <row r="505" spans="1:34" x14ac:dyDescent="0.2">
      <c r="A505" s="347">
        <f t="shared" ca="1" si="209"/>
        <v>0.1</v>
      </c>
      <c r="B505" s="304">
        <f t="shared" ca="1" si="210"/>
        <v>17.799999999999912</v>
      </c>
      <c r="D505" s="306">
        <f t="shared" ca="1" si="211"/>
        <v>-1.1611973701394918</v>
      </c>
      <c r="E505" s="307">
        <f t="shared" ca="1" si="212"/>
        <v>-10.974574709775638</v>
      </c>
      <c r="F505" s="304">
        <f t="shared" ca="1" si="213"/>
        <v>11.035835690733435</v>
      </c>
      <c r="G505" s="306">
        <f t="shared" ca="1" si="214"/>
        <v>56.852587861372569</v>
      </c>
      <c r="H505" s="307">
        <f t="shared" ca="1" si="215"/>
        <v>56.036943470452698</v>
      </c>
      <c r="I505" s="304">
        <f t="shared" ca="1" si="216"/>
        <v>79.827036648279744</v>
      </c>
      <c r="J505" s="306">
        <f t="shared" ca="1" si="217"/>
        <v>1017.1273572934936</v>
      </c>
      <c r="K505" s="307">
        <f t="shared" ca="1" si="218"/>
        <v>2280.834971655614</v>
      </c>
      <c r="L505" s="304">
        <f t="shared" ca="1" si="203"/>
        <v>2497.3498411079918</v>
      </c>
      <c r="M505" s="306">
        <f t="shared" ca="1" si="219"/>
        <v>0.77817313385972564</v>
      </c>
      <c r="N505" s="304">
        <f t="shared" ca="1" si="220"/>
        <v>44.586036300631136</v>
      </c>
      <c r="P505" s="310">
        <f t="shared" ca="1" si="221"/>
        <v>23</v>
      </c>
      <c r="Q505" s="304">
        <f t="shared" ca="1" si="222"/>
        <v>0</v>
      </c>
      <c r="R505" s="306">
        <f t="shared" ca="1" si="223"/>
        <v>0</v>
      </c>
      <c r="S505" s="307">
        <f t="shared" ca="1" si="224"/>
        <v>8.451999999999984</v>
      </c>
      <c r="T505" s="304">
        <f t="shared" ca="1" si="204"/>
        <v>82.914119999999841</v>
      </c>
      <c r="U505" s="311">
        <f t="shared" ca="1" si="205"/>
        <v>0</v>
      </c>
      <c r="V505" s="306">
        <f t="shared" ca="1" si="206"/>
        <v>0.97419944931753943</v>
      </c>
      <c r="W505" s="304">
        <f t="shared" ca="1" si="207"/>
        <v>13.598696004847326</v>
      </c>
      <c r="Y505" s="314" t="str">
        <f t="shared" ca="1" si="225"/>
        <v/>
      </c>
      <c r="Z505" s="315" t="str">
        <f t="shared" ca="1" si="226"/>
        <v/>
      </c>
      <c r="AA505" s="316" t="str">
        <f t="shared" ca="1" si="227"/>
        <v/>
      </c>
      <c r="AC505" s="310" t="e">
        <f t="shared" ca="1" si="228"/>
        <v>#N/A</v>
      </c>
      <c r="AD505" s="323" t="e">
        <f t="shared" ca="1" si="229"/>
        <v>#N/A</v>
      </c>
      <c r="AE505" s="324">
        <f t="shared" ca="1" si="208"/>
        <v>2280.834971655614</v>
      </c>
      <c r="AG505" s="306">
        <f t="shared" ca="1" si="230"/>
        <v>-8.5913542062624426</v>
      </c>
      <c r="AH505" s="304">
        <f t="shared" ca="1" si="231"/>
        <v>-1.6445709431544391</v>
      </c>
    </row>
    <row r="506" spans="1:34" x14ac:dyDescent="0.2">
      <c r="A506" s="347">
        <f t="shared" ca="1" si="209"/>
        <v>0.1</v>
      </c>
      <c r="B506" s="304">
        <f t="shared" ca="1" si="210"/>
        <v>17.899999999999913</v>
      </c>
      <c r="D506" s="306">
        <f t="shared" ca="1" si="211"/>
        <v>-1.1458770132277338</v>
      </c>
      <c r="E506" s="307">
        <f t="shared" ca="1" si="212"/>
        <v>-10.939437512517543</v>
      </c>
      <c r="F506" s="304">
        <f t="shared" ca="1" si="213"/>
        <v>10.999287577826108</v>
      </c>
      <c r="G506" s="306">
        <f t="shared" ca="1" si="214"/>
        <v>56.738000160049793</v>
      </c>
      <c r="H506" s="307">
        <f t="shared" ca="1" si="215"/>
        <v>54.942999719200941</v>
      </c>
      <c r="I506" s="304">
        <f t="shared" ca="1" si="216"/>
        <v>78.980591795110811</v>
      </c>
      <c r="J506" s="306">
        <f t="shared" ca="1" si="217"/>
        <v>1022.8068866945647</v>
      </c>
      <c r="K506" s="307">
        <f t="shared" ca="1" si="218"/>
        <v>2286.3839688150965</v>
      </c>
      <c r="L506" s="304">
        <f t="shared" ca="1" si="203"/>
        <v>2504.732636495261</v>
      </c>
      <c r="M506" s="306">
        <f t="shared" ca="1" si="219"/>
        <v>0.76932697939310712</v>
      </c>
      <c r="N506" s="304">
        <f t="shared" ca="1" si="220"/>
        <v>44.07918898477309</v>
      </c>
      <c r="P506" s="310">
        <f t="shared" ca="1" si="221"/>
        <v>23</v>
      </c>
      <c r="Q506" s="304">
        <f t="shared" ca="1" si="222"/>
        <v>0</v>
      </c>
      <c r="R506" s="306">
        <f t="shared" ca="1" si="223"/>
        <v>0</v>
      </c>
      <c r="S506" s="307">
        <f t="shared" ca="1" si="224"/>
        <v>8.451999999999984</v>
      </c>
      <c r="T506" s="304">
        <f t="shared" ca="1" si="204"/>
        <v>82.914119999999841</v>
      </c>
      <c r="U506" s="311">
        <f t="shared" ca="1" si="205"/>
        <v>0</v>
      </c>
      <c r="V506" s="306">
        <f t="shared" ca="1" si="206"/>
        <v>0.97365187948680876</v>
      </c>
      <c r="W506" s="304">
        <f t="shared" ca="1" si="207"/>
        <v>13.30435559243563</v>
      </c>
      <c r="Y506" s="314" t="str">
        <f t="shared" ca="1" si="225"/>
        <v/>
      </c>
      <c r="Z506" s="315" t="str">
        <f t="shared" ca="1" si="226"/>
        <v/>
      </c>
      <c r="AA506" s="316" t="str">
        <f t="shared" ca="1" si="227"/>
        <v/>
      </c>
      <c r="AC506" s="310" t="e">
        <f t="shared" ca="1" si="228"/>
        <v>#N/A</v>
      </c>
      <c r="AD506" s="323" t="e">
        <f t="shared" ca="1" si="229"/>
        <v>#N/A</v>
      </c>
      <c r="AE506" s="324">
        <f t="shared" ca="1" si="208"/>
        <v>2286.3839688150965</v>
      </c>
      <c r="AG506" s="306">
        <f t="shared" ca="1" si="230"/>
        <v>-8.4953512435685052</v>
      </c>
      <c r="AH506" s="304">
        <f t="shared" ca="1" si="231"/>
        <v>-1.6089323242838798</v>
      </c>
    </row>
    <row r="507" spans="1:34" x14ac:dyDescent="0.2">
      <c r="A507" s="347">
        <f t="shared" ca="1" si="209"/>
        <v>0.1</v>
      </c>
      <c r="B507" s="304">
        <f t="shared" ca="1" si="210"/>
        <v>17.999999999999915</v>
      </c>
      <c r="D507" s="306">
        <f t="shared" ca="1" si="211"/>
        <v>-1.1308057189797787</v>
      </c>
      <c r="E507" s="307">
        <f t="shared" ca="1" si="212"/>
        <v>-10.905030810481819</v>
      </c>
      <c r="F507" s="304">
        <f t="shared" ca="1" si="213"/>
        <v>10.963503935860794</v>
      </c>
      <c r="G507" s="306">
        <f t="shared" ca="1" si="214"/>
        <v>56.624919588151819</v>
      </c>
      <c r="H507" s="307">
        <f t="shared" ca="1" si="215"/>
        <v>53.852496638152758</v>
      </c>
      <c r="I507" s="304">
        <f t="shared" ca="1" si="216"/>
        <v>78.143924348134149</v>
      </c>
      <c r="J507" s="306">
        <f t="shared" ca="1" si="217"/>
        <v>1028.4750326819749</v>
      </c>
      <c r="K507" s="307">
        <f t="shared" ca="1" si="218"/>
        <v>2291.8237436329641</v>
      </c>
      <c r="L507" s="304">
        <f t="shared" ca="1" si="203"/>
        <v>2512.0145231924921</v>
      </c>
      <c r="M507" s="306">
        <f t="shared" ca="1" si="219"/>
        <v>0.76030849999256922</v>
      </c>
      <c r="N507" s="304">
        <f t="shared" ca="1" si="220"/>
        <v>43.562468177496598</v>
      </c>
      <c r="P507" s="310">
        <f t="shared" ca="1" si="221"/>
        <v>23</v>
      </c>
      <c r="Q507" s="304">
        <f t="shared" ca="1" si="222"/>
        <v>0</v>
      </c>
      <c r="R507" s="306">
        <f t="shared" ca="1" si="223"/>
        <v>0</v>
      </c>
      <c r="S507" s="307">
        <f t="shared" ca="1" si="224"/>
        <v>8.451999999999984</v>
      </c>
      <c r="T507" s="304">
        <f t="shared" ca="1" si="204"/>
        <v>82.914119999999841</v>
      </c>
      <c r="U507" s="311">
        <f t="shared" ca="1" si="205"/>
        <v>0</v>
      </c>
      <c r="V507" s="306">
        <f t="shared" ca="1" si="206"/>
        <v>0.97311535222619361</v>
      </c>
      <c r="W507" s="304">
        <f t="shared" ca="1" si="207"/>
        <v>13.016796926705634</v>
      </c>
      <c r="Y507" s="314" t="str">
        <f t="shared" ca="1" si="225"/>
        <v/>
      </c>
      <c r="Z507" s="315" t="str">
        <f t="shared" ca="1" si="226"/>
        <v/>
      </c>
      <c r="AA507" s="316" t="str">
        <f t="shared" ca="1" si="227"/>
        <v/>
      </c>
      <c r="AC507" s="310">
        <f t="shared" ca="1" si="228"/>
        <v>17.999999999999915</v>
      </c>
      <c r="AD507" s="323">
        <f t="shared" ca="1" si="229"/>
        <v>1028.4750326819749</v>
      </c>
      <c r="AE507" s="324">
        <f t="shared" ca="1" si="208"/>
        <v>2291.8237436329641</v>
      </c>
      <c r="AG507" s="306">
        <f t="shared" ca="1" si="230"/>
        <v>-8.3984526419274257</v>
      </c>
      <c r="AH507" s="304">
        <f t="shared" ca="1" si="231"/>
        <v>-1.5741073819729834</v>
      </c>
    </row>
    <row r="508" spans="1:34" x14ac:dyDescent="0.2">
      <c r="A508" s="347">
        <f t="shared" ca="1" si="209"/>
        <v>0.1</v>
      </c>
      <c r="B508" s="304">
        <f t="shared" ca="1" si="210"/>
        <v>18.099999999999916</v>
      </c>
      <c r="D508" s="306">
        <f t="shared" ca="1" si="211"/>
        <v>-1.1159815687135231</v>
      </c>
      <c r="E508" s="307">
        <f t="shared" ca="1" si="212"/>
        <v>-10.871341792880187</v>
      </c>
      <c r="F508" s="304">
        <f t="shared" ca="1" si="213"/>
        <v>10.928471404516356</v>
      </c>
      <c r="G508" s="306">
        <f t="shared" ca="1" si="214"/>
        <v>56.513321431280467</v>
      </c>
      <c r="H508" s="307">
        <f t="shared" ca="1" si="215"/>
        <v>52.765362458864736</v>
      </c>
      <c r="I508" s="304">
        <f t="shared" ca="1" si="216"/>
        <v>77.317132477935289</v>
      </c>
      <c r="J508" s="306">
        <f t="shared" ca="1" si="217"/>
        <v>1034.1319447329465</v>
      </c>
      <c r="K508" s="307">
        <f t="shared" ca="1" si="218"/>
        <v>2297.1546365878148</v>
      </c>
      <c r="L508" s="304">
        <f t="shared" ca="1" si="203"/>
        <v>2519.1959636983465</v>
      </c>
      <c r="M508" s="306">
        <f t="shared" ca="1" si="219"/>
        <v>0.75111434611056915</v>
      </c>
      <c r="N508" s="304">
        <f t="shared" ca="1" si="220"/>
        <v>43.035681963864171</v>
      </c>
      <c r="P508" s="310">
        <f t="shared" ca="1" si="221"/>
        <v>23</v>
      </c>
      <c r="Q508" s="304">
        <f t="shared" ca="1" si="222"/>
        <v>0</v>
      </c>
      <c r="R508" s="306">
        <f t="shared" ca="1" si="223"/>
        <v>0</v>
      </c>
      <c r="S508" s="307">
        <f t="shared" ca="1" si="224"/>
        <v>8.451999999999984</v>
      </c>
      <c r="T508" s="304">
        <f t="shared" ca="1" si="204"/>
        <v>82.914119999999841</v>
      </c>
      <c r="U508" s="311">
        <f t="shared" ca="1" si="205"/>
        <v>0</v>
      </c>
      <c r="V508" s="306">
        <f t="shared" ca="1" si="206"/>
        <v>0.97258981801180089</v>
      </c>
      <c r="W508" s="304">
        <f t="shared" ca="1" si="207"/>
        <v>12.735927151600849</v>
      </c>
      <c r="Y508" s="314" t="str">
        <f t="shared" ca="1" si="225"/>
        <v/>
      </c>
      <c r="Z508" s="315" t="str">
        <f t="shared" ca="1" si="226"/>
        <v/>
      </c>
      <c r="AA508" s="316" t="str">
        <f t="shared" ca="1" si="227"/>
        <v/>
      </c>
      <c r="AC508" s="310" t="e">
        <f t="shared" ca="1" si="228"/>
        <v>#N/A</v>
      </c>
      <c r="AD508" s="323" t="e">
        <f t="shared" ca="1" si="229"/>
        <v>#N/A</v>
      </c>
      <c r="AE508" s="324">
        <f t="shared" ca="1" si="208"/>
        <v>2297.1546365878148</v>
      </c>
      <c r="AG508" s="306">
        <f t="shared" ca="1" si="230"/>
        <v>-8.3005975109956225</v>
      </c>
      <c r="AH508" s="304">
        <f t="shared" ca="1" si="231"/>
        <v>-1.5400848233205937</v>
      </c>
    </row>
    <row r="509" spans="1:34" x14ac:dyDescent="0.2">
      <c r="A509" s="347">
        <f t="shared" ca="1" si="209"/>
        <v>0.1</v>
      </c>
      <c r="B509" s="304">
        <f t="shared" ca="1" si="210"/>
        <v>18.199999999999918</v>
      </c>
      <c r="D509" s="306">
        <f t="shared" ca="1" si="211"/>
        <v>-1.1014027890562303</v>
      </c>
      <c r="E509" s="307">
        <f t="shared" ca="1" si="212"/>
        <v>-10.838357843883319</v>
      </c>
      <c r="F509" s="304">
        <f t="shared" ca="1" si="213"/>
        <v>10.894176832409501</v>
      </c>
      <c r="G509" s="306">
        <f t="shared" ca="1" si="214"/>
        <v>56.403181152374842</v>
      </c>
      <c r="H509" s="307">
        <f t="shared" ca="1" si="215"/>
        <v>51.681526674476402</v>
      </c>
      <c r="I509" s="304">
        <f t="shared" ca="1" si="216"/>
        <v>76.500320545159994</v>
      </c>
      <c r="J509" s="306">
        <f t="shared" ca="1" si="217"/>
        <v>1039.7777698621294</v>
      </c>
      <c r="K509" s="307">
        <f t="shared" ca="1" si="218"/>
        <v>2302.3769810444819</v>
      </c>
      <c r="L509" s="304">
        <f t="shared" ca="1" si="203"/>
        <v>2526.2774142090898</v>
      </c>
      <c r="M509" s="306">
        <f t="shared" ca="1" si="219"/>
        <v>0.74174116074520258</v>
      </c>
      <c r="N509" s="304">
        <f t="shared" ca="1" si="220"/>
        <v>42.498638001834877</v>
      </c>
      <c r="P509" s="310">
        <f t="shared" ca="1" si="221"/>
        <v>23</v>
      </c>
      <c r="Q509" s="304">
        <f t="shared" ca="1" si="222"/>
        <v>0</v>
      </c>
      <c r="R509" s="306">
        <f t="shared" ca="1" si="223"/>
        <v>0</v>
      </c>
      <c r="S509" s="307">
        <f t="shared" ca="1" si="224"/>
        <v>8.451999999999984</v>
      </c>
      <c r="T509" s="304">
        <f t="shared" ca="1" si="204"/>
        <v>82.914119999999841</v>
      </c>
      <c r="U509" s="311">
        <f t="shared" ca="1" si="205"/>
        <v>0</v>
      </c>
      <c r="V509" s="306">
        <f t="shared" ca="1" si="206"/>
        <v>0.97207522842281335</v>
      </c>
      <c r="W509" s="304">
        <f t="shared" ca="1" si="207"/>
        <v>12.461655934098337</v>
      </c>
      <c r="Y509" s="314" t="str">
        <f t="shared" ca="1" si="225"/>
        <v/>
      </c>
      <c r="Z509" s="315" t="str">
        <f t="shared" ca="1" si="226"/>
        <v/>
      </c>
      <c r="AA509" s="316" t="str">
        <f t="shared" ca="1" si="227"/>
        <v/>
      </c>
      <c r="AC509" s="310" t="e">
        <f t="shared" ca="1" si="228"/>
        <v>#N/A</v>
      </c>
      <c r="AD509" s="323" t="e">
        <f t="shared" ca="1" si="229"/>
        <v>#N/A</v>
      </c>
      <c r="AE509" s="324">
        <f t="shared" ca="1" si="208"/>
        <v>2302.3769810444819</v>
      </c>
      <c r="AG509" s="306">
        <f t="shared" ca="1" si="230"/>
        <v>-8.2017243735157308</v>
      </c>
      <c r="AH509" s="304">
        <f t="shared" ca="1" si="231"/>
        <v>-1.5068536620445898</v>
      </c>
    </row>
    <row r="510" spans="1:34" x14ac:dyDescent="0.2">
      <c r="A510" s="347">
        <f t="shared" ca="1" si="209"/>
        <v>0.1</v>
      </c>
      <c r="B510" s="304">
        <f t="shared" ca="1" si="210"/>
        <v>18.299999999999919</v>
      </c>
      <c r="D510" s="306">
        <f t="shared" ca="1" si="211"/>
        <v>-1.0870677504859776</v>
      </c>
      <c r="E510" s="307">
        <f t="shared" ca="1" si="212"/>
        <v>-10.806066530218015</v>
      </c>
      <c r="F510" s="304">
        <f t="shared" ca="1" si="213"/>
        <v>10.860607264312831</v>
      </c>
      <c r="G510" s="306">
        <f t="shared" ca="1" si="214"/>
        <v>56.294474377326246</v>
      </c>
      <c r="H510" s="307">
        <f t="shared" ca="1" si="215"/>
        <v>50.600920021454598</v>
      </c>
      <c r="I510" s="304">
        <f t="shared" ca="1" si="216"/>
        <v>75.693599151031819</v>
      </c>
      <c r="J510" s="306">
        <f t="shared" ca="1" si="217"/>
        <v>1045.4126526386144</v>
      </c>
      <c r="K510" s="307">
        <f t="shared" ca="1" si="218"/>
        <v>2307.4911033792787</v>
      </c>
      <c r="L510" s="304">
        <f t="shared" ca="1" si="203"/>
        <v>2533.2593247576187</v>
      </c>
      <c r="M510" s="306">
        <f t="shared" ca="1" si="219"/>
        <v>0.73218558620436569</v>
      </c>
      <c r="N510" s="304">
        <f t="shared" ca="1" si="220"/>
        <v>41.951143909822264</v>
      </c>
      <c r="P510" s="310">
        <f t="shared" ca="1" si="221"/>
        <v>23</v>
      </c>
      <c r="Q510" s="304">
        <f t="shared" ca="1" si="222"/>
        <v>0</v>
      </c>
      <c r="R510" s="306">
        <f t="shared" ca="1" si="223"/>
        <v>0</v>
      </c>
      <c r="S510" s="307">
        <f t="shared" ca="1" si="224"/>
        <v>8.451999999999984</v>
      </c>
      <c r="T510" s="304">
        <f t="shared" ca="1" si="204"/>
        <v>82.914119999999841</v>
      </c>
      <c r="U510" s="311">
        <f t="shared" ca="1" si="205"/>
        <v>0</v>
      </c>
      <c r="V510" s="306">
        <f t="shared" ca="1" si="206"/>
        <v>0.97157153612300107</v>
      </c>
      <c r="W510" s="304">
        <f t="shared" ca="1" si="207"/>
        <v>12.193895397809827</v>
      </c>
      <c r="Y510" s="314" t="str">
        <f t="shared" ca="1" si="225"/>
        <v/>
      </c>
      <c r="Z510" s="315" t="str">
        <f t="shared" ca="1" si="226"/>
        <v/>
      </c>
      <c r="AA510" s="316" t="str">
        <f t="shared" ca="1" si="227"/>
        <v/>
      </c>
      <c r="AC510" s="310" t="e">
        <f t="shared" ca="1" si="228"/>
        <v>#N/A</v>
      </c>
      <c r="AD510" s="323" t="e">
        <f t="shared" ca="1" si="229"/>
        <v>#N/A</v>
      </c>
      <c r="AE510" s="324">
        <f t="shared" ca="1" si="208"/>
        <v>2307.4911033792787</v>
      </c>
      <c r="AG510" s="306">
        <f t="shared" ca="1" si="230"/>
        <v>-8.1017712143744305</v>
      </c>
      <c r="AH510" s="304">
        <f t="shared" ca="1" si="231"/>
        <v>-1.4744032103760483</v>
      </c>
    </row>
    <row r="511" spans="1:34" x14ac:dyDescent="0.2">
      <c r="A511" s="347">
        <f t="shared" ca="1" si="209"/>
        <v>0.1</v>
      </c>
      <c r="B511" s="304">
        <f t="shared" ca="1" si="210"/>
        <v>18.39999999999992</v>
      </c>
      <c r="D511" s="306">
        <f t="shared" ca="1" si="211"/>
        <v>-1.0729749658669987</v>
      </c>
      <c r="E511" s="307">
        <f t="shared" ca="1" si="212"/>
        <v>-10.774455588819333</v>
      </c>
      <c r="F511" s="304">
        <f t="shared" ca="1" si="213"/>
        <v>10.827749928439308</v>
      </c>
      <c r="G511" s="306">
        <f t="shared" ca="1" si="214"/>
        <v>56.187176880739543</v>
      </c>
      <c r="H511" s="307">
        <f t="shared" ca="1" si="215"/>
        <v>49.523474462572665</v>
      </c>
      <c r="I511" s="304">
        <f t="shared" ca="1" si="216"/>
        <v>74.897085181418106</v>
      </c>
      <c r="J511" s="306">
        <f t="shared" ca="1" si="217"/>
        <v>1051.0367352015178</v>
      </c>
      <c r="K511" s="307">
        <f t="shared" ca="1" si="218"/>
        <v>2312.4973231034801</v>
      </c>
      <c r="L511" s="304">
        <f t="shared" ca="1" si="203"/>
        <v>2540.1421393504393</v>
      </c>
      <c r="M511" s="306">
        <f t="shared" ca="1" si="219"/>
        <v>0.72244427153956015</v>
      </c>
      <c r="N511" s="304">
        <f t="shared" ca="1" si="220"/>
        <v>41.39300769262001</v>
      </c>
      <c r="P511" s="310">
        <f t="shared" ca="1" si="221"/>
        <v>23</v>
      </c>
      <c r="Q511" s="304">
        <f t="shared" ca="1" si="222"/>
        <v>0</v>
      </c>
      <c r="R511" s="306">
        <f t="shared" ca="1" si="223"/>
        <v>0</v>
      </c>
      <c r="S511" s="307">
        <f t="shared" ca="1" si="224"/>
        <v>8.451999999999984</v>
      </c>
      <c r="T511" s="304">
        <f t="shared" ca="1" si="204"/>
        <v>82.914119999999841</v>
      </c>
      <c r="U511" s="311">
        <f t="shared" ca="1" si="205"/>
        <v>0</v>
      </c>
      <c r="V511" s="306">
        <f t="shared" ca="1" si="206"/>
        <v>0.97107869484259557</v>
      </c>
      <c r="W511" s="304">
        <f t="shared" ca="1" si="207"/>
        <v>11.932560058605432</v>
      </c>
      <c r="Y511" s="314" t="str">
        <f t="shared" ca="1" si="225"/>
        <v/>
      </c>
      <c r="Z511" s="315" t="str">
        <f t="shared" ca="1" si="226"/>
        <v/>
      </c>
      <c r="AA511" s="316" t="str">
        <f t="shared" ca="1" si="227"/>
        <v/>
      </c>
      <c r="AC511" s="310" t="e">
        <f t="shared" ca="1" si="228"/>
        <v>#N/A</v>
      </c>
      <c r="AD511" s="323" t="e">
        <f t="shared" ca="1" si="229"/>
        <v>#N/A</v>
      </c>
      <c r="AE511" s="324">
        <f t="shared" ca="1" si="208"/>
        <v>2312.4973231034801</v>
      </c>
      <c r="AG511" s="306">
        <f t="shared" ca="1" si="230"/>
        <v>-8.0006755398130451</v>
      </c>
      <c r="AH511" s="304">
        <f t="shared" ca="1" si="231"/>
        <v>-1.4427230712032477</v>
      </c>
    </row>
    <row r="512" spans="1:34" x14ac:dyDescent="0.2">
      <c r="A512" s="347">
        <f t="shared" ca="1" si="209"/>
        <v>0.1</v>
      </c>
      <c r="B512" s="304">
        <f t="shared" ca="1" si="210"/>
        <v>18.499999999999922</v>
      </c>
      <c r="D512" s="306">
        <f t="shared" ca="1" si="211"/>
        <v>-1.0591230889628269</v>
      </c>
      <c r="E512" s="307">
        <f t="shared" ca="1" si="212"/>
        <v>-10.743512914526795</v>
      </c>
      <c r="F512" s="304">
        <f t="shared" ca="1" si="213"/>
        <v>10.795592223781805</v>
      </c>
      <c r="G512" s="306">
        <f t="shared" ca="1" si="214"/>
        <v>56.081264571843263</v>
      </c>
      <c r="H512" s="307">
        <f t="shared" ca="1" si="215"/>
        <v>48.449123171119986</v>
      </c>
      <c r="I512" s="304">
        <f t="shared" ca="1" si="216"/>
        <v>74.110901843301292</v>
      </c>
      <c r="J512" s="306">
        <f t="shared" ca="1" si="217"/>
        <v>1056.650157274147</v>
      </c>
      <c r="K512" s="307">
        <f t="shared" ca="1" si="218"/>
        <v>2317.3959529851645</v>
      </c>
      <c r="L512" s="304">
        <f t="shared" ca="1" si="203"/>
        <v>2546.9262961027157</v>
      </c>
      <c r="M512" s="306">
        <f t="shared" ca="1" si="219"/>
        <v>0.71251388068719301</v>
      </c>
      <c r="N512" s="304">
        <f t="shared" ca="1" si="220"/>
        <v>40.824038207864056</v>
      </c>
      <c r="P512" s="310">
        <f t="shared" ca="1" si="221"/>
        <v>23</v>
      </c>
      <c r="Q512" s="304">
        <f t="shared" ca="1" si="222"/>
        <v>0</v>
      </c>
      <c r="R512" s="306">
        <f t="shared" ca="1" si="223"/>
        <v>0</v>
      </c>
      <c r="S512" s="307">
        <f t="shared" ca="1" si="224"/>
        <v>8.451999999999984</v>
      </c>
      <c r="T512" s="304">
        <f t="shared" ca="1" si="204"/>
        <v>82.914119999999841</v>
      </c>
      <c r="U512" s="311">
        <f t="shared" ca="1" si="205"/>
        <v>0</v>
      </c>
      <c r="V512" s="306">
        <f t="shared" ca="1" si="206"/>
        <v>0.97059665936051043</v>
      </c>
      <c r="W512" s="304">
        <f t="shared" ca="1" si="207"/>
        <v>11.677566762173987</v>
      </c>
      <c r="Y512" s="314" t="str">
        <f t="shared" ca="1" si="225"/>
        <v/>
      </c>
      <c r="Z512" s="315" t="str">
        <f t="shared" ca="1" si="226"/>
        <v/>
      </c>
      <c r="AA512" s="316" t="str">
        <f t="shared" ca="1" si="227"/>
        <v/>
      </c>
      <c r="AC512" s="310" t="e">
        <f t="shared" ca="1" si="228"/>
        <v>#N/A</v>
      </c>
      <c r="AD512" s="323" t="e">
        <f t="shared" ca="1" si="229"/>
        <v>#N/A</v>
      </c>
      <c r="AE512" s="324">
        <f t="shared" ca="1" si="208"/>
        <v>2317.3959529851645</v>
      </c>
      <c r="AG512" s="306">
        <f t="shared" ca="1" si="230"/>
        <v>-7.8983744476304887</v>
      </c>
      <c r="AH512" s="304">
        <f t="shared" ca="1" si="231"/>
        <v>-1.4118031304549756</v>
      </c>
    </row>
    <row r="513" spans="1:34" x14ac:dyDescent="0.2">
      <c r="A513" s="347">
        <f t="shared" ca="1" si="209"/>
        <v>0.1</v>
      </c>
      <c r="B513" s="304">
        <f t="shared" ca="1" si="210"/>
        <v>18.599999999999923</v>
      </c>
      <c r="D513" s="306">
        <f t="shared" ca="1" si="211"/>
        <v>-1.0455109129101972</v>
      </c>
      <c r="E513" s="307">
        <f t="shared" ca="1" si="212"/>
        <v>-10.713226547815189</v>
      </c>
      <c r="F513" s="304">
        <f t="shared" ca="1" si="213"/>
        <v>10.764121707497852</v>
      </c>
      <c r="G513" s="306">
        <f t="shared" ca="1" si="214"/>
        <v>55.976713480552242</v>
      </c>
      <c r="H513" s="307">
        <f t="shared" ca="1" si="215"/>
        <v>47.377800516338468</v>
      </c>
      <c r="I513" s="304">
        <f t="shared" ca="1" si="216"/>
        <v>73.335178692424279</v>
      </c>
      <c r="J513" s="306">
        <f t="shared" ca="1" si="217"/>
        <v>1062.2530561767667</v>
      </c>
      <c r="K513" s="307">
        <f t="shared" ca="1" si="218"/>
        <v>2322.1872991695373</v>
      </c>
      <c r="L513" s="304">
        <f t="shared" ca="1" si="203"/>
        <v>2553.6122273714918</v>
      </c>
      <c r="M513" s="306">
        <f t="shared" ca="1" si="219"/>
        <v>0.7023911013548273</v>
      </c>
      <c r="N513" s="304">
        <f t="shared" ca="1" si="220"/>
        <v>40.24404567517724</v>
      </c>
      <c r="P513" s="310">
        <f t="shared" ca="1" si="221"/>
        <v>23</v>
      </c>
      <c r="Q513" s="304">
        <f t="shared" ca="1" si="222"/>
        <v>0</v>
      </c>
      <c r="R513" s="306">
        <f t="shared" ca="1" si="223"/>
        <v>0</v>
      </c>
      <c r="S513" s="307">
        <f t="shared" ca="1" si="224"/>
        <v>8.451999999999984</v>
      </c>
      <c r="T513" s="304">
        <f t="shared" ca="1" si="204"/>
        <v>82.914119999999841</v>
      </c>
      <c r="U513" s="311">
        <f t="shared" ca="1" si="205"/>
        <v>0</v>
      </c>
      <c r="V513" s="306">
        <f t="shared" ca="1" si="206"/>
        <v>0.97012538548688587</v>
      </c>
      <c r="W513" s="304">
        <f t="shared" ca="1" si="207"/>
        <v>11.428834623436916</v>
      </c>
      <c r="Y513" s="314" t="str">
        <f t="shared" ca="1" si="225"/>
        <v/>
      </c>
      <c r="Z513" s="315" t="str">
        <f t="shared" ca="1" si="226"/>
        <v/>
      </c>
      <c r="AA513" s="316" t="str">
        <f t="shared" ca="1" si="227"/>
        <v/>
      </c>
      <c r="AC513" s="310" t="e">
        <f t="shared" ca="1" si="228"/>
        <v>#N/A</v>
      </c>
      <c r="AD513" s="323" t="e">
        <f t="shared" ca="1" si="229"/>
        <v>#N/A</v>
      </c>
      <c r="AE513" s="324">
        <f t="shared" ca="1" si="208"/>
        <v>2322.1872991695373</v>
      </c>
      <c r="AG513" s="306">
        <f t="shared" ca="1" si="230"/>
        <v>-7.7948047092492905</v>
      </c>
      <c r="AH513" s="304">
        <f t="shared" ca="1" si="231"/>
        <v>-1.3816335497129684</v>
      </c>
    </row>
    <row r="514" spans="1:34" x14ac:dyDescent="0.2">
      <c r="A514" s="347">
        <f t="shared" ca="1" si="209"/>
        <v>0.1</v>
      </c>
      <c r="B514" s="304">
        <f t="shared" ca="1" si="210"/>
        <v>18.699999999999925</v>
      </c>
      <c r="D514" s="306">
        <f t="shared" ca="1" si="211"/>
        <v>-1.0321373686356723</v>
      </c>
      <c r="E514" s="307">
        <f t="shared" ca="1" si="212"/>
        <v>-10.683584662552022</v>
      </c>
      <c r="F514" s="304">
        <f t="shared" ca="1" si="213"/>
        <v>10.733326082331187</v>
      </c>
      <c r="G514" s="306">
        <f t="shared" ca="1" si="214"/>
        <v>55.873499743688676</v>
      </c>
      <c r="H514" s="307">
        <f t="shared" ca="1" si="215"/>
        <v>46.309442050083263</v>
      </c>
      <c r="I514" s="304">
        <f t="shared" ca="1" si="216"/>
        <v>72.570051650787718</v>
      </c>
      <c r="J514" s="306">
        <f t="shared" ca="1" si="217"/>
        <v>1067.8455668379788</v>
      </c>
      <c r="K514" s="307">
        <f t="shared" ca="1" si="218"/>
        <v>2326.8716612978583</v>
      </c>
      <c r="L514" s="304">
        <f t="shared" ca="1" si="203"/>
        <v>2560.2003598872061</v>
      </c>
      <c r="M514" s="306">
        <f t="shared" ca="1" si="219"/>
        <v>0.69207265468895329</v>
      </c>
      <c r="N514" s="304">
        <f t="shared" ca="1" si="220"/>
        <v>39.652842230091828</v>
      </c>
      <c r="P514" s="310">
        <f t="shared" ca="1" si="221"/>
        <v>23</v>
      </c>
      <c r="Q514" s="304">
        <f t="shared" ca="1" si="222"/>
        <v>0</v>
      </c>
      <c r="R514" s="306">
        <f t="shared" ca="1" si="223"/>
        <v>0</v>
      </c>
      <c r="S514" s="307">
        <f t="shared" ca="1" si="224"/>
        <v>8.451999999999984</v>
      </c>
      <c r="T514" s="304">
        <f t="shared" ca="1" si="204"/>
        <v>82.914119999999841</v>
      </c>
      <c r="U514" s="311">
        <f t="shared" ca="1" si="205"/>
        <v>0</v>
      </c>
      <c r="V514" s="306">
        <f t="shared" ca="1" si="206"/>
        <v>0.96966483004595005</v>
      </c>
      <c r="W514" s="304">
        <f t="shared" ca="1" si="207"/>
        <v>11.186284967735469</v>
      </c>
      <c r="Y514" s="314" t="str">
        <f t="shared" ca="1" si="225"/>
        <v/>
      </c>
      <c r="Z514" s="315" t="str">
        <f t="shared" ca="1" si="226"/>
        <v/>
      </c>
      <c r="AA514" s="316" t="str">
        <f t="shared" ca="1" si="227"/>
        <v/>
      </c>
      <c r="AC514" s="310" t="e">
        <f t="shared" ca="1" si="228"/>
        <v>#N/A</v>
      </c>
      <c r="AD514" s="323" t="e">
        <f t="shared" ca="1" si="229"/>
        <v>#N/A</v>
      </c>
      <c r="AE514" s="324">
        <f t="shared" ca="1" si="208"/>
        <v>2326.8716612978583</v>
      </c>
      <c r="AG514" s="306">
        <f t="shared" ca="1" si="230"/>
        <v>-7.6899028645409118</v>
      </c>
      <c r="AH514" s="304">
        <f t="shared" ca="1" si="231"/>
        <v>-1.352204759043651</v>
      </c>
    </row>
    <row r="515" spans="1:34" x14ac:dyDescent="0.2">
      <c r="A515" s="347">
        <f t="shared" ca="1" si="209"/>
        <v>0.1</v>
      </c>
      <c r="B515" s="304">
        <f t="shared" ca="1" si="210"/>
        <v>18.799999999999926</v>
      </c>
      <c r="D515" s="306">
        <f t="shared" ca="1" si="211"/>
        <v>-1.0190015231959695</v>
      </c>
      <c r="E515" s="307">
        <f t="shared" ca="1" si="212"/>
        <v>-10.654575553775308</v>
      </c>
      <c r="F515" s="304">
        <f t="shared" ca="1" si="213"/>
        <v>10.703193184063441</v>
      </c>
      <c r="G515" s="306">
        <f t="shared" ca="1" si="214"/>
        <v>55.771599591369082</v>
      </c>
      <c r="H515" s="307">
        <f t="shared" ca="1" si="215"/>
        <v>45.243984494705735</v>
      </c>
      <c r="I515" s="304">
        <f t="shared" ca="1" si="216"/>
        <v>71.81566301258502</v>
      </c>
      <c r="J515" s="306">
        <f t="shared" ca="1" si="217"/>
        <v>1073.4278218047318</v>
      </c>
      <c r="K515" s="307">
        <f t="shared" ca="1" si="218"/>
        <v>2331.4493326250977</v>
      </c>
      <c r="L515" s="304">
        <f t="shared" ca="1" si="203"/>
        <v>2566.6911148836089</v>
      </c>
      <c r="M515" s="306">
        <f t="shared" ca="1" si="219"/>
        <v>0.68155530575942491</v>
      </c>
      <c r="N515" s="304">
        <f t="shared" ca="1" si="220"/>
        <v>39.050242524763419</v>
      </c>
      <c r="P515" s="310">
        <f t="shared" ca="1" si="221"/>
        <v>23</v>
      </c>
      <c r="Q515" s="304">
        <f t="shared" ca="1" si="222"/>
        <v>0</v>
      </c>
      <c r="R515" s="306">
        <f t="shared" ca="1" si="223"/>
        <v>0</v>
      </c>
      <c r="S515" s="307">
        <f t="shared" ca="1" si="224"/>
        <v>8.451999999999984</v>
      </c>
      <c r="T515" s="304">
        <f t="shared" ca="1" si="204"/>
        <v>82.914119999999841</v>
      </c>
      <c r="U515" s="311">
        <f t="shared" ca="1" si="205"/>
        <v>0</v>
      </c>
      <c r="V515" s="306">
        <f t="shared" ca="1" si="206"/>
        <v>0.9692149508591692</v>
      </c>
      <c r="W515" s="304">
        <f t="shared" ca="1" si="207"/>
        <v>10.949841273713444</v>
      </c>
      <c r="Y515" s="314" t="str">
        <f t="shared" ca="1" si="225"/>
        <v/>
      </c>
      <c r="Z515" s="315" t="str">
        <f t="shared" ca="1" si="226"/>
        <v/>
      </c>
      <c r="AA515" s="316" t="str">
        <f t="shared" ca="1" si="227"/>
        <v/>
      </c>
      <c r="AC515" s="310" t="e">
        <f t="shared" ca="1" si="228"/>
        <v>#N/A</v>
      </c>
      <c r="AD515" s="323" t="e">
        <f t="shared" ca="1" si="229"/>
        <v>#N/A</v>
      </c>
      <c r="AE515" s="324">
        <f t="shared" ca="1" si="208"/>
        <v>2331.4493326250977</v>
      </c>
      <c r="AG515" s="306">
        <f t="shared" ca="1" si="230"/>
        <v>-7.5836053303253488</v>
      </c>
      <c r="AH515" s="304">
        <f t="shared" ca="1" si="231"/>
        <v>-1.3235074500396937</v>
      </c>
    </row>
    <row r="516" spans="1:34" x14ac:dyDescent="0.2">
      <c r="A516" s="347">
        <f t="shared" ca="1" si="209"/>
        <v>0.1</v>
      </c>
      <c r="B516" s="304">
        <f t="shared" ca="1" si="210"/>
        <v>18.899999999999928</v>
      </c>
      <c r="D516" s="306">
        <f t="shared" ca="1" si="211"/>
        <v>-1.00610257802189</v>
      </c>
      <c r="E516" s="307">
        <f t="shared" ca="1" si="212"/>
        <v>-10.626187625487262</v>
      </c>
      <c r="F516" s="304">
        <f t="shared" ca="1" si="213"/>
        <v>10.673710968991099</v>
      </c>
      <c r="G516" s="306">
        <f t="shared" ca="1" si="214"/>
        <v>55.670989333566894</v>
      </c>
      <c r="H516" s="307">
        <f t="shared" ca="1" si="215"/>
        <v>44.181365732157012</v>
      </c>
      <c r="I516" s="304">
        <f t="shared" ca="1" si="216"/>
        <v>71.072161437068573</v>
      </c>
      <c r="J516" s="306">
        <f t="shared" ca="1" si="217"/>
        <v>1078.9999512509787</v>
      </c>
      <c r="K516" s="307">
        <f t="shared" ca="1" si="218"/>
        <v>2335.920600136441</v>
      </c>
      <c r="L516" s="304">
        <f t="shared" ref="L516:L579" ca="1" si="232">SQRT(pos_x^2+pos_z^2)</f>
        <v>2573.0849082261948</v>
      </c>
      <c r="M516" s="306">
        <f t="shared" ca="1" si="219"/>
        <v>0.67083587489363217</v>
      </c>
      <c r="N516" s="304">
        <f t="shared" ca="1" si="220"/>
        <v>38.436064377371224</v>
      </c>
      <c r="P516" s="310">
        <f t="shared" ca="1" si="221"/>
        <v>23</v>
      </c>
      <c r="Q516" s="304">
        <f t="shared" ca="1" si="222"/>
        <v>0</v>
      </c>
      <c r="R516" s="306">
        <f t="shared" ca="1" si="223"/>
        <v>0</v>
      </c>
      <c r="S516" s="307">
        <f t="shared" ca="1" si="224"/>
        <v>8.451999999999984</v>
      </c>
      <c r="T516" s="304">
        <f t="shared" ref="T516:T579" ca="1" si="233">m*g</f>
        <v>82.914119999999841</v>
      </c>
      <c r="U516" s="311">
        <f t="shared" ref="U516:U579" ca="1" si="234">IF(pos_xz&lt;L_rampe,Poids*COS(Beta),0)</f>
        <v>0</v>
      </c>
      <c r="V516" s="306">
        <f t="shared" ref="V516:V579" ca="1" si="235">Rho_moyen*(20000-Alt_rampe-pos_z)/(20000+Alt_rampe+pos_z)</f>
        <v>0.96877570672867996</v>
      </c>
      <c r="W516" s="304">
        <f t="shared" ref="W516:W579" ca="1" si="236">1/2*Rho*Sref*Cx*vit_xz^2</f>
        <v>10.719429117820459</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2335.920600136441</v>
      </c>
      <c r="AG516" s="306">
        <f t="shared" ca="1" si="230"/>
        <v>-7.4758485234701073</v>
      </c>
      <c r="AH516" s="304">
        <f t="shared" ca="1" si="231"/>
        <v>-1.2955325690621704</v>
      </c>
    </row>
    <row r="517" spans="1:34" x14ac:dyDescent="0.2">
      <c r="A517" s="347">
        <f t="shared" ref="A517:A580" ca="1" si="238">IF(B516+0.01&lt;=T_ini+ROUNDUP(Temps_fin_propu,0), 0.01, IF(K516&gt;0, 0.1, 0.0001))</f>
        <v>0.1</v>
      </c>
      <c r="B517" s="304">
        <f t="shared" ref="B517:B580" ca="1" si="239">B516+pas</f>
        <v>18.999999999999929</v>
      </c>
      <c r="D517" s="306">
        <f t="shared" ref="D517:D580" ca="1" si="240">IF(AND(L516&lt;L_rampe,Poussee&lt;Poids*SIN(M516)),0,(-W516+Poussee)/m*COS(M516)-U516/m*SIN(M516))</f>
        <v>-0.99343986704477782</v>
      </c>
      <c r="E517" s="307">
        <f t="shared" ref="E517:E580" ca="1" si="241">IF(AND(L516&lt;L_rampe,Poussee&lt;Poids*SIN(M516)),0,(-W516+Poussee)/m*SIN(M516)+U516/m*COS(M516)-Poids/m)</f>
        <v>-10.598409378461437</v>
      </c>
      <c r="F517" s="304">
        <f t="shared" ref="F517:F580" ca="1" si="242">SQRT(acc_x^2+acc_z^2)</f>
        <v>10.64486750142496</v>
      </c>
      <c r="G517" s="306">
        <f t="shared" ref="G517:G580" ca="1" si="243">G516+acc_x*pas</f>
        <v>55.571645346862418</v>
      </c>
      <c r="H517" s="307">
        <f t="shared" ref="H517:H580" ca="1" si="244">H516+acc_z*pas</f>
        <v>43.121524794310865</v>
      </c>
      <c r="I517" s="304">
        <f t="shared" ref="I517:I580" ca="1" si="245">SQRT(vit_x^2+vit_z^2)</f>
        <v>70.339701926748461</v>
      </c>
      <c r="J517" s="306">
        <f t="shared" ref="J517:J580" ca="1" si="246">J516+0.5*(vit_x+G516)*pas*(K516&gt;=0)</f>
        <v>1084.5620829850002</v>
      </c>
      <c r="K517" s="307">
        <f t="shared" ref="K517:K580" ca="1" si="247">K516+0.5*(vit_z+H516)*pas</f>
        <v>2340.2857446627645</v>
      </c>
      <c r="L517" s="304">
        <f t="shared" ca="1" si="232"/>
        <v>2579.3821505392552</v>
      </c>
      <c r="M517" s="306">
        <f t="shared" ref="M517:M580" ca="1" si="248">IF(AND(L516&gt;L_rampe,G517&gt;0),ATAN2(G517,H517),$M$4)</f>
        <v>0.65991124989070182</v>
      </c>
      <c r="N517" s="304">
        <f t="shared" ref="N517:N580" ca="1" si="249">DEGREES(Beta)</f>
        <v>37.810129471940222</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8.451999999999984</v>
      </c>
      <c r="T517" s="304">
        <f t="shared" ca="1" si="233"/>
        <v>82.914119999999841</v>
      </c>
      <c r="U517" s="311">
        <f t="shared" ca="1" si="234"/>
        <v>0</v>
      </c>
      <c r="V517" s="306">
        <f t="shared" ca="1" si="235"/>
        <v>0.96834705742098282</v>
      </c>
      <c r="W517" s="304">
        <f t="shared" ca="1" si="236"/>
        <v>10.494976120362882</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f t="shared" ref="AC517:AC580" ca="1" si="257">IF(ABS(t-ROUND(t,0))&lt;0.001,t,NA())</f>
        <v>18.999999999999929</v>
      </c>
      <c r="AD517" s="323">
        <f t="shared" ref="AD517:AD580" ca="1" si="258">IF(ABS(t-ROUND(t,0))&lt;0.001,pos_x,NA())</f>
        <v>1084.5620829850002</v>
      </c>
      <c r="AE517" s="324">
        <f t="shared" ca="1" si="237"/>
        <v>2340.2857446627645</v>
      </c>
      <c r="AG517" s="306">
        <f t="shared" ref="AG517:AG580" ca="1" si="259">IF(AND(L516&lt;L_rampe,Poussee&lt;Poids*SIN(M516)),0,(-W516+Poussee)/m-Poids*SIN(M516)/m)</f>
        <v>-7.3665689995133512</v>
      </c>
      <c r="AH517" s="304">
        <f t="shared" ref="AH517:AH580" ca="1" si="260">IF(AND(L516&lt;L_rampe,Poussee&lt;Poids*SIN(M516)), g*SIN(M516), (-W516+Poussee)/m)</f>
        <v>-1.2682713106744532</v>
      </c>
    </row>
    <row r="518" spans="1:34" x14ac:dyDescent="0.2">
      <c r="A518" s="347">
        <f t="shared" ca="1" si="238"/>
        <v>0.1</v>
      </c>
      <c r="B518" s="304">
        <f t="shared" ca="1" si="239"/>
        <v>19.09999999999993</v>
      </c>
      <c r="D518" s="306">
        <f t="shared" ca="1" si="240"/>
        <v>-0.98101285468337218</v>
      </c>
      <c r="E518" s="307">
        <f t="shared" ca="1" si="241"/>
        <v>-10.571229398063075</v>
      </c>
      <c r="F518" s="304">
        <f t="shared" ca="1" si="242"/>
        <v>10.6166509412115</v>
      </c>
      <c r="G518" s="306">
        <f t="shared" ca="1" si="243"/>
        <v>55.47354406139408</v>
      </c>
      <c r="H518" s="307">
        <f t="shared" ca="1" si="244"/>
        <v>42.06440185450456</v>
      </c>
      <c r="I518" s="304">
        <f t="shared" ca="1" si="245"/>
        <v>69.618445789235182</v>
      </c>
      <c r="J518" s="306">
        <f t="shared" ca="1" si="246"/>
        <v>1090.114342455413</v>
      </c>
      <c r="K518" s="307">
        <f t="shared" ca="1" si="247"/>
        <v>2344.5450409952055</v>
      </c>
      <c r="L518" s="304">
        <f t="shared" ca="1" si="232"/>
        <v>2585.5832473316746</v>
      </c>
      <c r="M518" s="306">
        <f t="shared" ca="1" si="248"/>
        <v>0.64877839914242119</v>
      </c>
      <c r="N518" s="304">
        <f t="shared" ca="1" si="249"/>
        <v>37.172264110114682</v>
      </c>
      <c r="P518" s="310">
        <f t="shared" ca="1" si="250"/>
        <v>23</v>
      </c>
      <c r="Q518" s="304">
        <f t="shared" ca="1" si="251"/>
        <v>0</v>
      </c>
      <c r="R518" s="306">
        <f t="shared" ca="1" si="252"/>
        <v>0</v>
      </c>
      <c r="S518" s="307">
        <f t="shared" ca="1" si="253"/>
        <v>8.451999999999984</v>
      </c>
      <c r="T518" s="304">
        <f t="shared" ca="1" si="233"/>
        <v>82.914119999999841</v>
      </c>
      <c r="U518" s="311">
        <f t="shared" ca="1" si="234"/>
        <v>0</v>
      </c>
      <c r="V518" s="306">
        <f t="shared" ca="1" si="235"/>
        <v>0.96792896365087888</v>
      </c>
      <c r="W518" s="304">
        <f t="shared" ca="1" si="236"/>
        <v>10.276411893031884</v>
      </c>
      <c r="Y518" s="314" t="str">
        <f t="shared" ca="1" si="254"/>
        <v/>
      </c>
      <c r="Z518" s="315" t="str">
        <f t="shared" ca="1" si="255"/>
        <v/>
      </c>
      <c r="AA518" s="316" t="str">
        <f t="shared" ca="1" si="256"/>
        <v/>
      </c>
      <c r="AC518" s="310" t="e">
        <f t="shared" ca="1" si="257"/>
        <v>#N/A</v>
      </c>
      <c r="AD518" s="323" t="e">
        <f t="shared" ca="1" si="258"/>
        <v>#N/A</v>
      </c>
      <c r="AE518" s="324">
        <f t="shared" ca="1" si="237"/>
        <v>2344.5450409952055</v>
      </c>
      <c r="AG518" s="306">
        <f t="shared" ca="1" si="259"/>
        <v>-7.2557036077234676</v>
      </c>
      <c r="AH518" s="304">
        <f t="shared" ca="1" si="260"/>
        <v>-1.2417151112592169</v>
      </c>
    </row>
    <row r="519" spans="1:34" x14ac:dyDescent="0.2">
      <c r="A519" s="347">
        <f t="shared" ca="1" si="238"/>
        <v>0.1</v>
      </c>
      <c r="B519" s="304">
        <f t="shared" ca="1" si="239"/>
        <v>19.199999999999932</v>
      </c>
      <c r="D519" s="306">
        <f t="shared" ca="1" si="240"/>
        <v>-0.9688211336679402</v>
      </c>
      <c r="E519" s="307">
        <f t="shared" ca="1" si="241"/>
        <v>-10.544636342084843</v>
      </c>
      <c r="F519" s="304">
        <f t="shared" ca="1" si="242"/>
        <v>10.589049531277963</v>
      </c>
      <c r="G519" s="306">
        <f t="shared" ca="1" si="243"/>
        <v>55.376661948027284</v>
      </c>
      <c r="H519" s="307">
        <f t="shared" ca="1" si="244"/>
        <v>41.009938220296078</v>
      </c>
      <c r="I519" s="304">
        <f t="shared" ca="1" si="245"/>
        <v>68.908560580951004</v>
      </c>
      <c r="J519" s="306">
        <f t="shared" ca="1" si="246"/>
        <v>1095.6568527558841</v>
      </c>
      <c r="K519" s="307">
        <f t="shared" ca="1" si="247"/>
        <v>2348.6987579989454</v>
      </c>
      <c r="L519" s="304">
        <f t="shared" ca="1" si="232"/>
        <v>2591.6885991215686</v>
      </c>
      <c r="M519" s="306">
        <f t="shared" ca="1" si="248"/>
        <v>0.63743438568308541</v>
      </c>
      <c r="N519" s="304">
        <f t="shared" ca="1" si="249"/>
        <v>36.522300016155143</v>
      </c>
      <c r="P519" s="310">
        <f t="shared" ca="1" si="250"/>
        <v>23</v>
      </c>
      <c r="Q519" s="304">
        <f t="shared" ca="1" si="251"/>
        <v>0</v>
      </c>
      <c r="R519" s="306">
        <f t="shared" ca="1" si="252"/>
        <v>0</v>
      </c>
      <c r="S519" s="307">
        <f t="shared" ca="1" si="253"/>
        <v>8.451999999999984</v>
      </c>
      <c r="T519" s="304">
        <f t="shared" ca="1" si="233"/>
        <v>82.914119999999841</v>
      </c>
      <c r="U519" s="311">
        <f t="shared" ca="1" si="234"/>
        <v>0</v>
      </c>
      <c r="V519" s="306">
        <f t="shared" ca="1" si="235"/>
        <v>0.9675213870656405</v>
      </c>
      <c r="W519" s="304">
        <f t="shared" ca="1" si="236"/>
        <v>10.063667987840267</v>
      </c>
      <c r="Y519" s="314" t="str">
        <f t="shared" ca="1" si="254"/>
        <v/>
      </c>
      <c r="Z519" s="315" t="str">
        <f t="shared" ca="1" si="255"/>
        <v/>
      </c>
      <c r="AA519" s="316" t="str">
        <f t="shared" ca="1" si="256"/>
        <v/>
      </c>
      <c r="AC519" s="310" t="e">
        <f t="shared" ca="1" si="257"/>
        <v>#N/A</v>
      </c>
      <c r="AD519" s="323" t="e">
        <f t="shared" ca="1" si="258"/>
        <v>#N/A</v>
      </c>
      <c r="AE519" s="324">
        <f t="shared" ca="1" si="237"/>
        <v>2348.6987579989454</v>
      </c>
      <c r="AG519" s="306">
        <f t="shared" ca="1" si="259"/>
        <v>-7.1431896634800083</v>
      </c>
      <c r="AH519" s="304">
        <f t="shared" ca="1" si="260"/>
        <v>-1.215855642810211</v>
      </c>
    </row>
    <row r="520" spans="1:34" x14ac:dyDescent="0.2">
      <c r="A520" s="347">
        <f t="shared" ca="1" si="238"/>
        <v>0.1</v>
      </c>
      <c r="B520" s="304">
        <f t="shared" ca="1" si="239"/>
        <v>19.299999999999933</v>
      </c>
      <c r="D520" s="306">
        <f t="shared" ca="1" si="240"/>
        <v>-0.95686442267764238</v>
      </c>
      <c r="E520" s="307">
        <f t="shared" ca="1" si="241"/>
        <v>-10.51861892860278</v>
      </c>
      <c r="F520" s="304">
        <f t="shared" ca="1" si="242"/>
        <v>10.562051585205731</v>
      </c>
      <c r="G520" s="306">
        <f t="shared" ca="1" si="243"/>
        <v>55.280975505759521</v>
      </c>
      <c r="H520" s="307">
        <f t="shared" ca="1" si="244"/>
        <v>39.958076327435798</v>
      </c>
      <c r="I520" s="304">
        <f t="shared" ca="1" si="245"/>
        <v>68.210220030854387</v>
      </c>
      <c r="J520" s="306">
        <f t="shared" ca="1" si="246"/>
        <v>1101.1897346285734</v>
      </c>
      <c r="K520" s="307">
        <f t="shared" ca="1" si="247"/>
        <v>2352.7471587263321</v>
      </c>
      <c r="L520" s="304">
        <f t="shared" ca="1" si="232"/>
        <v>2597.6986015598836</v>
      </c>
      <c r="M520" s="306">
        <f t="shared" ca="1" si="248"/>
        <v>0.62587638218498021</v>
      </c>
      <c r="N520" s="304">
        <f t="shared" ca="1" si="249"/>
        <v>35.86007519611627</v>
      </c>
      <c r="P520" s="310">
        <f t="shared" ca="1" si="250"/>
        <v>23</v>
      </c>
      <c r="Q520" s="304">
        <f t="shared" ca="1" si="251"/>
        <v>0</v>
      </c>
      <c r="R520" s="306">
        <f t="shared" ca="1" si="252"/>
        <v>0</v>
      </c>
      <c r="S520" s="307">
        <f t="shared" ca="1" si="253"/>
        <v>8.451999999999984</v>
      </c>
      <c r="T520" s="304">
        <f t="shared" ca="1" si="233"/>
        <v>82.914119999999841</v>
      </c>
      <c r="U520" s="311">
        <f t="shared" ca="1" si="234"/>
        <v>0</v>
      </c>
      <c r="V520" s="306">
        <f t="shared" ca="1" si="235"/>
        <v>0.96712429022939128</v>
      </c>
      <c r="W520" s="304">
        <f t="shared" ca="1" si="236"/>
        <v>9.8566778474017607</v>
      </c>
      <c r="Y520" s="314" t="str">
        <f t="shared" ca="1" si="254"/>
        <v/>
      </c>
      <c r="Z520" s="315" t="str">
        <f t="shared" ca="1" si="255"/>
        <v/>
      </c>
      <c r="AA520" s="316" t="str">
        <f t="shared" ca="1" si="256"/>
        <v/>
      </c>
      <c r="AC520" s="310" t="e">
        <f t="shared" ca="1" si="257"/>
        <v>#N/A</v>
      </c>
      <c r="AD520" s="323" t="e">
        <f t="shared" ca="1" si="258"/>
        <v>#N/A</v>
      </c>
      <c r="AE520" s="324">
        <f t="shared" ca="1" si="237"/>
        <v>2352.7471587263321</v>
      </c>
      <c r="AG520" s="306">
        <f t="shared" ca="1" si="259"/>
        <v>-7.0289651388168126</v>
      </c>
      <c r="AH520" s="304">
        <f t="shared" ca="1" si="260"/>
        <v>-1.1906848068907105</v>
      </c>
    </row>
    <row r="521" spans="1:34" x14ac:dyDescent="0.2">
      <c r="A521" s="347">
        <f t="shared" ca="1" si="238"/>
        <v>0.1</v>
      </c>
      <c r="B521" s="304">
        <f t="shared" ca="1" si="239"/>
        <v>19.399999999999935</v>
      </c>
      <c r="D521" s="306">
        <f t="shared" ca="1" si="240"/>
        <v>-0.9451425637662092</v>
      </c>
      <c r="E521" s="307">
        <f t="shared" ca="1" si="241"/>
        <v>-10.493165923860079</v>
      </c>
      <c r="F521" s="304">
        <f t="shared" ca="1" si="242"/>
        <v>10.535645474839257</v>
      </c>
      <c r="G521" s="306">
        <f t="shared" ca="1" si="243"/>
        <v>55.186461249382901</v>
      </c>
      <c r="H521" s="307">
        <f t="shared" ca="1" si="244"/>
        <v>38.908759735049792</v>
      </c>
      <c r="I521" s="304">
        <f t="shared" ca="1" si="245"/>
        <v>67.523603942247277</v>
      </c>
      <c r="J521" s="306">
        <f t="shared" ca="1" si="246"/>
        <v>1106.7131064663306</v>
      </c>
      <c r="K521" s="307">
        <f t="shared" ca="1" si="247"/>
        <v>2356.6905005294566</v>
      </c>
      <c r="L521" s="304">
        <f t="shared" ca="1" si="232"/>
        <v>2603.6136455530677</v>
      </c>
      <c r="M521" s="306">
        <f t="shared" ca="1" si="248"/>
        <v>0.6141016869096374</v>
      </c>
      <c r="N521" s="304">
        <f t="shared" ca="1" si="249"/>
        <v>35.185434851786496</v>
      </c>
      <c r="P521" s="310">
        <f t="shared" ca="1" si="250"/>
        <v>23</v>
      </c>
      <c r="Q521" s="304">
        <f t="shared" ca="1" si="251"/>
        <v>0</v>
      </c>
      <c r="R521" s="306">
        <f t="shared" ca="1" si="252"/>
        <v>0</v>
      </c>
      <c r="S521" s="307">
        <f t="shared" ca="1" si="253"/>
        <v>8.451999999999984</v>
      </c>
      <c r="T521" s="304">
        <f t="shared" ca="1" si="233"/>
        <v>82.914119999999841</v>
      </c>
      <c r="U521" s="311">
        <f t="shared" ca="1" si="234"/>
        <v>0</v>
      </c>
      <c r="V521" s="306">
        <f t="shared" ca="1" si="235"/>
        <v>0.96673763660768885</v>
      </c>
      <c r="W521" s="304">
        <f t="shared" ca="1" si="236"/>
        <v>9.6553767564884527</v>
      </c>
      <c r="Y521" s="314" t="str">
        <f t="shared" ca="1" si="254"/>
        <v/>
      </c>
      <c r="Z521" s="315" t="str">
        <f t="shared" ca="1" si="255"/>
        <v/>
      </c>
      <c r="AA521" s="316" t="str">
        <f t="shared" ca="1" si="256"/>
        <v/>
      </c>
      <c r="AC521" s="310" t="e">
        <f t="shared" ca="1" si="257"/>
        <v>#N/A</v>
      </c>
      <c r="AD521" s="323" t="e">
        <f t="shared" ca="1" si="258"/>
        <v>#N/A</v>
      </c>
      <c r="AE521" s="324">
        <f t="shared" ca="1" si="237"/>
        <v>2356.6905005294566</v>
      </c>
      <c r="AG521" s="306">
        <f t="shared" ca="1" si="259"/>
        <v>-6.9129688719045985</v>
      </c>
      <c r="AH521" s="304">
        <f t="shared" ca="1" si="260"/>
        <v>-1.1661947287508021</v>
      </c>
    </row>
    <row r="522" spans="1:34" x14ac:dyDescent="0.2">
      <c r="A522" s="347">
        <f t="shared" ca="1" si="238"/>
        <v>0.1</v>
      </c>
      <c r="B522" s="304">
        <f t="shared" ca="1" si="239"/>
        <v>19.499999999999936</v>
      </c>
      <c r="D522" s="306">
        <f t="shared" ca="1" si="240"/>
        <v>-0.93365551955024428</v>
      </c>
      <c r="E522" s="307">
        <f t="shared" ca="1" si="241"/>
        <v>-10.468266130189491</v>
      </c>
      <c r="F522" s="304">
        <f t="shared" ca="1" si="242"/>
        <v>10.509819617941076</v>
      </c>
      <c r="G522" s="306">
        <f t="shared" ca="1" si="243"/>
        <v>55.093095697427877</v>
      </c>
      <c r="H522" s="307">
        <f t="shared" ca="1" si="244"/>
        <v>37.861933122030841</v>
      </c>
      <c r="I522" s="304">
        <f t="shared" ca="1" si="245"/>
        <v>66.848898070671908</v>
      </c>
      <c r="J522" s="306">
        <f t="shared" ca="1" si="246"/>
        <v>1112.2270843136712</v>
      </c>
      <c r="K522" s="307">
        <f t="shared" ca="1" si="247"/>
        <v>2360.5290351723106</v>
      </c>
      <c r="L522" s="304">
        <f t="shared" ca="1" si="232"/>
        <v>2609.4341173849189</v>
      </c>
      <c r="M522" s="306">
        <f t="shared" ca="1" si="248"/>
        <v>0.60210774061724792</v>
      </c>
      <c r="N522" s="304">
        <f t="shared" ca="1" si="249"/>
        <v>34.498232349525999</v>
      </c>
      <c r="P522" s="310">
        <f t="shared" ca="1" si="250"/>
        <v>23</v>
      </c>
      <c r="Q522" s="304">
        <f t="shared" ca="1" si="251"/>
        <v>0</v>
      </c>
      <c r="R522" s="306">
        <f t="shared" ca="1" si="252"/>
        <v>0</v>
      </c>
      <c r="S522" s="307">
        <f t="shared" ca="1" si="253"/>
        <v>8.451999999999984</v>
      </c>
      <c r="T522" s="304">
        <f t="shared" ca="1" si="233"/>
        <v>82.914119999999841</v>
      </c>
      <c r="U522" s="311">
        <f t="shared" ca="1" si="234"/>
        <v>0</v>
      </c>
      <c r="V522" s="306">
        <f t="shared" ca="1" si="235"/>
        <v>0.96636139055228798</v>
      </c>
      <c r="W522" s="304">
        <f t="shared" ca="1" si="236"/>
        <v>9.459701794803923</v>
      </c>
      <c r="Y522" s="314" t="str">
        <f t="shared" ca="1" si="254"/>
        <v/>
      </c>
      <c r="Z522" s="315" t="str">
        <f t="shared" ca="1" si="255"/>
        <v/>
      </c>
      <c r="AA522" s="316" t="str">
        <f t="shared" ca="1" si="256"/>
        <v/>
      </c>
      <c r="AC522" s="310" t="e">
        <f t="shared" ca="1" si="257"/>
        <v>#N/A</v>
      </c>
      <c r="AD522" s="323" t="e">
        <f t="shared" ca="1" si="258"/>
        <v>#N/A</v>
      </c>
      <c r="AE522" s="324">
        <f t="shared" ca="1" si="237"/>
        <v>2360.5290351723106</v>
      </c>
      <c r="AG522" s="306">
        <f t="shared" ca="1" si="259"/>
        <v>-6.7951407961647332</v>
      </c>
      <c r="AH522" s="304">
        <f t="shared" ca="1" si="260"/>
        <v>-1.1423777515958911</v>
      </c>
    </row>
    <row r="523" spans="1:34" x14ac:dyDescent="0.2">
      <c r="A523" s="347">
        <f t="shared" ca="1" si="238"/>
        <v>0.1</v>
      </c>
      <c r="B523" s="304">
        <f t="shared" ca="1" si="239"/>
        <v>19.599999999999937</v>
      </c>
      <c r="D523" s="306">
        <f t="shared" ca="1" si="240"/>
        <v>-0.92240337013383711</v>
      </c>
      <c r="E523" s="307">
        <f t="shared" ca="1" si="241"/>
        <v>-10.443908373988389</v>
      </c>
      <c r="F523" s="304">
        <f t="shared" ca="1" si="242"/>
        <v>10.484562465906675</v>
      </c>
      <c r="G523" s="306">
        <f t="shared" ca="1" si="243"/>
        <v>55.000855360414491</v>
      </c>
      <c r="H523" s="307">
        <f t="shared" ca="1" si="244"/>
        <v>36.817542284632005</v>
      </c>
      <c r="I523" s="304">
        <f t="shared" ca="1" si="245"/>
        <v>66.186293975851981</v>
      </c>
      <c r="J523" s="306">
        <f t="shared" ca="1" si="246"/>
        <v>1117.7317818665633</v>
      </c>
      <c r="K523" s="307">
        <f t="shared" ca="1" si="247"/>
        <v>2364.2630089426439</v>
      </c>
      <c r="L523" s="304">
        <f t="shared" ca="1" si="232"/>
        <v>2615.1603988377324</v>
      </c>
      <c r="M523" s="306">
        <f t="shared" ca="1" si="248"/>
        <v>0.58989214442761195</v>
      </c>
      <c r="N523" s="304">
        <f t="shared" ca="1" si="249"/>
        <v>33.798330243623766</v>
      </c>
      <c r="P523" s="310">
        <f t="shared" ca="1" si="250"/>
        <v>23</v>
      </c>
      <c r="Q523" s="304">
        <f t="shared" ca="1" si="251"/>
        <v>0</v>
      </c>
      <c r="R523" s="306">
        <f t="shared" ca="1" si="252"/>
        <v>0</v>
      </c>
      <c r="S523" s="307">
        <f t="shared" ca="1" si="253"/>
        <v>8.451999999999984</v>
      </c>
      <c r="T523" s="304">
        <f t="shared" ca="1" si="233"/>
        <v>82.914119999999841</v>
      </c>
      <c r="U523" s="311">
        <f t="shared" ca="1" si="234"/>
        <v>0</v>
      </c>
      <c r="V523" s="306">
        <f t="shared" ca="1" si="235"/>
        <v>0.96599551728606958</v>
      </c>
      <c r="W523" s="304">
        <f t="shared" ca="1" si="236"/>
        <v>9.2695917909114236</v>
      </c>
      <c r="Y523" s="314" t="str">
        <f t="shared" ca="1" si="254"/>
        <v/>
      </c>
      <c r="Z523" s="315" t="str">
        <f t="shared" ca="1" si="255"/>
        <v/>
      </c>
      <c r="AA523" s="316" t="str">
        <f t="shared" ca="1" si="256"/>
        <v/>
      </c>
      <c r="AC523" s="310" t="e">
        <f t="shared" ca="1" si="257"/>
        <v>#N/A</v>
      </c>
      <c r="AD523" s="323" t="e">
        <f t="shared" ca="1" si="258"/>
        <v>#N/A</v>
      </c>
      <c r="AE523" s="324">
        <f t="shared" ca="1" si="237"/>
        <v>2364.2630089426439</v>
      </c>
      <c r="AG523" s="306">
        <f t="shared" ca="1" si="259"/>
        <v>-6.6754221895956292</v>
      </c>
      <c r="AH523" s="304">
        <f t="shared" ca="1" si="260"/>
        <v>-1.1192264309990465</v>
      </c>
    </row>
    <row r="524" spans="1:34" x14ac:dyDescent="0.2">
      <c r="A524" s="347">
        <f t="shared" ca="1" si="238"/>
        <v>0.1</v>
      </c>
      <c r="B524" s="304">
        <f t="shared" ca="1" si="239"/>
        <v>19.699999999999939</v>
      </c>
      <c r="D524" s="306">
        <f t="shared" ca="1" si="240"/>
        <v>-0.91138630974269041</v>
      </c>
      <c r="E524" s="307">
        <f t="shared" ca="1" si="241"/>
        <v>-10.420081493764124</v>
      </c>
      <c r="F524" s="304">
        <f t="shared" ca="1" si="242"/>
        <v>10.459862491556569</v>
      </c>
      <c r="G524" s="306">
        <f t="shared" ca="1" si="243"/>
        <v>54.90971672944022</v>
      </c>
      <c r="H524" s="307">
        <f t="shared" ca="1" si="244"/>
        <v>35.77553413525559</v>
      </c>
      <c r="I524" s="304">
        <f t="shared" ca="1" si="245"/>
        <v>65.535988845596933</v>
      </c>
      <c r="J524" s="306">
        <f t="shared" ca="1" si="246"/>
        <v>1123.2273104710562</v>
      </c>
      <c r="K524" s="307">
        <f t="shared" ca="1" si="247"/>
        <v>2367.8926627636383</v>
      </c>
      <c r="L524" s="304">
        <f t="shared" ca="1" si="232"/>
        <v>2620.7928673128508</v>
      </c>
      <c r="M524" s="306">
        <f t="shared" ca="1" si="248"/>
        <v>0.57745267861566529</v>
      </c>
      <c r="N524" s="304">
        <f t="shared" ca="1" si="249"/>
        <v>33.085601353201945</v>
      </c>
      <c r="P524" s="310">
        <f t="shared" ca="1" si="250"/>
        <v>23</v>
      </c>
      <c r="Q524" s="304">
        <f t="shared" ca="1" si="251"/>
        <v>0</v>
      </c>
      <c r="R524" s="306">
        <f t="shared" ca="1" si="252"/>
        <v>0</v>
      </c>
      <c r="S524" s="307">
        <f t="shared" ca="1" si="253"/>
        <v>8.451999999999984</v>
      </c>
      <c r="T524" s="304">
        <f t="shared" ca="1" si="233"/>
        <v>82.914119999999841</v>
      </c>
      <c r="U524" s="311">
        <f t="shared" ca="1" si="234"/>
        <v>0</v>
      </c>
      <c r="V524" s="306">
        <f t="shared" ca="1" si="235"/>
        <v>0.96563998288812714</v>
      </c>
      <c r="W524" s="304">
        <f t="shared" ca="1" si="236"/>
        <v>9.0849872772584099</v>
      </c>
      <c r="Y524" s="314" t="str">
        <f t="shared" ca="1" si="254"/>
        <v/>
      </c>
      <c r="Z524" s="315" t="str">
        <f t="shared" ca="1" si="255"/>
        <v/>
      </c>
      <c r="AA524" s="316" t="str">
        <f t="shared" ca="1" si="256"/>
        <v/>
      </c>
      <c r="AC524" s="310" t="e">
        <f t="shared" ca="1" si="257"/>
        <v>#N/A</v>
      </c>
      <c r="AD524" s="323" t="e">
        <f t="shared" ca="1" si="258"/>
        <v>#N/A</v>
      </c>
      <c r="AE524" s="324">
        <f t="shared" ca="1" si="237"/>
        <v>2367.8926627636383</v>
      </c>
      <c r="AG524" s="306">
        <f t="shared" ca="1" si="259"/>
        <v>-6.5537559447557516</v>
      </c>
      <c r="AH524" s="304">
        <f t="shared" ca="1" si="260"/>
        <v>-1.0967335294500049</v>
      </c>
    </row>
    <row r="525" spans="1:34" x14ac:dyDescent="0.2">
      <c r="A525" s="347">
        <f t="shared" ca="1" si="238"/>
        <v>0.1</v>
      </c>
      <c r="B525" s="304">
        <f t="shared" ca="1" si="239"/>
        <v>19.79999999999994</v>
      </c>
      <c r="D525" s="306">
        <f t="shared" ca="1" si="240"/>
        <v>-0.90060464304071575</v>
      </c>
      <c r="E525" s="307">
        <f t="shared" ca="1" si="241"/>
        <v>-10.396774328271086</v>
      </c>
      <c r="F525" s="304">
        <f t="shared" ca="1" si="242"/>
        <v>10.435708177026759</v>
      </c>
      <c r="G525" s="306">
        <f t="shared" ca="1" si="243"/>
        <v>54.819656265136146</v>
      </c>
      <c r="H525" s="307">
        <f t="shared" ca="1" si="244"/>
        <v>34.735856702428478</v>
      </c>
      <c r="I525" s="304">
        <f t="shared" ca="1" si="245"/>
        <v>64.898185289569739</v>
      </c>
      <c r="J525" s="306">
        <f t="shared" ca="1" si="246"/>
        <v>1128.7137791207849</v>
      </c>
      <c r="K525" s="307">
        <f t="shared" ca="1" si="247"/>
        <v>2371.4182323055225</v>
      </c>
      <c r="L525" s="304">
        <f t="shared" ca="1" si="232"/>
        <v>2626.3318959507333</v>
      </c>
      <c r="M525" s="306">
        <f t="shared" ca="1" si="248"/>
        <v>0.56478732231290141</v>
      </c>
      <c r="N525" s="304">
        <f t="shared" ca="1" si="249"/>
        <v>32.359929891024159</v>
      </c>
      <c r="P525" s="310">
        <f t="shared" ca="1" si="250"/>
        <v>23</v>
      </c>
      <c r="Q525" s="304">
        <f t="shared" ca="1" si="251"/>
        <v>0</v>
      </c>
      <c r="R525" s="306">
        <f t="shared" ca="1" si="252"/>
        <v>0</v>
      </c>
      <c r="S525" s="307">
        <f t="shared" ca="1" si="253"/>
        <v>8.451999999999984</v>
      </c>
      <c r="T525" s="304">
        <f t="shared" ca="1" si="233"/>
        <v>82.914119999999841</v>
      </c>
      <c r="U525" s="311">
        <f t="shared" ca="1" si="234"/>
        <v>0</v>
      </c>
      <c r="V525" s="306">
        <f t="shared" ca="1" si="235"/>
        <v>0.96529475427898381</v>
      </c>
      <c r="W525" s="304">
        <f t="shared" ca="1" si="236"/>
        <v>8.9058304462401594</v>
      </c>
      <c r="Y525" s="314" t="str">
        <f t="shared" ca="1" si="254"/>
        <v/>
      </c>
      <c r="Z525" s="315" t="str">
        <f t="shared" ca="1" si="255"/>
        <v/>
      </c>
      <c r="AA525" s="316" t="str">
        <f t="shared" ca="1" si="256"/>
        <v/>
      </c>
      <c r="AC525" s="310" t="e">
        <f t="shared" ca="1" si="257"/>
        <v>#N/A</v>
      </c>
      <c r="AD525" s="323" t="e">
        <f t="shared" ca="1" si="258"/>
        <v>#N/A</v>
      </c>
      <c r="AE525" s="324">
        <f t="shared" ca="1" si="237"/>
        <v>2371.4182323055225</v>
      </c>
      <c r="AG525" s="306">
        <f t="shared" ca="1" si="259"/>
        <v>-6.4300868596798111</v>
      </c>
      <c r="AH525" s="304">
        <f t="shared" ca="1" si="260"/>
        <v>-1.0748920110338887</v>
      </c>
    </row>
    <row r="526" spans="1:34" x14ac:dyDescent="0.2">
      <c r="A526" s="347">
        <f t="shared" ca="1" si="238"/>
        <v>0.1</v>
      </c>
      <c r="B526" s="304">
        <f t="shared" ca="1" si="239"/>
        <v>19.899999999999942</v>
      </c>
      <c r="D526" s="306">
        <f t="shared" ca="1" si="240"/>
        <v>-0.89005878110199477</v>
      </c>
      <c r="E526" s="307">
        <f t="shared" ca="1" si="241"/>
        <v>-10.373975704764852</v>
      </c>
      <c r="F526" s="304">
        <f t="shared" ca="1" si="242"/>
        <v>10.412088001782745</v>
      </c>
      <c r="G526" s="306">
        <f t="shared" ca="1" si="243"/>
        <v>54.730650387025946</v>
      </c>
      <c r="H526" s="307">
        <f t="shared" ca="1" si="244"/>
        <v>33.698459131951992</v>
      </c>
      <c r="I526" s="304">
        <f t="shared" ca="1" si="245"/>
        <v>64.273091100823081</v>
      </c>
      <c r="J526" s="306">
        <f t="shared" ca="1" si="246"/>
        <v>1134.1912944533931</v>
      </c>
      <c r="K526" s="307">
        <f t="shared" ca="1" si="247"/>
        <v>2374.8399480972416</v>
      </c>
      <c r="L526" s="304">
        <f t="shared" ca="1" si="232"/>
        <v>2631.7778537506492</v>
      </c>
      <c r="M526" s="306">
        <f t="shared" ca="1" si="248"/>
        <v>0.55189427407285319</v>
      </c>
      <c r="N526" s="304">
        <f t="shared" ca="1" si="249"/>
        <v>31.621212641810821</v>
      </c>
      <c r="P526" s="310">
        <f t="shared" ca="1" si="250"/>
        <v>23</v>
      </c>
      <c r="Q526" s="304">
        <f t="shared" ca="1" si="251"/>
        <v>0</v>
      </c>
      <c r="R526" s="306">
        <f t="shared" ca="1" si="252"/>
        <v>0</v>
      </c>
      <c r="S526" s="307">
        <f t="shared" ca="1" si="253"/>
        <v>8.451999999999984</v>
      </c>
      <c r="T526" s="304">
        <f t="shared" ca="1" si="233"/>
        <v>82.914119999999841</v>
      </c>
      <c r="U526" s="311">
        <f t="shared" ca="1" si="234"/>
        <v>0</v>
      </c>
      <c r="V526" s="306">
        <f t="shared" ca="1" si="235"/>
        <v>0.96495979920593666</v>
      </c>
      <c r="W526" s="304">
        <f t="shared" ca="1" si="236"/>
        <v>8.7320651072471982</v>
      </c>
      <c r="Y526" s="314" t="str">
        <f t="shared" ca="1" si="254"/>
        <v/>
      </c>
      <c r="Z526" s="315" t="str">
        <f t="shared" ca="1" si="255"/>
        <v/>
      </c>
      <c r="AA526" s="316" t="str">
        <f t="shared" ca="1" si="256"/>
        <v/>
      </c>
      <c r="AC526" s="310" t="e">
        <f t="shared" ca="1" si="257"/>
        <v>#N/A</v>
      </c>
      <c r="AD526" s="323" t="e">
        <f t="shared" ca="1" si="258"/>
        <v>#N/A</v>
      </c>
      <c r="AE526" s="324">
        <f t="shared" ca="1" si="237"/>
        <v>2374.8399480972416</v>
      </c>
      <c r="AG526" s="306">
        <f t="shared" ca="1" si="259"/>
        <v>-6.3043619498050871</v>
      </c>
      <c r="AH526" s="304">
        <f t="shared" ca="1" si="260"/>
        <v>-1.0536950362328652</v>
      </c>
    </row>
    <row r="527" spans="1:34" x14ac:dyDescent="0.2">
      <c r="A527" s="347">
        <f t="shared" ca="1" si="238"/>
        <v>0.1</v>
      </c>
      <c r="B527" s="304">
        <f t="shared" ca="1" si="239"/>
        <v>19.999999999999943</v>
      </c>
      <c r="D527" s="306">
        <f t="shared" ca="1" si="240"/>
        <v>-0.87974923701128116</v>
      </c>
      <c r="E527" s="307">
        <f t="shared" ca="1" si="241"/>
        <v>-10.351674427403083</v>
      </c>
      <c r="F527" s="304">
        <f t="shared" ca="1" si="242"/>
        <v>10.388990430786471</v>
      </c>
      <c r="G527" s="306">
        <f t="shared" ca="1" si="243"/>
        <v>54.642675463324821</v>
      </c>
      <c r="H527" s="307">
        <f t="shared" ca="1" si="244"/>
        <v>32.663291689211682</v>
      </c>
      <c r="I527" s="304">
        <f t="shared" ca="1" si="245"/>
        <v>63.660918983036723</v>
      </c>
      <c r="J527" s="306">
        <f t="shared" ca="1" si="246"/>
        <v>1139.6599607459107</v>
      </c>
      <c r="K527" s="307">
        <f t="shared" ca="1" si="247"/>
        <v>2378.1580356382997</v>
      </c>
      <c r="L527" s="304">
        <f t="shared" ca="1" si="232"/>
        <v>2637.1311056901186</v>
      </c>
      <c r="M527" s="306">
        <f t="shared" ca="1" si="248"/>
        <v>0.53877197324421178</v>
      </c>
      <c r="N527" s="304">
        <f t="shared" ca="1" si="249"/>
        <v>30.869360186828647</v>
      </c>
      <c r="P527" s="310">
        <f t="shared" ca="1" si="250"/>
        <v>23</v>
      </c>
      <c r="Q527" s="304">
        <f t="shared" ca="1" si="251"/>
        <v>0</v>
      </c>
      <c r="R527" s="306">
        <f t="shared" ca="1" si="252"/>
        <v>0</v>
      </c>
      <c r="S527" s="307">
        <f t="shared" ca="1" si="253"/>
        <v>8.451999999999984</v>
      </c>
      <c r="T527" s="304">
        <f t="shared" ca="1" si="233"/>
        <v>82.914119999999841</v>
      </c>
      <c r="U527" s="311">
        <f t="shared" ca="1" si="234"/>
        <v>0</v>
      </c>
      <c r="V527" s="306">
        <f t="shared" ca="1" si="235"/>
        <v>0.96463508622850613</v>
      </c>
      <c r="W527" s="304">
        <f t="shared" ca="1" si="236"/>
        <v>8.563636644642699</v>
      </c>
      <c r="Y527" s="314" t="str">
        <f t="shared" ca="1" si="254"/>
        <v/>
      </c>
      <c r="Z527" s="315" t="str">
        <f t="shared" ca="1" si="255"/>
        <v/>
      </c>
      <c r="AA527" s="316" t="str">
        <f t="shared" ca="1" si="256"/>
        <v/>
      </c>
      <c r="AC527" s="310">
        <f t="shared" ca="1" si="257"/>
        <v>19.999999999999943</v>
      </c>
      <c r="AD527" s="323">
        <f t="shared" ca="1" si="258"/>
        <v>1139.6599607459107</v>
      </c>
      <c r="AE527" s="324">
        <f t="shared" ca="1" si="237"/>
        <v>2378.1580356382997</v>
      </c>
      <c r="AG527" s="306">
        <f t="shared" ca="1" si="259"/>
        <v>-6.1765307807507774</v>
      </c>
      <c r="AH527" s="304">
        <f t="shared" ca="1" si="260"/>
        <v>-1.0331359568442042</v>
      </c>
    </row>
    <row r="528" spans="1:34" x14ac:dyDescent="0.2">
      <c r="A528" s="347">
        <f t="shared" ca="1" si="238"/>
        <v>0.1</v>
      </c>
      <c r="B528" s="304">
        <f t="shared" ca="1" si="239"/>
        <v>20.099999999999945</v>
      </c>
      <c r="D528" s="306">
        <f t="shared" ca="1" si="240"/>
        <v>-0.86967662106678401</v>
      </c>
      <c r="E528" s="307">
        <f t="shared" ca="1" si="241"/>
        <v>-10.329859265827098</v>
      </c>
      <c r="F528" s="304">
        <f t="shared" ca="1" si="242"/>
        <v>10.366403902850019</v>
      </c>
      <c r="G528" s="306">
        <f t="shared" ca="1" si="243"/>
        <v>54.555707801218141</v>
      </c>
      <c r="H528" s="307">
        <f t="shared" ca="1" si="244"/>
        <v>31.630305762628971</v>
      </c>
      <c r="I528" s="304">
        <f t="shared" ca="1" si="245"/>
        <v>63.061886241447723</v>
      </c>
      <c r="J528" s="306">
        <f t="shared" ca="1" si="246"/>
        <v>1145.1198799091378</v>
      </c>
      <c r="K528" s="307">
        <f t="shared" ca="1" si="247"/>
        <v>2381.3727155108918</v>
      </c>
      <c r="L528" s="304">
        <f t="shared" ca="1" si="232"/>
        <v>2642.3920128442028</v>
      </c>
      <c r="M528" s="306">
        <f t="shared" ca="1" si="248"/>
        <v>0.52541912207914709</v>
      </c>
      <c r="N528" s="304">
        <f t="shared" ca="1" si="249"/>
        <v>30.104298170604096</v>
      </c>
      <c r="P528" s="310">
        <f t="shared" ca="1" si="250"/>
        <v>23</v>
      </c>
      <c r="Q528" s="304">
        <f t="shared" ca="1" si="251"/>
        <v>0</v>
      </c>
      <c r="R528" s="306">
        <f t="shared" ca="1" si="252"/>
        <v>0</v>
      </c>
      <c r="S528" s="307">
        <f t="shared" ca="1" si="253"/>
        <v>8.451999999999984</v>
      </c>
      <c r="T528" s="304">
        <f t="shared" ca="1" si="233"/>
        <v>82.914119999999841</v>
      </c>
      <c r="U528" s="311">
        <f t="shared" ca="1" si="234"/>
        <v>0</v>
      </c>
      <c r="V528" s="306">
        <f t="shared" ca="1" si="235"/>
        <v>0.96432058470397941</v>
      </c>
      <c r="W528" s="304">
        <f t="shared" ca="1" si="236"/>
        <v>8.4004919766178379</v>
      </c>
      <c r="Y528" s="314" t="str">
        <f t="shared" ca="1" si="254"/>
        <v/>
      </c>
      <c r="Z528" s="315" t="str">
        <f t="shared" ca="1" si="255"/>
        <v/>
      </c>
      <c r="AA528" s="316" t="str">
        <f t="shared" ca="1" si="256"/>
        <v/>
      </c>
      <c r="AC528" s="310" t="e">
        <f t="shared" ca="1" si="257"/>
        <v>#N/A</v>
      </c>
      <c r="AD528" s="323" t="e">
        <f t="shared" ca="1" si="258"/>
        <v>#N/A</v>
      </c>
      <c r="AE528" s="324">
        <f t="shared" ca="1" si="237"/>
        <v>2381.3727155108918</v>
      </c>
      <c r="AG528" s="306">
        <f t="shared" ca="1" si="259"/>
        <v>-6.0465458215232335</v>
      </c>
      <c r="AH528" s="304">
        <f t="shared" ca="1" si="260"/>
        <v>-1.0132083110083667</v>
      </c>
    </row>
    <row r="529" spans="1:34" x14ac:dyDescent="0.2">
      <c r="A529" s="347">
        <f t="shared" ca="1" si="238"/>
        <v>0.1</v>
      </c>
      <c r="B529" s="304">
        <f t="shared" ca="1" si="239"/>
        <v>20.199999999999946</v>
      </c>
      <c r="D529" s="306">
        <f t="shared" ca="1" si="240"/>
        <v>-0.85984163555992588</v>
      </c>
      <c r="E529" s="307">
        <f t="shared" ca="1" si="241"/>
        <v>-10.308518943962675</v>
      </c>
      <c r="F529" s="304">
        <f t="shared" ca="1" si="242"/>
        <v>10.344316819214294</v>
      </c>
      <c r="G529" s="306">
        <f t="shared" ca="1" si="243"/>
        <v>54.469723637662149</v>
      </c>
      <c r="H529" s="307">
        <f t="shared" ca="1" si="244"/>
        <v>30.599453868232704</v>
      </c>
      <c r="I529" s="304">
        <f t="shared" ca="1" si="245"/>
        <v>62.476214435554525</v>
      </c>
      <c r="J529" s="306">
        <f t="shared" ca="1" si="246"/>
        <v>1150.5711514810819</v>
      </c>
      <c r="K529" s="307">
        <f t="shared" ca="1" si="247"/>
        <v>2384.484203492435</v>
      </c>
      <c r="L529" s="304">
        <f t="shared" ca="1" si="232"/>
        <v>2647.5609325047562</v>
      </c>
      <c r="M529" s="306">
        <f t="shared" ca="1" si="248"/>
        <v>0.51183470848700463</v>
      </c>
      <c r="N529" s="304">
        <f t="shared" ca="1" si="249"/>
        <v>29.325968604614182</v>
      </c>
      <c r="P529" s="310">
        <f t="shared" ca="1" si="250"/>
        <v>23</v>
      </c>
      <c r="Q529" s="304">
        <f t="shared" ca="1" si="251"/>
        <v>0</v>
      </c>
      <c r="R529" s="306">
        <f t="shared" ca="1" si="252"/>
        <v>0</v>
      </c>
      <c r="S529" s="307">
        <f t="shared" ca="1" si="253"/>
        <v>8.451999999999984</v>
      </c>
      <c r="T529" s="304">
        <f t="shared" ca="1" si="233"/>
        <v>82.914119999999841</v>
      </c>
      <c r="U529" s="311">
        <f t="shared" ca="1" si="234"/>
        <v>0</v>
      </c>
      <c r="V529" s="306">
        <f t="shared" ca="1" si="235"/>
        <v>0.96401626477303415</v>
      </c>
      <c r="W529" s="304">
        <f t="shared" ca="1" si="236"/>
        <v>8.2425795148745316</v>
      </c>
      <c r="Y529" s="314" t="str">
        <f t="shared" ca="1" si="254"/>
        <v/>
      </c>
      <c r="Z529" s="315" t="str">
        <f t="shared" ca="1" si="255"/>
        <v/>
      </c>
      <c r="AA529" s="316" t="str">
        <f t="shared" ca="1" si="256"/>
        <v/>
      </c>
      <c r="AC529" s="310" t="e">
        <f t="shared" ca="1" si="257"/>
        <v>#N/A</v>
      </c>
      <c r="AD529" s="323" t="e">
        <f t="shared" ca="1" si="258"/>
        <v>#N/A</v>
      </c>
      <c r="AE529" s="324">
        <f t="shared" ca="1" si="237"/>
        <v>2384.484203492435</v>
      </c>
      <c r="AG529" s="306">
        <f t="shared" ca="1" si="259"/>
        <v>-5.9143628174125951</v>
      </c>
      <c r="AH529" s="304">
        <f t="shared" ca="1" si="260"/>
        <v>-0.99390581834096703</v>
      </c>
    </row>
    <row r="530" spans="1:34" x14ac:dyDescent="0.2">
      <c r="A530" s="347">
        <f t="shared" ca="1" si="238"/>
        <v>0.1</v>
      </c>
      <c r="B530" s="304">
        <f t="shared" ca="1" si="239"/>
        <v>20.299999999999947</v>
      </c>
      <c r="D530" s="306">
        <f t="shared" ca="1" si="240"/>
        <v>-0.85024506910813813</v>
      </c>
      <c r="E530" s="307">
        <f t="shared" ca="1" si="241"/>
        <v>-10.287642129083206</v>
      </c>
      <c r="F530" s="304">
        <f t="shared" ca="1" si="242"/>
        <v>10.322717532395737</v>
      </c>
      <c r="G530" s="306">
        <f t="shared" ca="1" si="243"/>
        <v>54.384699130751336</v>
      </c>
      <c r="H530" s="307">
        <f t="shared" ca="1" si="244"/>
        <v>29.570689655324383</v>
      </c>
      <c r="I530" s="304">
        <f t="shared" ca="1" si="245"/>
        <v>61.90412899180356</v>
      </c>
      <c r="J530" s="306">
        <f t="shared" ca="1" si="246"/>
        <v>1156.0138726195025</v>
      </c>
      <c r="K530" s="307">
        <f t="shared" ca="1" si="247"/>
        <v>2387.4927106686127</v>
      </c>
      <c r="L530" s="304">
        <f t="shared" ca="1" si="232"/>
        <v>2652.6382182997554</v>
      </c>
      <c r="M530" s="306">
        <f t="shared" ca="1" si="248"/>
        <v>0.49801802932488998</v>
      </c>
      <c r="N530" s="304">
        <f t="shared" ca="1" si="249"/>
        <v>28.534331201738663</v>
      </c>
      <c r="P530" s="310">
        <f t="shared" ca="1" si="250"/>
        <v>23</v>
      </c>
      <c r="Q530" s="304">
        <f t="shared" ca="1" si="251"/>
        <v>0</v>
      </c>
      <c r="R530" s="306">
        <f t="shared" ca="1" si="252"/>
        <v>0</v>
      </c>
      <c r="S530" s="307">
        <f t="shared" ca="1" si="253"/>
        <v>8.451999999999984</v>
      </c>
      <c r="T530" s="304">
        <f t="shared" ca="1" si="233"/>
        <v>82.914119999999841</v>
      </c>
      <c r="U530" s="311">
        <f t="shared" ca="1" si="234"/>
        <v>0</v>
      </c>
      <c r="V530" s="306">
        <f t="shared" ca="1" si="235"/>
        <v>0.96372209734542424</v>
      </c>
      <c r="W530" s="304">
        <f t="shared" ca="1" si="236"/>
        <v>8.0898491250868485</v>
      </c>
      <c r="Y530" s="314" t="str">
        <f t="shared" ca="1" si="254"/>
        <v/>
      </c>
      <c r="Z530" s="315" t="str">
        <f t="shared" ca="1" si="255"/>
        <v/>
      </c>
      <c r="AA530" s="316" t="str">
        <f t="shared" ca="1" si="256"/>
        <v/>
      </c>
      <c r="AC530" s="310" t="e">
        <f t="shared" ca="1" si="257"/>
        <v>#N/A</v>
      </c>
      <c r="AD530" s="323" t="e">
        <f t="shared" ca="1" si="258"/>
        <v>#N/A</v>
      </c>
      <c r="AE530" s="324">
        <f t="shared" ca="1" si="237"/>
        <v>2387.4927106686127</v>
      </c>
      <c r="AG530" s="306">
        <f t="shared" ca="1" si="259"/>
        <v>-5.7799411815014032</v>
      </c>
      <c r="AH530" s="304">
        <f t="shared" ca="1" si="260"/>
        <v>-0.97522237516262977</v>
      </c>
    </row>
    <row r="531" spans="1:34" x14ac:dyDescent="0.2">
      <c r="A531" s="347">
        <f t="shared" ca="1" si="238"/>
        <v>0.1</v>
      </c>
      <c r="B531" s="304">
        <f t="shared" ca="1" si="239"/>
        <v>20.399999999999949</v>
      </c>
      <c r="D531" s="306">
        <f t="shared" ca="1" si="240"/>
        <v>-0.84088779051859086</v>
      </c>
      <c r="E531" s="307">
        <f t="shared" ca="1" si="241"/>
        <v>-10.267217421183023</v>
      </c>
      <c r="F531" s="304">
        <f t="shared" ca="1" si="242"/>
        <v>10.301594335348652</v>
      </c>
      <c r="G531" s="306">
        <f t="shared" ca="1" si="243"/>
        <v>54.300610351699476</v>
      </c>
      <c r="H531" s="307">
        <f t="shared" ca="1" si="244"/>
        <v>28.543967913206082</v>
      </c>
      <c r="I531" s="304">
        <f t="shared" ca="1" si="245"/>
        <v>61.345858774633115</v>
      </c>
      <c r="J531" s="306">
        <f t="shared" ca="1" si="246"/>
        <v>1161.4481380936252</v>
      </c>
      <c r="K531" s="307">
        <f t="shared" ca="1" si="247"/>
        <v>2390.3984435470393</v>
      </c>
      <c r="L531" s="304">
        <f t="shared" ca="1" si="232"/>
        <v>2657.6242203128072</v>
      </c>
      <c r="M531" s="306">
        <f t="shared" ca="1" si="248"/>
        <v>0.48396871409685421</v>
      </c>
      <c r="N531" s="304">
        <f t="shared" ca="1" si="249"/>
        <v>27.729364734123337</v>
      </c>
      <c r="P531" s="310">
        <f t="shared" ca="1" si="250"/>
        <v>23</v>
      </c>
      <c r="Q531" s="304">
        <f t="shared" ca="1" si="251"/>
        <v>0</v>
      </c>
      <c r="R531" s="306">
        <f t="shared" ca="1" si="252"/>
        <v>0</v>
      </c>
      <c r="S531" s="307">
        <f t="shared" ca="1" si="253"/>
        <v>8.451999999999984</v>
      </c>
      <c r="T531" s="304">
        <f t="shared" ca="1" si="233"/>
        <v>82.914119999999841</v>
      </c>
      <c r="U531" s="311">
        <f t="shared" ca="1" si="234"/>
        <v>0</v>
      </c>
      <c r="V531" s="306">
        <f t="shared" ca="1" si="235"/>
        <v>0.96343805408571914</v>
      </c>
      <c r="W531" s="304">
        <f t="shared" ca="1" si="236"/>
        <v>7.9422520880937864</v>
      </c>
      <c r="Y531" s="314" t="str">
        <f t="shared" ca="1" si="254"/>
        <v/>
      </c>
      <c r="Z531" s="315" t="str">
        <f t="shared" ca="1" si="255"/>
        <v/>
      </c>
      <c r="AA531" s="316" t="str">
        <f t="shared" ca="1" si="256"/>
        <v/>
      </c>
      <c r="AC531" s="310" t="e">
        <f t="shared" ca="1" si="257"/>
        <v>#N/A</v>
      </c>
      <c r="AD531" s="323" t="e">
        <f t="shared" ca="1" si="258"/>
        <v>#N/A</v>
      </c>
      <c r="AE531" s="324">
        <f t="shared" ca="1" si="237"/>
        <v>2390.3984435470393</v>
      </c>
      <c r="AG531" s="306">
        <f t="shared" ca="1" si="259"/>
        <v>-5.64324440332362</v>
      </c>
      <c r="AH531" s="304">
        <f t="shared" ca="1" si="260"/>
        <v>-0.95715204982097302</v>
      </c>
    </row>
    <row r="532" spans="1:34" x14ac:dyDescent="0.2">
      <c r="A532" s="347">
        <f t="shared" ca="1" si="238"/>
        <v>0.1</v>
      </c>
      <c r="B532" s="304">
        <f t="shared" ca="1" si="239"/>
        <v>20.49999999999995</v>
      </c>
      <c r="D532" s="306">
        <f t="shared" ca="1" si="240"/>
        <v>-0.831770742163083</v>
      </c>
      <c r="E532" s="307">
        <f t="shared" ca="1" si="241"/>
        <v>-10.247233342713313</v>
      </c>
      <c r="F532" s="304">
        <f t="shared" ca="1" si="242"/>
        <v>10.280935450995401</v>
      </c>
      <c r="G532" s="306">
        <f t="shared" ca="1" si="243"/>
        <v>54.217433277483167</v>
      </c>
      <c r="H532" s="307">
        <f t="shared" ca="1" si="244"/>
        <v>27.51924457893475</v>
      </c>
      <c r="I532" s="304">
        <f t="shared" ca="1" si="245"/>
        <v>60.801635614459983</v>
      </c>
      <c r="J532" s="306">
        <f t="shared" ca="1" si="246"/>
        <v>1166.8740402750843</v>
      </c>
      <c r="K532" s="307">
        <f t="shared" ca="1" si="247"/>
        <v>2393.2016041716465</v>
      </c>
      <c r="L532" s="304">
        <f t="shared" ca="1" si="232"/>
        <v>2662.5192852029522</v>
      </c>
      <c r="M532" s="306">
        <f t="shared" ca="1" si="248"/>
        <v>0.46968674891265005</v>
      </c>
      <c r="N532" s="304">
        <f t="shared" ca="1" si="249"/>
        <v>26.911068405915657</v>
      </c>
      <c r="P532" s="310">
        <f t="shared" ca="1" si="250"/>
        <v>23</v>
      </c>
      <c r="Q532" s="304">
        <f t="shared" ca="1" si="251"/>
        <v>0</v>
      </c>
      <c r="R532" s="306">
        <f t="shared" ca="1" si="252"/>
        <v>0</v>
      </c>
      <c r="S532" s="307">
        <f t="shared" ca="1" si="253"/>
        <v>8.451999999999984</v>
      </c>
      <c r="T532" s="304">
        <f t="shared" ca="1" si="233"/>
        <v>82.914119999999841</v>
      </c>
      <c r="U532" s="311">
        <f t="shared" ca="1" si="234"/>
        <v>0</v>
      </c>
      <c r="V532" s="306">
        <f t="shared" ca="1" si="235"/>
        <v>0.96316410739908476</v>
      </c>
      <c r="W532" s="304">
        <f t="shared" ca="1" si="236"/>
        <v>7.7997410617781409</v>
      </c>
      <c r="Y532" s="314" t="str">
        <f t="shared" ca="1" si="254"/>
        <v/>
      </c>
      <c r="Z532" s="315" t="str">
        <f t="shared" ca="1" si="255"/>
        <v/>
      </c>
      <c r="AA532" s="316" t="str">
        <f t="shared" ca="1" si="256"/>
        <v/>
      </c>
      <c r="AC532" s="310" t="e">
        <f t="shared" ca="1" si="257"/>
        <v>#N/A</v>
      </c>
      <c r="AD532" s="323" t="e">
        <f t="shared" ca="1" si="258"/>
        <v>#N/A</v>
      </c>
      <c r="AE532" s="324">
        <f t="shared" ca="1" si="237"/>
        <v>2393.2016041716465</v>
      </c>
      <c r="AG532" s="306">
        <f t="shared" ca="1" si="259"/>
        <v>-5.5042404727947369</v>
      </c>
      <c r="AH532" s="304">
        <f t="shared" ca="1" si="260"/>
        <v>-0.93968907809912461</v>
      </c>
    </row>
    <row r="533" spans="1:34" x14ac:dyDescent="0.2">
      <c r="A533" s="347">
        <f t="shared" ca="1" si="238"/>
        <v>0.1</v>
      </c>
      <c r="B533" s="304">
        <f t="shared" ca="1" si="239"/>
        <v>20.599999999999952</v>
      </c>
      <c r="D533" s="306">
        <f t="shared" ca="1" si="240"/>
        <v>-0.82289493284724036</v>
      </c>
      <c r="E533" s="307">
        <f t="shared" ca="1" si="241"/>
        <v>-10.227678328737744</v>
      </c>
      <c r="F533" s="304">
        <f t="shared" ca="1" si="242"/>
        <v>10.260729022181481</v>
      </c>
      <c r="G533" s="306">
        <f t="shared" ca="1" si="243"/>
        <v>54.135143784198441</v>
      </c>
      <c r="H533" s="307">
        <f t="shared" ca="1" si="244"/>
        <v>26.496476746060974</v>
      </c>
      <c r="I533" s="304">
        <f t="shared" ca="1" si="245"/>
        <v>60.271693791450637</v>
      </c>
      <c r="J533" s="306">
        <f t="shared" ca="1" si="246"/>
        <v>1172.2916691281685</v>
      </c>
      <c r="K533" s="307">
        <f t="shared" ca="1" si="247"/>
        <v>2395.9023902378963</v>
      </c>
      <c r="L533" s="304">
        <f t="shared" ca="1" si="232"/>
        <v>2667.3237563248622</v>
      </c>
      <c r="M533" s="306">
        <f t="shared" ca="1" si="248"/>
        <v>0.45517250053561131</v>
      </c>
      <c r="N533" s="304">
        <f t="shared" ca="1" si="249"/>
        <v>26.079463231106732</v>
      </c>
      <c r="P533" s="310">
        <f t="shared" ca="1" si="250"/>
        <v>23</v>
      </c>
      <c r="Q533" s="304">
        <f t="shared" ca="1" si="251"/>
        <v>0</v>
      </c>
      <c r="R533" s="306">
        <f t="shared" ca="1" si="252"/>
        <v>0</v>
      </c>
      <c r="S533" s="307">
        <f t="shared" ca="1" si="253"/>
        <v>8.451999999999984</v>
      </c>
      <c r="T533" s="304">
        <f t="shared" ca="1" si="233"/>
        <v>82.914119999999841</v>
      </c>
      <c r="U533" s="311">
        <f t="shared" ca="1" si="234"/>
        <v>0</v>
      </c>
      <c r="V533" s="306">
        <f t="shared" ca="1" si="235"/>
        <v>0.96290023041708317</v>
      </c>
      <c r="W533" s="304">
        <f t="shared" ca="1" si="236"/>
        <v>7.6622700435874043</v>
      </c>
      <c r="Y533" s="314" t="str">
        <f t="shared" ca="1" si="254"/>
        <v/>
      </c>
      <c r="Z533" s="315" t="str">
        <f t="shared" ca="1" si="255"/>
        <v/>
      </c>
      <c r="AA533" s="316" t="str">
        <f t="shared" ca="1" si="256"/>
        <v/>
      </c>
      <c r="AC533" s="310" t="e">
        <f t="shared" ca="1" si="257"/>
        <v>#N/A</v>
      </c>
      <c r="AD533" s="323" t="e">
        <f t="shared" ca="1" si="258"/>
        <v>#N/A</v>
      </c>
      <c r="AE533" s="324">
        <f t="shared" ca="1" si="237"/>
        <v>2395.9023902378963</v>
      </c>
      <c r="AG533" s="306">
        <f t="shared" ca="1" si="259"/>
        <v>-5.3629023170830834</v>
      </c>
      <c r="AH533" s="304">
        <f t="shared" ca="1" si="260"/>
        <v>-0.92282785870541362</v>
      </c>
    </row>
    <row r="534" spans="1:34" x14ac:dyDescent="0.2">
      <c r="A534" s="347">
        <f t="shared" ca="1" si="238"/>
        <v>0.1</v>
      </c>
      <c r="B534" s="304">
        <f t="shared" ca="1" si="239"/>
        <v>20.699999999999953</v>
      </c>
      <c r="D534" s="306">
        <f t="shared" ca="1" si="240"/>
        <v>-0.81426143016058461</v>
      </c>
      <c r="E534" s="307">
        <f t="shared" ca="1" si="241"/>
        <v>-10.208540717569164</v>
      </c>
      <c r="F534" s="304">
        <f t="shared" ca="1" si="242"/>
        <v>10.240963102116652</v>
      </c>
      <c r="G534" s="306">
        <f t="shared" ca="1" si="243"/>
        <v>54.053717641182381</v>
      </c>
      <c r="H534" s="307">
        <f t="shared" ca="1" si="244"/>
        <v>25.475622674304059</v>
      </c>
      <c r="I534" s="304">
        <f t="shared" ca="1" si="245"/>
        <v>59.756269474224929</v>
      </c>
      <c r="J534" s="306">
        <f t="shared" ca="1" si="246"/>
        <v>1177.7011121994376</v>
      </c>
      <c r="K534" s="307">
        <f t="shared" ca="1" si="247"/>
        <v>2398.5009952089144</v>
      </c>
      <c r="L534" s="304">
        <f t="shared" ca="1" si="232"/>
        <v>2672.037973849538</v>
      </c>
      <c r="M534" s="306">
        <f t="shared" ca="1" si="248"/>
        <v>0.44042674032742235</v>
      </c>
      <c r="N534" s="304">
        <f t="shared" ca="1" si="249"/>
        <v>25.234593405465553</v>
      </c>
      <c r="P534" s="310">
        <f t="shared" ca="1" si="250"/>
        <v>23</v>
      </c>
      <c r="Q534" s="304">
        <f t="shared" ca="1" si="251"/>
        <v>0</v>
      </c>
      <c r="R534" s="306">
        <f t="shared" ca="1" si="252"/>
        <v>0</v>
      </c>
      <c r="S534" s="307">
        <f t="shared" ca="1" si="253"/>
        <v>8.451999999999984</v>
      </c>
      <c r="T534" s="304">
        <f t="shared" ca="1" si="233"/>
        <v>82.914119999999841</v>
      </c>
      <c r="U534" s="311">
        <f t="shared" ca="1" si="234"/>
        <v>0</v>
      </c>
      <c r="V534" s="306">
        <f t="shared" ca="1" si="235"/>
        <v>0.96264639698349486</v>
      </c>
      <c r="W534" s="304">
        <f t="shared" ca="1" si="236"/>
        <v>7.5297943336549391</v>
      </c>
      <c r="Y534" s="314" t="str">
        <f t="shared" ca="1" si="254"/>
        <v/>
      </c>
      <c r="Z534" s="315" t="str">
        <f t="shared" ca="1" si="255"/>
        <v/>
      </c>
      <c r="AA534" s="316" t="str">
        <f t="shared" ca="1" si="256"/>
        <v/>
      </c>
      <c r="AC534" s="310" t="e">
        <f t="shared" ca="1" si="257"/>
        <v>#N/A</v>
      </c>
      <c r="AD534" s="323" t="e">
        <f t="shared" ca="1" si="258"/>
        <v>#N/A</v>
      </c>
      <c r="AE534" s="324">
        <f t="shared" ca="1" si="237"/>
        <v>2398.5009952089144</v>
      </c>
      <c r="AG534" s="306">
        <f t="shared" ca="1" si="259"/>
        <v>-5.2192082476132295</v>
      </c>
      <c r="AH534" s="304">
        <f t="shared" ca="1" si="260"/>
        <v>-0.90656294883902255</v>
      </c>
    </row>
    <row r="535" spans="1:34" x14ac:dyDescent="0.2">
      <c r="A535" s="347">
        <f t="shared" ca="1" si="238"/>
        <v>0.1</v>
      </c>
      <c r="B535" s="304">
        <f t="shared" ca="1" si="239"/>
        <v>20.799999999999955</v>
      </c>
      <c r="D535" s="306">
        <f t="shared" ca="1" si="240"/>
        <v>-0.80587135229819284</v>
      </c>
      <c r="E535" s="307">
        <f t="shared" ca="1" si="241"/>
        <v>-10.189808741952996</v>
      </c>
      <c r="F535" s="304">
        <f t="shared" ca="1" si="242"/>
        <v>10.221625645367601</v>
      </c>
      <c r="G535" s="306">
        <f t="shared" ca="1" si="243"/>
        <v>53.973130505952561</v>
      </c>
      <c r="H535" s="307">
        <f t="shared" ca="1" si="244"/>
        <v>24.456641800108759</v>
      </c>
      <c r="I535" s="304">
        <f t="shared" ca="1" si="245"/>
        <v>59.255600112997037</v>
      </c>
      <c r="J535" s="306">
        <f t="shared" ca="1" si="246"/>
        <v>1183.1024546067943</v>
      </c>
      <c r="K535" s="307">
        <f t="shared" ca="1" si="247"/>
        <v>2400.9976084326349</v>
      </c>
      <c r="L535" s="304">
        <f t="shared" ca="1" si="232"/>
        <v>2676.6622748856184</v>
      </c>
      <c r="M535" s="306">
        <f t="shared" ca="1" si="248"/>
        <v>0.42545066787578772</v>
      </c>
      <c r="N535" s="304">
        <f t="shared" ca="1" si="249"/>
        <v>24.376527660304749</v>
      </c>
      <c r="P535" s="310">
        <f t="shared" ca="1" si="250"/>
        <v>23</v>
      </c>
      <c r="Q535" s="304">
        <f t="shared" ca="1" si="251"/>
        <v>0</v>
      </c>
      <c r="R535" s="306">
        <f t="shared" ca="1" si="252"/>
        <v>0</v>
      </c>
      <c r="S535" s="307">
        <f t="shared" ca="1" si="253"/>
        <v>8.451999999999984</v>
      </c>
      <c r="T535" s="304">
        <f t="shared" ca="1" si="233"/>
        <v>82.914119999999841</v>
      </c>
      <c r="U535" s="311">
        <f t="shared" ca="1" si="234"/>
        <v>0</v>
      </c>
      <c r="V535" s="306">
        <f t="shared" ca="1" si="235"/>
        <v>0.96240258164013359</v>
      </c>
      <c r="W535" s="304">
        <f t="shared" ca="1" si="236"/>
        <v>7.4022704984810392</v>
      </c>
      <c r="Y535" s="314" t="str">
        <f t="shared" ca="1" si="254"/>
        <v/>
      </c>
      <c r="Z535" s="315" t="str">
        <f t="shared" ca="1" si="255"/>
        <v/>
      </c>
      <c r="AA535" s="316" t="str">
        <f t="shared" ca="1" si="256"/>
        <v/>
      </c>
      <c r="AC535" s="310" t="e">
        <f t="shared" ca="1" si="257"/>
        <v>#N/A</v>
      </c>
      <c r="AD535" s="323" t="e">
        <f t="shared" ca="1" si="258"/>
        <v>#N/A</v>
      </c>
      <c r="AE535" s="324">
        <f t="shared" ca="1" si="237"/>
        <v>2400.9976084326349</v>
      </c>
      <c r="AG535" s="306">
        <f t="shared" ca="1" si="259"/>
        <v>-5.0731424138905528</v>
      </c>
      <c r="AH535" s="304">
        <f t="shared" ca="1" si="260"/>
        <v>-0.89088905982666278</v>
      </c>
    </row>
    <row r="536" spans="1:34" x14ac:dyDescent="0.2">
      <c r="A536" s="347">
        <f t="shared" ca="1" si="238"/>
        <v>0.1</v>
      </c>
      <c r="B536" s="304">
        <f t="shared" ca="1" si="239"/>
        <v>20.899999999999956</v>
      </c>
      <c r="D536" s="306">
        <f t="shared" ca="1" si="240"/>
        <v>-0.79772585934933138</v>
      </c>
      <c r="E536" s="307">
        <f t="shared" ca="1" si="241"/>
        <v>-10.171470520866654</v>
      </c>
      <c r="F536" s="304">
        <f t="shared" ca="1" si="242"/>
        <v>10.202704499471402</v>
      </c>
      <c r="G536" s="306">
        <f t="shared" ca="1" si="243"/>
        <v>53.893357920017628</v>
      </c>
      <c r="H536" s="307">
        <f t="shared" ca="1" si="244"/>
        <v>23.439494748022092</v>
      </c>
      <c r="I536" s="304">
        <f t="shared" ca="1" si="245"/>
        <v>58.769923787067157</v>
      </c>
      <c r="J536" s="306">
        <f t="shared" ca="1" si="246"/>
        <v>1188.4957790280928</v>
      </c>
      <c r="K536" s="307">
        <f t="shared" ca="1" si="247"/>
        <v>2403.3924152600416</v>
      </c>
      <c r="L536" s="304">
        <f t="shared" ca="1" si="232"/>
        <v>2681.196993601382</v>
      </c>
      <c r="M536" s="306">
        <f t="shared" ca="1" si="248"/>
        <v>0.41024593406973575</v>
      </c>
      <c r="N536" s="304">
        <f t="shared" ca="1" si="249"/>
        <v>23.505360584598087</v>
      </c>
      <c r="P536" s="310">
        <f t="shared" ca="1" si="250"/>
        <v>23</v>
      </c>
      <c r="Q536" s="304">
        <f t="shared" ca="1" si="251"/>
        <v>0</v>
      </c>
      <c r="R536" s="306">
        <f t="shared" ca="1" si="252"/>
        <v>0</v>
      </c>
      <c r="S536" s="307">
        <f t="shared" ca="1" si="253"/>
        <v>8.451999999999984</v>
      </c>
      <c r="T536" s="304">
        <f t="shared" ca="1" si="233"/>
        <v>82.914119999999841</v>
      </c>
      <c r="U536" s="311">
        <f t="shared" ca="1" si="234"/>
        <v>0</v>
      </c>
      <c r="V536" s="306">
        <f t="shared" ca="1" si="235"/>
        <v>0.96216875961266091</v>
      </c>
      <c r="W536" s="304">
        <f t="shared" ca="1" si="236"/>
        <v>7.2796563351356012</v>
      </c>
      <c r="Y536" s="314" t="str">
        <f t="shared" ca="1" si="254"/>
        <v/>
      </c>
      <c r="Z536" s="315" t="str">
        <f t="shared" ca="1" si="255"/>
        <v/>
      </c>
      <c r="AA536" s="316" t="str">
        <f t="shared" ca="1" si="256"/>
        <v/>
      </c>
      <c r="AC536" s="310" t="e">
        <f t="shared" ca="1" si="257"/>
        <v>#N/A</v>
      </c>
      <c r="AD536" s="323" t="e">
        <f t="shared" ca="1" si="258"/>
        <v>#N/A</v>
      </c>
      <c r="AE536" s="324">
        <f t="shared" ca="1" si="237"/>
        <v>2403.3924152600416</v>
      </c>
      <c r="AG536" s="306">
        <f t="shared" ca="1" si="259"/>
        <v>-4.9246952603190266</v>
      </c>
      <c r="AH536" s="304">
        <f t="shared" ca="1" si="260"/>
        <v>-0.87580105282549137</v>
      </c>
    </row>
    <row r="537" spans="1:34" x14ac:dyDescent="0.2">
      <c r="A537" s="347">
        <f t="shared" ca="1" si="238"/>
        <v>0.1</v>
      </c>
      <c r="B537" s="304">
        <f t="shared" ca="1" si="239"/>
        <v>20.999999999999957</v>
      </c>
      <c r="D537" s="306">
        <f t="shared" ca="1" si="240"/>
        <v>-0.78982614405384421</v>
      </c>
      <c r="E537" s="307">
        <f t="shared" ca="1" si="241"/>
        <v>-10.153514052007591</v>
      </c>
      <c r="F537" s="304">
        <f t="shared" ca="1" si="242"/>
        <v>10.184187397242185</v>
      </c>
      <c r="G537" s="306">
        <f t="shared" ca="1" si="243"/>
        <v>53.814375305612245</v>
      </c>
      <c r="H537" s="307">
        <f t="shared" ca="1" si="244"/>
        <v>22.424143342821331</v>
      </c>
      <c r="I537" s="304">
        <f t="shared" ca="1" si="245"/>
        <v>58.29947850703887</v>
      </c>
      <c r="J537" s="306">
        <f t="shared" ca="1" si="246"/>
        <v>1193.8811656893743</v>
      </c>
      <c r="K537" s="307">
        <f t="shared" ca="1" si="247"/>
        <v>2405.6855971645837</v>
      </c>
      <c r="L537" s="304">
        <f t="shared" ca="1" si="232"/>
        <v>2685.6424613475519</v>
      </c>
      <c r="M537" s="306">
        <f t="shared" ca="1" si="248"/>
        <v>0.39481466336701121</v>
      </c>
      <c r="N537" s="304">
        <f t="shared" ca="1" si="249"/>
        <v>22.621213900808094</v>
      </c>
      <c r="P537" s="310">
        <f t="shared" ca="1" si="250"/>
        <v>23</v>
      </c>
      <c r="Q537" s="304">
        <f t="shared" ca="1" si="251"/>
        <v>0</v>
      </c>
      <c r="R537" s="306">
        <f t="shared" ca="1" si="252"/>
        <v>0</v>
      </c>
      <c r="S537" s="307">
        <f t="shared" ca="1" si="253"/>
        <v>8.451999999999984</v>
      </c>
      <c r="T537" s="304">
        <f t="shared" ca="1" si="233"/>
        <v>82.914119999999841</v>
      </c>
      <c r="U537" s="311">
        <f t="shared" ca="1" si="234"/>
        <v>0</v>
      </c>
      <c r="V537" s="306">
        <f t="shared" ca="1" si="235"/>
        <v>0.96194490679637579</v>
      </c>
      <c r="W537" s="304">
        <f t="shared" ca="1" si="236"/>
        <v>7.1619108359460562</v>
      </c>
      <c r="Y537" s="314" t="str">
        <f t="shared" ca="1" si="254"/>
        <v/>
      </c>
      <c r="Z537" s="315" t="str">
        <f t="shared" ca="1" si="255"/>
        <v/>
      </c>
      <c r="AA537" s="316" t="str">
        <f t="shared" ca="1" si="256"/>
        <v/>
      </c>
      <c r="AC537" s="310">
        <f t="shared" ca="1" si="257"/>
        <v>20.999999999999957</v>
      </c>
      <c r="AD537" s="323">
        <f t="shared" ca="1" si="258"/>
        <v>1193.8811656893743</v>
      </c>
      <c r="AE537" s="324">
        <f t="shared" ca="1" si="237"/>
        <v>2405.6855971645837</v>
      </c>
      <c r="AG537" s="306">
        <f t="shared" ca="1" si="259"/>
        <v>-4.773863981661675</v>
      </c>
      <c r="AH537" s="304">
        <f t="shared" ca="1" si="260"/>
        <v>-0.86129393458774428</v>
      </c>
    </row>
    <row r="538" spans="1:34" x14ac:dyDescent="0.2">
      <c r="A538" s="347">
        <f t="shared" ca="1" si="238"/>
        <v>0.1</v>
      </c>
      <c r="B538" s="304">
        <f t="shared" ca="1" si="239"/>
        <v>21.099999999999959</v>
      </c>
      <c r="D538" s="306">
        <f t="shared" ca="1" si="240"/>
        <v>-0.78217342203307083</v>
      </c>
      <c r="E538" s="307">
        <f t="shared" ca="1" si="241"/>
        <v>-10.135927205045256</v>
      </c>
      <c r="F538" s="304">
        <f t="shared" ca="1" si="242"/>
        <v>10.166061949846236</v>
      </c>
      <c r="G538" s="306">
        <f t="shared" ca="1" si="243"/>
        <v>53.736157963408935</v>
      </c>
      <c r="H538" s="307">
        <f t="shared" ca="1" si="244"/>
        <v>21.410550622316805</v>
      </c>
      <c r="I538" s="304">
        <f t="shared" ca="1" si="245"/>
        <v>57.844501472648439</v>
      </c>
      <c r="J538" s="306">
        <f t="shared" ca="1" si="246"/>
        <v>1199.2586923528254</v>
      </c>
      <c r="K538" s="307">
        <f t="shared" ca="1" si="247"/>
        <v>2407.8773318628405</v>
      </c>
      <c r="L538" s="304">
        <f t="shared" ca="1" si="232"/>
        <v>2689.9990067809913</v>
      </c>
      <c r="M538" s="306">
        <f t="shared" ca="1" si="248"/>
        <v>0.37915947497932212</v>
      </c>
      <c r="N538" s="304">
        <f t="shared" ca="1" si="249"/>
        <v>21.724237678711294</v>
      </c>
      <c r="P538" s="310">
        <f t="shared" ca="1" si="250"/>
        <v>23</v>
      </c>
      <c r="Q538" s="304">
        <f t="shared" ca="1" si="251"/>
        <v>0</v>
      </c>
      <c r="R538" s="306">
        <f t="shared" ca="1" si="252"/>
        <v>0</v>
      </c>
      <c r="S538" s="307">
        <f t="shared" ca="1" si="253"/>
        <v>8.451999999999984</v>
      </c>
      <c r="T538" s="304">
        <f t="shared" ca="1" si="233"/>
        <v>82.914119999999841</v>
      </c>
      <c r="U538" s="311">
        <f t="shared" ca="1" si="234"/>
        <v>0</v>
      </c>
      <c r="V538" s="306">
        <f t="shared" ca="1" si="235"/>
        <v>0.9617309997419764</v>
      </c>
      <c r="W538" s="304">
        <f t="shared" ca="1" si="236"/>
        <v>7.0489941536360314</v>
      </c>
      <c r="Y538" s="314" t="str">
        <f t="shared" ca="1" si="254"/>
        <v/>
      </c>
      <c r="Z538" s="315" t="str">
        <f t="shared" ca="1" si="255"/>
        <v/>
      </c>
      <c r="AA538" s="316" t="str">
        <f t="shared" ca="1" si="256"/>
        <v/>
      </c>
      <c r="AC538" s="310" t="e">
        <f t="shared" ca="1" si="257"/>
        <v>#N/A</v>
      </c>
      <c r="AD538" s="323" t="e">
        <f t="shared" ca="1" si="258"/>
        <v>#N/A</v>
      </c>
      <c r="AE538" s="324">
        <f t="shared" ca="1" si="237"/>
        <v>2407.8773318628405</v>
      </c>
      <c r="AG538" s="306">
        <f t="shared" ca="1" si="259"/>
        <v>-4.6206529722761713</v>
      </c>
      <c r="AH538" s="304">
        <f t="shared" ca="1" si="260"/>
        <v>-0.8473628532827816</v>
      </c>
    </row>
    <row r="539" spans="1:34" x14ac:dyDescent="0.2">
      <c r="A539" s="347">
        <f t="shared" ca="1" si="238"/>
        <v>0.1</v>
      </c>
      <c r="B539" s="304">
        <f t="shared" ca="1" si="239"/>
        <v>21.19999999999996</v>
      </c>
      <c r="D539" s="306">
        <f t="shared" ca="1" si="240"/>
        <v>-0.77476892150866894</v>
      </c>
      <c r="E539" s="307">
        <f t="shared" ca="1" si="241"/>
        <v>-10.118697715714152</v>
      </c>
      <c r="F539" s="304">
        <f t="shared" ca="1" si="242"/>
        <v>10.148315640722577</v>
      </c>
      <c r="G539" s="306">
        <f t="shared" ca="1" si="243"/>
        <v>53.658681071258066</v>
      </c>
      <c r="H539" s="307">
        <f t="shared" ca="1" si="244"/>
        <v>20.398680850745389</v>
      </c>
      <c r="I539" s="304">
        <f t="shared" ca="1" si="245"/>
        <v>57.405228287652989</v>
      </c>
      <c r="J539" s="306">
        <f t="shared" ca="1" si="246"/>
        <v>1204.6284343045588</v>
      </c>
      <c r="K539" s="307">
        <f t="shared" ca="1" si="247"/>
        <v>2409.9677934364936</v>
      </c>
      <c r="L539" s="304">
        <f t="shared" ca="1" si="232"/>
        <v>2694.2669559893679</v>
      </c>
      <c r="M539" s="306">
        <f t="shared" ca="1" si="248"/>
        <v>0.36328350268473064</v>
      </c>
      <c r="N539" s="304">
        <f t="shared" ca="1" si="249"/>
        <v>20.814611470564579</v>
      </c>
      <c r="P539" s="310">
        <f t="shared" ca="1" si="250"/>
        <v>23</v>
      </c>
      <c r="Q539" s="304">
        <f t="shared" ca="1" si="251"/>
        <v>0</v>
      </c>
      <c r="R539" s="306">
        <f t="shared" ca="1" si="252"/>
        <v>0</v>
      </c>
      <c r="S539" s="307">
        <f t="shared" ca="1" si="253"/>
        <v>8.451999999999984</v>
      </c>
      <c r="T539" s="304">
        <f t="shared" ca="1" si="233"/>
        <v>82.914119999999841</v>
      </c>
      <c r="U539" s="311">
        <f t="shared" ca="1" si="234"/>
        <v>0</v>
      </c>
      <c r="V539" s="306">
        <f t="shared" ca="1" si="235"/>
        <v>0.96152701564128451</v>
      </c>
      <c r="W539" s="304">
        <f t="shared" ca="1" si="236"/>
        <v>6.9408675668826438</v>
      </c>
      <c r="Y539" s="314" t="str">
        <f t="shared" ca="1" si="254"/>
        <v/>
      </c>
      <c r="Z539" s="315" t="str">
        <f t="shared" ca="1" si="255"/>
        <v/>
      </c>
      <c r="AA539" s="316" t="str">
        <f t="shared" ca="1" si="256"/>
        <v/>
      </c>
      <c r="AC539" s="310" t="e">
        <f t="shared" ca="1" si="257"/>
        <v>#N/A</v>
      </c>
      <c r="AD539" s="323" t="e">
        <f t="shared" ca="1" si="258"/>
        <v>#N/A</v>
      </c>
      <c r="AE539" s="324">
        <f t="shared" ca="1" si="237"/>
        <v>2409.9677934364936</v>
      </c>
      <c r="AG539" s="306">
        <f t="shared" ca="1" si="259"/>
        <v>-4.4650742637599841</v>
      </c>
      <c r="AH539" s="304">
        <f t="shared" ca="1" si="260"/>
        <v>-0.83400309437246156</v>
      </c>
    </row>
    <row r="540" spans="1:34" x14ac:dyDescent="0.2">
      <c r="A540" s="347">
        <f t="shared" ca="1" si="238"/>
        <v>0.1</v>
      </c>
      <c r="B540" s="304">
        <f t="shared" ca="1" si="239"/>
        <v>21.299999999999962</v>
      </c>
      <c r="D540" s="306">
        <f t="shared" ca="1" si="240"/>
        <v>-0.76761387252994906</v>
      </c>
      <c r="E540" s="307">
        <f t="shared" ca="1" si="241"/>
        <v>-10.101813180826214</v>
      </c>
      <c r="F540" s="304">
        <f t="shared" ca="1" si="242"/>
        <v>10.130935820427187</v>
      </c>
      <c r="G540" s="306">
        <f t="shared" ca="1" si="243"/>
        <v>53.581919684005072</v>
      </c>
      <c r="H540" s="307">
        <f t="shared" ca="1" si="244"/>
        <v>19.388499532662767</v>
      </c>
      <c r="I540" s="304">
        <f t="shared" ca="1" si="245"/>
        <v>56.981892133828225</v>
      </c>
      <c r="J540" s="306">
        <f t="shared" ca="1" si="246"/>
        <v>1209.990464342322</v>
      </c>
      <c r="K540" s="307">
        <f t="shared" ca="1" si="247"/>
        <v>2411.9571524556641</v>
      </c>
      <c r="L540" s="304">
        <f t="shared" ca="1" si="232"/>
        <v>2698.4466326168808</v>
      </c>
      <c r="M540" s="306">
        <f t="shared" ca="1" si="248"/>
        <v>0.34719041296290548</v>
      </c>
      <c r="N540" s="304">
        <f t="shared" ca="1" si="249"/>
        <v>19.892545350178633</v>
      </c>
      <c r="P540" s="310">
        <f t="shared" ca="1" si="250"/>
        <v>23</v>
      </c>
      <c r="Q540" s="304">
        <f t="shared" ca="1" si="251"/>
        <v>0</v>
      </c>
      <c r="R540" s="306">
        <f t="shared" ca="1" si="252"/>
        <v>0</v>
      </c>
      <c r="S540" s="307">
        <f t="shared" ca="1" si="253"/>
        <v>8.451999999999984</v>
      </c>
      <c r="T540" s="304">
        <f t="shared" ca="1" si="233"/>
        <v>82.914119999999841</v>
      </c>
      <c r="U540" s="311">
        <f t="shared" ca="1" si="234"/>
        <v>0</v>
      </c>
      <c r="V540" s="306">
        <f t="shared" ca="1" si="235"/>
        <v>0.96133293231292405</v>
      </c>
      <c r="W540" s="304">
        <f t="shared" ca="1" si="236"/>
        <v>6.8374934462621511</v>
      </c>
      <c r="Y540" s="314" t="str">
        <f t="shared" ca="1" si="254"/>
        <v/>
      </c>
      <c r="Z540" s="315" t="str">
        <f t="shared" ca="1" si="255"/>
        <v/>
      </c>
      <c r="AA540" s="316" t="str">
        <f t="shared" ca="1" si="256"/>
        <v/>
      </c>
      <c r="AC540" s="310" t="e">
        <f t="shared" ca="1" si="257"/>
        <v>#N/A</v>
      </c>
      <c r="AD540" s="323" t="e">
        <f t="shared" ca="1" si="258"/>
        <v>#N/A</v>
      </c>
      <c r="AE540" s="324">
        <f t="shared" ca="1" si="237"/>
        <v>2411.9571524556641</v>
      </c>
      <c r="AG540" s="306">
        <f t="shared" ca="1" si="259"/>
        <v>-4.3071479451753234</v>
      </c>
      <c r="AH540" s="304">
        <f t="shared" ca="1" si="260"/>
        <v>-0.8212100765360455</v>
      </c>
    </row>
    <row r="541" spans="1:34" x14ac:dyDescent="0.2">
      <c r="A541" s="347">
        <f t="shared" ca="1" si="238"/>
        <v>0.1</v>
      </c>
      <c r="B541" s="304">
        <f t="shared" ca="1" si="239"/>
        <v>21.399999999999963</v>
      </c>
      <c r="D541" s="306">
        <f t="shared" ca="1" si="240"/>
        <v>-0.76070949573800073</v>
      </c>
      <c r="E541" s="307">
        <f t="shared" ca="1" si="241"/>
        <v>-10.085261054280799</v>
      </c>
      <c r="F541" s="304">
        <f t="shared" ca="1" si="242"/>
        <v>10.113909702479008</v>
      </c>
      <c r="G541" s="306">
        <f t="shared" ca="1" si="243"/>
        <v>53.505848734431275</v>
      </c>
      <c r="H541" s="307">
        <f t="shared" ca="1" si="244"/>
        <v>18.379973427234688</v>
      </c>
      <c r="I541" s="304">
        <f t="shared" ca="1" si="245"/>
        <v>56.574722906769011</v>
      </c>
      <c r="J541" s="306">
        <f t="shared" ca="1" si="246"/>
        <v>1215.3448527632438</v>
      </c>
      <c r="K541" s="307">
        <f t="shared" ca="1" si="247"/>
        <v>2413.8455761036589</v>
      </c>
      <c r="L541" s="304">
        <f t="shared" ca="1" si="232"/>
        <v>2702.5383579911158</v>
      </c>
      <c r="M541" s="306">
        <f t="shared" ca="1" si="248"/>
        <v>0.33088442113898131</v>
      </c>
      <c r="N541" s="304">
        <f t="shared" ca="1" si="249"/>
        <v>18.95828083789295</v>
      </c>
      <c r="P541" s="310">
        <f t="shared" ca="1" si="250"/>
        <v>23</v>
      </c>
      <c r="Q541" s="304">
        <f t="shared" ca="1" si="251"/>
        <v>0</v>
      </c>
      <c r="R541" s="306">
        <f t="shared" ca="1" si="252"/>
        <v>0</v>
      </c>
      <c r="S541" s="307">
        <f t="shared" ca="1" si="253"/>
        <v>8.451999999999984</v>
      </c>
      <c r="T541" s="304">
        <f t="shared" ca="1" si="233"/>
        <v>82.914119999999841</v>
      </c>
      <c r="U541" s="311">
        <f t="shared" ca="1" si="234"/>
        <v>0</v>
      </c>
      <c r="V541" s="306">
        <f t="shared" ca="1" si="235"/>
        <v>0.9611487281879445</v>
      </c>
      <c r="W541" s="304">
        <f t="shared" ca="1" si="236"/>
        <v>6.7388352205562354</v>
      </c>
      <c r="Y541" s="314" t="str">
        <f t="shared" ca="1" si="254"/>
        <v/>
      </c>
      <c r="Z541" s="315" t="str">
        <f t="shared" ca="1" si="255"/>
        <v/>
      </c>
      <c r="AA541" s="316" t="str">
        <f t="shared" ca="1" si="256"/>
        <v/>
      </c>
      <c r="AC541" s="310" t="e">
        <f t="shared" ca="1" si="257"/>
        <v>#N/A</v>
      </c>
      <c r="AD541" s="323" t="e">
        <f t="shared" ca="1" si="258"/>
        <v>#N/A</v>
      </c>
      <c r="AE541" s="324">
        <f t="shared" ca="1" si="237"/>
        <v>2413.8455761036589</v>
      </c>
      <c r="AG541" s="306">
        <f t="shared" ca="1" si="259"/>
        <v>-4.1469025596100995</v>
      </c>
      <c r="AH541" s="304">
        <f t="shared" ca="1" si="260"/>
        <v>-0.80897934764105106</v>
      </c>
    </row>
    <row r="542" spans="1:34" x14ac:dyDescent="0.2">
      <c r="A542" s="347">
        <f t="shared" ca="1" si="238"/>
        <v>0.1</v>
      </c>
      <c r="B542" s="304">
        <f t="shared" ca="1" si="239"/>
        <v>21.499999999999964</v>
      </c>
      <c r="D542" s="306">
        <f t="shared" ca="1" si="240"/>
        <v>-0.7540569907030743</v>
      </c>
      <c r="E542" s="307">
        <f t="shared" ca="1" si="241"/>
        <v>-10.069028644149409</v>
      </c>
      <c r="F542" s="304">
        <f t="shared" ca="1" si="242"/>
        <v>10.097224360284834</v>
      </c>
      <c r="G542" s="306">
        <f t="shared" ca="1" si="243"/>
        <v>53.430443035360966</v>
      </c>
      <c r="H542" s="307">
        <f t="shared" ca="1" si="244"/>
        <v>17.373070562819748</v>
      </c>
      <c r="I542" s="304">
        <f t="shared" ca="1" si="245"/>
        <v>56.183946316858759</v>
      </c>
      <c r="J542" s="306">
        <f t="shared" ca="1" si="246"/>
        <v>1220.6916673517335</v>
      </c>
      <c r="K542" s="307">
        <f t="shared" ca="1" si="247"/>
        <v>2415.6332283031616</v>
      </c>
      <c r="L542" s="304">
        <f t="shared" ca="1" si="232"/>
        <v>2706.5424512510995</v>
      </c>
      <c r="M542" s="306">
        <f t="shared" ca="1" si="248"/>
        <v>0.31437030521611731</v>
      </c>
      <c r="N542" s="304">
        <f t="shared" ca="1" si="249"/>
        <v>18.01209169312305</v>
      </c>
      <c r="P542" s="310">
        <f t="shared" ca="1" si="250"/>
        <v>23</v>
      </c>
      <c r="Q542" s="304">
        <f t="shared" ca="1" si="251"/>
        <v>0</v>
      </c>
      <c r="R542" s="306">
        <f t="shared" ca="1" si="252"/>
        <v>0</v>
      </c>
      <c r="S542" s="307">
        <f t="shared" ca="1" si="253"/>
        <v>8.451999999999984</v>
      </c>
      <c r="T542" s="304">
        <f t="shared" ca="1" si="233"/>
        <v>82.914119999999841</v>
      </c>
      <c r="U542" s="311">
        <f t="shared" ca="1" si="234"/>
        <v>0</v>
      </c>
      <c r="V542" s="306">
        <f t="shared" ca="1" si="235"/>
        <v>0.9609743822953889</v>
      </c>
      <c r="W542" s="304">
        <f t="shared" ca="1" si="236"/>
        <v>6.644857343393439</v>
      </c>
      <c r="Y542" s="314" t="str">
        <f t="shared" ca="1" si="254"/>
        <v/>
      </c>
      <c r="Z542" s="315" t="str">
        <f t="shared" ca="1" si="255"/>
        <v/>
      </c>
      <c r="AA542" s="316" t="str">
        <f t="shared" ca="1" si="256"/>
        <v/>
      </c>
      <c r="AC542" s="310" t="e">
        <f t="shared" ca="1" si="257"/>
        <v>#N/A</v>
      </c>
      <c r="AD542" s="323" t="e">
        <f t="shared" ca="1" si="258"/>
        <v>#N/A</v>
      </c>
      <c r="AE542" s="324">
        <f t="shared" ca="1" si="237"/>
        <v>2415.6332283031616</v>
      </c>
      <c r="AG542" s="306">
        <f t="shared" ca="1" si="259"/>
        <v>-3.9843754704852459</v>
      </c>
      <c r="AH542" s="304">
        <f t="shared" ca="1" si="260"/>
        <v>-0.7973065807567733</v>
      </c>
    </row>
    <row r="543" spans="1:34" x14ac:dyDescent="0.2">
      <c r="A543" s="347">
        <f t="shared" ca="1" si="238"/>
        <v>0.1</v>
      </c>
      <c r="B543" s="304">
        <f t="shared" ca="1" si="239"/>
        <v>21.599999999999966</v>
      </c>
      <c r="D543" s="306">
        <f t="shared" ca="1" si="240"/>
        <v>-0.74765752388016149</v>
      </c>
      <c r="E543" s="307">
        <f t="shared" ca="1" si="241"/>
        <v>-10.053103110909952</v>
      </c>
      <c r="F543" s="304">
        <f t="shared" ca="1" si="242"/>
        <v>10.080866725217726</v>
      </c>
      <c r="G543" s="306">
        <f t="shared" ca="1" si="243"/>
        <v>53.355677282972948</v>
      </c>
      <c r="H543" s="307">
        <f t="shared" ca="1" si="244"/>
        <v>16.367760251728754</v>
      </c>
      <c r="I543" s="304">
        <f t="shared" ca="1" si="245"/>
        <v>55.809782959467121</v>
      </c>
      <c r="J543" s="306">
        <f t="shared" ca="1" si="246"/>
        <v>1226.0309733676502</v>
      </c>
      <c r="K543" s="307">
        <f t="shared" ca="1" si="247"/>
        <v>2417.320269843889</v>
      </c>
      <c r="L543" s="304">
        <f t="shared" ca="1" si="232"/>
        <v>2710.4592294766139</v>
      </c>
      <c r="M543" s="306">
        <f t="shared" ca="1" si="248"/>
        <v>0.2976534170762074</v>
      </c>
      <c r="N543" s="304">
        <f t="shared" ca="1" si="249"/>
        <v>17.054284556113913</v>
      </c>
      <c r="P543" s="310">
        <f t="shared" ca="1" si="250"/>
        <v>23</v>
      </c>
      <c r="Q543" s="304">
        <f t="shared" ca="1" si="251"/>
        <v>0</v>
      </c>
      <c r="R543" s="306">
        <f t="shared" ca="1" si="252"/>
        <v>0</v>
      </c>
      <c r="S543" s="307">
        <f t="shared" ca="1" si="253"/>
        <v>8.451999999999984</v>
      </c>
      <c r="T543" s="304">
        <f t="shared" ca="1" si="233"/>
        <v>82.914119999999841</v>
      </c>
      <c r="U543" s="311">
        <f t="shared" ca="1" si="234"/>
        <v>0</v>
      </c>
      <c r="V543" s="306">
        <f t="shared" ca="1" si="235"/>
        <v>0.96080987424779418</v>
      </c>
      <c r="W543" s="304">
        <f t="shared" ca="1" si="236"/>
        <v>6.5555252602026917</v>
      </c>
      <c r="Y543" s="314" t="str">
        <f t="shared" ca="1" si="254"/>
        <v/>
      </c>
      <c r="Z543" s="315" t="str">
        <f t="shared" ca="1" si="255"/>
        <v/>
      </c>
      <c r="AA543" s="316" t="str">
        <f t="shared" ca="1" si="256"/>
        <v/>
      </c>
      <c r="AC543" s="310" t="e">
        <f t="shared" ca="1" si="257"/>
        <v>#N/A</v>
      </c>
      <c r="AD543" s="323" t="e">
        <f t="shared" ca="1" si="258"/>
        <v>#N/A</v>
      </c>
      <c r="AE543" s="324">
        <f t="shared" ca="1" si="237"/>
        <v>2417.320269843889</v>
      </c>
      <c r="AG543" s="306">
        <f t="shared" ca="1" si="259"/>
        <v>-3.8196131907591782</v>
      </c>
      <c r="AH543" s="304">
        <f t="shared" ca="1" si="260"/>
        <v>-0.78618757020746</v>
      </c>
    </row>
    <row r="544" spans="1:34" x14ac:dyDescent="0.2">
      <c r="A544" s="347">
        <f t="shared" ca="1" si="238"/>
        <v>0.1</v>
      </c>
      <c r="B544" s="304">
        <f t="shared" ca="1" si="239"/>
        <v>21.699999999999967</v>
      </c>
      <c r="D544" s="306">
        <f t="shared" ca="1" si="240"/>
        <v>-0.74151221623640251</v>
      </c>
      <c r="E544" s="307">
        <f t="shared" ca="1" si="241"/>
        <v>-10.037471466901586</v>
      </c>
      <c r="F544" s="304">
        <f t="shared" ca="1" si="242"/>
        <v>10.064823585919989</v>
      </c>
      <c r="G544" s="306">
        <f t="shared" ca="1" si="243"/>
        <v>53.281526061349311</v>
      </c>
      <c r="H544" s="307">
        <f t="shared" ca="1" si="244"/>
        <v>15.364013105038595</v>
      </c>
      <c r="I544" s="304">
        <f t="shared" ca="1" si="245"/>
        <v>55.452447359138652</v>
      </c>
      <c r="J544" s="306">
        <f t="shared" ca="1" si="246"/>
        <v>1231.3628335348662</v>
      </c>
      <c r="K544" s="307">
        <f t="shared" ca="1" si="247"/>
        <v>2418.9068585117275</v>
      </c>
      <c r="L544" s="304">
        <f t="shared" ca="1" si="232"/>
        <v>2714.2890078188225</v>
      </c>
      <c r="M544" s="306">
        <f t="shared" ca="1" si="248"/>
        <v>0.28073969073321764</v>
      </c>
      <c r="N544" s="304">
        <f t="shared" ca="1" si="249"/>
        <v>16.085199420821358</v>
      </c>
      <c r="P544" s="310">
        <f t="shared" ca="1" si="250"/>
        <v>23</v>
      </c>
      <c r="Q544" s="304">
        <f t="shared" ca="1" si="251"/>
        <v>0</v>
      </c>
      <c r="R544" s="306">
        <f t="shared" ca="1" si="252"/>
        <v>0</v>
      </c>
      <c r="S544" s="307">
        <f t="shared" ca="1" si="253"/>
        <v>8.451999999999984</v>
      </c>
      <c r="T544" s="304">
        <f t="shared" ca="1" si="233"/>
        <v>82.914119999999841</v>
      </c>
      <c r="U544" s="311">
        <f t="shared" ca="1" si="234"/>
        <v>0</v>
      </c>
      <c r="V544" s="306">
        <f t="shared" ca="1" si="235"/>
        <v>0.96065518422662532</v>
      </c>
      <c r="W544" s="304">
        <f t="shared" ca="1" si="236"/>
        <v>6.4708053754584851</v>
      </c>
      <c r="Y544" s="314" t="str">
        <f t="shared" ca="1" si="254"/>
        <v/>
      </c>
      <c r="Z544" s="315" t="str">
        <f t="shared" ca="1" si="255"/>
        <v>Para</v>
      </c>
      <c r="AA544" s="316" t="str">
        <f t="shared" ca="1" si="256"/>
        <v/>
      </c>
      <c r="AC544" s="310" t="e">
        <f t="shared" ca="1" si="257"/>
        <v>#N/A</v>
      </c>
      <c r="AD544" s="323" t="e">
        <f t="shared" ca="1" si="258"/>
        <v>#N/A</v>
      </c>
      <c r="AE544" s="324" t="e">
        <f t="shared" ca="1" si="237"/>
        <v>#N/A</v>
      </c>
      <c r="AG544" s="306">
        <f t="shared" ca="1" si="259"/>
        <v>-3.6526716680256239</v>
      </c>
      <c r="AH544" s="304">
        <f t="shared" ca="1" si="260"/>
        <v>-0.77561822766241173</v>
      </c>
    </row>
    <row r="545" spans="1:34" x14ac:dyDescent="0.2">
      <c r="A545" s="347">
        <f t="shared" ca="1" si="238"/>
        <v>0.1</v>
      </c>
      <c r="B545" s="304">
        <f t="shared" ca="1" si="239"/>
        <v>21.799999999999969</v>
      </c>
      <c r="D545" s="306">
        <f t="shared" ca="1" si="240"/>
        <v>-0.73562213061272042</v>
      </c>
      <c r="E545" s="307">
        <f t="shared" ca="1" si="241"/>
        <v>-10.022120577065994</v>
      </c>
      <c r="F545" s="304">
        <f t="shared" ca="1" si="242"/>
        <v>10.04908158889641</v>
      </c>
      <c r="G545" s="306">
        <f t="shared" ca="1" si="243"/>
        <v>53.207963848288038</v>
      </c>
      <c r="H545" s="307">
        <f t="shared" ca="1" si="244"/>
        <v>14.361801047331996</v>
      </c>
      <c r="I545" s="304">
        <f t="shared" ca="1" si="245"/>
        <v>55.112146993234383</v>
      </c>
      <c r="J545" s="306">
        <f t="shared" ca="1" si="246"/>
        <v>1236.687308030348</v>
      </c>
      <c r="K545" s="307">
        <f t="shared" ca="1" si="247"/>
        <v>2420.393149219346</v>
      </c>
      <c r="L545" s="304">
        <f t="shared" ca="1" si="232"/>
        <v>2718.0320996322489</v>
      </c>
      <c r="M545" s="306">
        <f t="shared" ca="1" si="248"/>
        <v>0.26363564733489919</v>
      </c>
      <c r="N545" s="304">
        <f t="shared" ca="1" si="249"/>
        <v>15.105209921489113</v>
      </c>
      <c r="P545" s="310">
        <f t="shared" ca="1" si="250"/>
        <v>23</v>
      </c>
      <c r="Q545" s="304">
        <f t="shared" ca="1" si="251"/>
        <v>0</v>
      </c>
      <c r="R545" s="306">
        <f t="shared" ca="1" si="252"/>
        <v>0</v>
      </c>
      <c r="S545" s="307">
        <f t="shared" ca="1" si="253"/>
        <v>8.451999999999984</v>
      </c>
      <c r="T545" s="304">
        <f t="shared" ca="1" si="233"/>
        <v>82.914119999999841</v>
      </c>
      <c r="U545" s="311">
        <f t="shared" ca="1" si="234"/>
        <v>0</v>
      </c>
      <c r="V545" s="306">
        <f t="shared" ca="1" si="235"/>
        <v>0.96051029296763835</v>
      </c>
      <c r="W545" s="304">
        <f t="shared" ca="1" si="236"/>
        <v>6.3906650201998092</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-3.483616518469681</v>
      </c>
      <c r="AH545" s="304">
        <f t="shared" ca="1" si="260"/>
        <v>-0.76559457826058885</v>
      </c>
    </row>
    <row r="546" spans="1:34" x14ac:dyDescent="0.2">
      <c r="A546" s="347">
        <f t="shared" ca="1" si="238"/>
        <v>0.1</v>
      </c>
      <c r="B546" s="304">
        <f t="shared" ca="1" si="239"/>
        <v>21.89999999999997</v>
      </c>
      <c r="D546" s="306">
        <f t="shared" ca="1" si="240"/>
        <v>-0.72998825889071428</v>
      </c>
      <c r="E546" s="307">
        <f t="shared" ca="1" si="241"/>
        <v>-10.007037161034194</v>
      </c>
      <c r="F546" s="304">
        <f t="shared" ca="1" si="242"/>
        <v>10.033627240456843</v>
      </c>
      <c r="G546" s="306">
        <f t="shared" ca="1" si="243"/>
        <v>53.134965022398966</v>
      </c>
      <c r="H546" s="307">
        <f t="shared" ca="1" si="244"/>
        <v>13.361097331228576</v>
      </c>
      <c r="I546" s="304">
        <f t="shared" ca="1" si="245"/>
        <v>54.789081301169169</v>
      </c>
      <c r="J546" s="306">
        <f t="shared" ca="1" si="246"/>
        <v>1242.0044544738823</v>
      </c>
      <c r="K546" s="307">
        <f t="shared" ca="1" si="247"/>
        <v>2421.7792941382741</v>
      </c>
      <c r="L546" s="304">
        <f t="shared" ca="1" si="232"/>
        <v>2721.6888166081444</v>
      </c>
      <c r="M546" s="306">
        <f t="shared" ca="1" si="248"/>
        <v>0.24634839662661223</v>
      </c>
      <c r="N546" s="304">
        <f t="shared" ca="1" si="249"/>
        <v>14.114723416519727</v>
      </c>
      <c r="P546" s="310">
        <f t="shared" ca="1" si="250"/>
        <v>23</v>
      </c>
      <c r="Q546" s="304">
        <f t="shared" ca="1" si="251"/>
        <v>0</v>
      </c>
      <c r="R546" s="306">
        <f t="shared" ca="1" si="252"/>
        <v>0</v>
      </c>
      <c r="S546" s="307">
        <f t="shared" ca="1" si="253"/>
        <v>8.451999999999984</v>
      </c>
      <c r="T546" s="304">
        <f t="shared" ca="1" si="233"/>
        <v>82.914119999999841</v>
      </c>
      <c r="U546" s="311">
        <f t="shared" ca="1" si="234"/>
        <v>0</v>
      </c>
      <c r="V546" s="306">
        <f t="shared" ca="1" si="235"/>
        <v>0.96037518174617287</v>
      </c>
      <c r="W546" s="304">
        <f t="shared" ca="1" si="236"/>
        <v>6.3150724198077191</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-3.3125232027555418</v>
      </c>
      <c r="AH546" s="304">
        <f t="shared" ca="1" si="260"/>
        <v>-0.75611275676760781</v>
      </c>
    </row>
    <row r="547" spans="1:34" x14ac:dyDescent="0.2">
      <c r="A547" s="347">
        <f t="shared" ca="1" si="238"/>
        <v>0.1</v>
      </c>
      <c r="B547" s="304">
        <f t="shared" ca="1" si="239"/>
        <v>21.999999999999972</v>
      </c>
      <c r="D547" s="306">
        <f t="shared" ca="1" si="240"/>
        <v>-0.72461150904420157</v>
      </c>
      <c r="E547" s="307">
        <f t="shared" ca="1" si="241"/>
        <v>-9.99220779660976</v>
      </c>
      <c r="F547" s="304">
        <f t="shared" ca="1" si="242"/>
        <v>10.018446910058874</v>
      </c>
      <c r="G547" s="306">
        <f t="shared" ca="1" si="243"/>
        <v>53.062503871494549</v>
      </c>
      <c r="H547" s="307">
        <f t="shared" ca="1" si="244"/>
        <v>12.361876551567601</v>
      </c>
      <c r="I547" s="304">
        <f t="shared" ca="1" si="245"/>
        <v>54.483440686033866</v>
      </c>
      <c r="J547" s="306">
        <f t="shared" ca="1" si="246"/>
        <v>1247.314327918577</v>
      </c>
      <c r="K547" s="307">
        <f t="shared" ca="1" si="247"/>
        <v>2423.0654428324137</v>
      </c>
      <c r="L547" s="304">
        <f t="shared" ca="1" si="232"/>
        <v>2725.2594689092657</v>
      </c>
      <c r="M547" s="306">
        <f t="shared" ca="1" si="248"/>
        <v>0.22888563461604383</v>
      </c>
      <c r="N547" s="304">
        <f t="shared" ca="1" si="249"/>
        <v>13.114180854672771</v>
      </c>
      <c r="P547" s="310">
        <f t="shared" ca="1" si="250"/>
        <v>23</v>
      </c>
      <c r="Q547" s="304">
        <f t="shared" ca="1" si="251"/>
        <v>0</v>
      </c>
      <c r="R547" s="306">
        <f t="shared" ca="1" si="252"/>
        <v>0</v>
      </c>
      <c r="S547" s="307">
        <f t="shared" ca="1" si="253"/>
        <v>8.451999999999984</v>
      </c>
      <c r="T547" s="304">
        <f t="shared" ca="1" si="233"/>
        <v>82.914119999999841</v>
      </c>
      <c r="U547" s="311">
        <f t="shared" ca="1" si="234"/>
        <v>0</v>
      </c>
      <c r="V547" s="306">
        <f t="shared" ca="1" si="235"/>
        <v>0.96024983236237094</v>
      </c>
      <c r="W547" s="304">
        <f t="shared" ca="1" si="236"/>
        <v>6.2439966620290388</v>
      </c>
      <c r="Y547" s="314" t="str">
        <f t="shared" ca="1" si="254"/>
        <v/>
      </c>
      <c r="Z547" s="315" t="str">
        <f t="shared" ca="1" si="255"/>
        <v/>
      </c>
      <c r="AA547" s="316" t="str">
        <f t="shared" ca="1" si="256"/>
        <v/>
      </c>
      <c r="AC547" s="310">
        <f t="shared" ca="1" si="257"/>
        <v>21.999999999999972</v>
      </c>
      <c r="AD547" s="323">
        <f t="shared" ca="1" si="258"/>
        <v>1247.314327918577</v>
      </c>
      <c r="AE547" s="324" t="e">
        <f t="shared" ca="1" si="237"/>
        <v>#N/A</v>
      </c>
      <c r="AG547" s="306">
        <f t="shared" ca="1" si="259"/>
        <v>-3.1394771371825287</v>
      </c>
      <c r="AH547" s="304">
        <f t="shared" ca="1" si="260"/>
        <v>-0.74716900376333784</v>
      </c>
    </row>
    <row r="548" spans="1:34" x14ac:dyDescent="0.2">
      <c r="A548" s="347">
        <f t="shared" ca="1" si="238"/>
        <v>0.1</v>
      </c>
      <c r="B548" s="304">
        <f t="shared" ca="1" si="239"/>
        <v>22.099999999999973</v>
      </c>
      <c r="D548" s="306">
        <f t="shared" ca="1" si="240"/>
        <v>-0.71949269216262102</v>
      </c>
      <c r="E548" s="307">
        <f t="shared" ca="1" si="241"/>
        <v>-9.9776189246894447</v>
      </c>
      <c r="F548" s="304">
        <f t="shared" ca="1" si="242"/>
        <v>10.003526835091531</v>
      </c>
      <c r="G548" s="306">
        <f t="shared" ca="1" si="243"/>
        <v>52.990554602278287</v>
      </c>
      <c r="H548" s="307">
        <f t="shared" ca="1" si="244"/>
        <v>11.364114659098657</v>
      </c>
      <c r="I548" s="304">
        <f t="shared" ca="1" si="245"/>
        <v>54.19540551598611</v>
      </c>
      <c r="J548" s="306">
        <f t="shared" ca="1" si="246"/>
        <v>1252.6169808422655</v>
      </c>
      <c r="K548" s="307">
        <f t="shared" ca="1" si="247"/>
        <v>2424.2517423929471</v>
      </c>
      <c r="L548" s="304">
        <f t="shared" ca="1" si="232"/>
        <v>2728.7443653060709</v>
      </c>
      <c r="M548" s="306">
        <f t="shared" ca="1" si="248"/>
        <v>0.21125563720986601</v>
      </c>
      <c r="N548" s="304">
        <f t="shared" ca="1" si="249"/>
        <v>12.104056410472193</v>
      </c>
      <c r="P548" s="310">
        <f t="shared" ca="1" si="250"/>
        <v>23</v>
      </c>
      <c r="Q548" s="304">
        <f t="shared" ca="1" si="251"/>
        <v>0</v>
      </c>
      <c r="R548" s="306">
        <f t="shared" ca="1" si="252"/>
        <v>0</v>
      </c>
      <c r="S548" s="307">
        <f t="shared" ca="1" si="253"/>
        <v>8.451999999999984</v>
      </c>
      <c r="T548" s="304">
        <f t="shared" ca="1" si="233"/>
        <v>82.914119999999841</v>
      </c>
      <c r="U548" s="311">
        <f t="shared" ca="1" si="234"/>
        <v>0</v>
      </c>
      <c r="V548" s="306">
        <f t="shared" ca="1" si="235"/>
        <v>0.96013422712632701</v>
      </c>
      <c r="W548" s="304">
        <f t="shared" ca="1" si="236"/>
        <v>6.1774076652366112</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-2.9645737338756271</v>
      </c>
      <c r="AH548" s="304">
        <f t="shared" ca="1" si="260"/>
        <v>-0.7387596618586193</v>
      </c>
    </row>
    <row r="549" spans="1:34" x14ac:dyDescent="0.2">
      <c r="A549" s="347">
        <f t="shared" ca="1" si="238"/>
        <v>0.1</v>
      </c>
      <c r="B549" s="304">
        <f t="shared" ca="1" si="239"/>
        <v>22.199999999999974</v>
      </c>
      <c r="D549" s="306">
        <f t="shared" ca="1" si="240"/>
        <v>-0.71463250954064572</v>
      </c>
      <c r="E549" s="307">
        <f t="shared" ca="1" si="241"/>
        <v>-9.9632568556508403</v>
      </c>
      <c r="F549" s="304">
        <f t="shared" ca="1" si="242"/>
        <v>9.988853127129552</v>
      </c>
      <c r="G549" s="306">
        <f t="shared" ca="1" si="243"/>
        <v>52.919091351324219</v>
      </c>
      <c r="H549" s="307">
        <f t="shared" ca="1" si="244"/>
        <v>10.367788973533573</v>
      </c>
      <c r="I549" s="304">
        <f t="shared" ca="1" si="245"/>
        <v>53.925145133319042</v>
      </c>
      <c r="J549" s="306">
        <f t="shared" ca="1" si="246"/>
        <v>1257.9124631399457</v>
      </c>
      <c r="K549" s="307">
        <f t="shared" ca="1" si="247"/>
        <v>2425.3383375745789</v>
      </c>
      <c r="L549" s="304">
        <f t="shared" ca="1" si="232"/>
        <v>2732.1438133143406</v>
      </c>
      <c r="M549" s="306">
        <f t="shared" ca="1" si="248"/>
        <v>0.1934672496328361</v>
      </c>
      <c r="N549" s="304">
        <f t="shared" ca="1" si="249"/>
        <v>11.084856877965434</v>
      </c>
      <c r="P549" s="310">
        <f t="shared" ca="1" si="250"/>
        <v>23</v>
      </c>
      <c r="Q549" s="304">
        <f t="shared" ca="1" si="251"/>
        <v>0</v>
      </c>
      <c r="R549" s="306">
        <f t="shared" ca="1" si="252"/>
        <v>0</v>
      </c>
      <c r="S549" s="307">
        <f t="shared" ca="1" si="253"/>
        <v>8.451999999999984</v>
      </c>
      <c r="T549" s="304">
        <f t="shared" ca="1" si="233"/>
        <v>82.914119999999841</v>
      </c>
      <c r="U549" s="311">
        <f t="shared" ca="1" si="234"/>
        <v>0</v>
      </c>
      <c r="V549" s="306">
        <f t="shared" ca="1" si="235"/>
        <v>0.96002834884316912</v>
      </c>
      <c r="W549" s="304">
        <f t="shared" ca="1" si="236"/>
        <v>6.115276146919272</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-2.7879183643800887</v>
      </c>
      <c r="AH549" s="304">
        <f t="shared" ca="1" si="260"/>
        <v>-0.7308811719399696</v>
      </c>
    </row>
    <row r="550" spans="1:34" x14ac:dyDescent="0.2">
      <c r="A550" s="347">
        <f t="shared" ca="1" si="238"/>
        <v>0.1</v>
      </c>
      <c r="B550" s="304">
        <f t="shared" ca="1" si="239"/>
        <v>22.299999999999976</v>
      </c>
      <c r="D550" s="306">
        <f t="shared" ca="1" si="240"/>
        <v>-0.71003153993451951</v>
      </c>
      <c r="E550" s="307">
        <f t="shared" ca="1" si="241"/>
        <v>-9.949107777223956</v>
      </c>
      <c r="F550" s="304">
        <f t="shared" ca="1" si="242"/>
        <v>9.9744117796750302</v>
      </c>
      <c r="G550" s="306">
        <f t="shared" ca="1" si="243"/>
        <v>52.848088197330767</v>
      </c>
      <c r="H550" s="307">
        <f t="shared" ca="1" si="244"/>
        <v>9.3728781958111771</v>
      </c>
      <c r="I550" s="304">
        <f t="shared" ca="1" si="245"/>
        <v>53.672816879556116</v>
      </c>
      <c r="J550" s="306">
        <f t="shared" ca="1" si="246"/>
        <v>1263.2008221173785</v>
      </c>
      <c r="K550" s="307">
        <f t="shared" ca="1" si="247"/>
        <v>2426.3253709330461</v>
      </c>
      <c r="L550" s="304">
        <f t="shared" ca="1" si="232"/>
        <v>2735.458119334201</v>
      </c>
      <c r="M550" s="306">
        <f t="shared" ca="1" si="248"/>
        <v>0.17552987148622967</v>
      </c>
      <c r="N550" s="304">
        <f t="shared" ca="1" si="249"/>
        <v>10.057120814634692</v>
      </c>
      <c r="P550" s="310">
        <f t="shared" ca="1" si="250"/>
        <v>23</v>
      </c>
      <c r="Q550" s="304">
        <f t="shared" ca="1" si="251"/>
        <v>0</v>
      </c>
      <c r="R550" s="306">
        <f t="shared" ca="1" si="252"/>
        <v>0</v>
      </c>
      <c r="S550" s="307">
        <f t="shared" ca="1" si="253"/>
        <v>8.451999999999984</v>
      </c>
      <c r="T550" s="304">
        <f t="shared" ca="1" si="233"/>
        <v>82.914119999999841</v>
      </c>
      <c r="U550" s="311">
        <f t="shared" ca="1" si="234"/>
        <v>0</v>
      </c>
      <c r="V550" s="306">
        <f t="shared" ca="1" si="235"/>
        <v>0.95993218079807774</v>
      </c>
      <c r="W550" s="304">
        <f t="shared" ca="1" si="236"/>
        <v>6.0575735923976071</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-2.6096262418098832</v>
      </c>
      <c r="AH550" s="304">
        <f t="shared" ca="1" si="260"/>
        <v>-0.72353006944146758</v>
      </c>
    </row>
    <row r="551" spans="1:34" x14ac:dyDescent="0.2">
      <c r="A551" s="347">
        <f t="shared" ca="1" si="238"/>
        <v>0.1</v>
      </c>
      <c r="B551" s="304">
        <f t="shared" ca="1" si="239"/>
        <v>22.399999999999977</v>
      </c>
      <c r="D551" s="306">
        <f t="shared" ca="1" si="240"/>
        <v>-0.70569022709066742</v>
      </c>
      <c r="E551" s="307">
        <f t="shared" ca="1" si="241"/>
        <v>-9.9351577638494266</v>
      </c>
      <c r="F551" s="304">
        <f t="shared" ca="1" si="242"/>
        <v>9.9601886773890396</v>
      </c>
      <c r="G551" s="306">
        <f t="shared" ca="1" si="243"/>
        <v>52.777519174621702</v>
      </c>
      <c r="H551" s="307">
        <f t="shared" ca="1" si="244"/>
        <v>8.3793624194262346</v>
      </c>
      <c r="I551" s="304">
        <f t="shared" ca="1" si="245"/>
        <v>53.43856514525492</v>
      </c>
      <c r="J551" s="306">
        <f t="shared" ca="1" si="246"/>
        <v>1268.4821024859762</v>
      </c>
      <c r="K551" s="307">
        <f t="shared" ca="1" si="247"/>
        <v>2427.2129829638079</v>
      </c>
      <c r="L551" s="304">
        <f t="shared" ca="1" si="232"/>
        <v>2738.6875887905339</v>
      </c>
      <c r="M551" s="306">
        <f t="shared" ca="1" si="248"/>
        <v>0.15745343735532227</v>
      </c>
      <c r="N551" s="304">
        <f t="shared" ca="1" si="249"/>
        <v>9.0214174302874657</v>
      </c>
      <c r="P551" s="310">
        <f t="shared" ca="1" si="250"/>
        <v>23</v>
      </c>
      <c r="Q551" s="304">
        <f t="shared" ca="1" si="251"/>
        <v>0</v>
      </c>
      <c r="R551" s="306">
        <f t="shared" ca="1" si="252"/>
        <v>0</v>
      </c>
      <c r="S551" s="307">
        <f t="shared" ca="1" si="253"/>
        <v>8.451999999999984</v>
      </c>
      <c r="T551" s="304">
        <f t="shared" ca="1" si="233"/>
        <v>82.914119999999841</v>
      </c>
      <c r="U551" s="311">
        <f t="shared" ca="1" si="234"/>
        <v>0</v>
      </c>
      <c r="V551" s="306">
        <f t="shared" ca="1" si="235"/>
        <v>0.95984570674124581</v>
      </c>
      <c r="W551" s="304">
        <f t="shared" ca="1" si="236"/>
        <v>6.0042722237643451</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-2.4298222176538191</v>
      </c>
      <c r="AH551" s="304">
        <f t="shared" ca="1" si="260"/>
        <v>-0.71670298064335292</v>
      </c>
    </row>
    <row r="552" spans="1:34" x14ac:dyDescent="0.2">
      <c r="A552" s="347">
        <f t="shared" ca="1" si="238"/>
        <v>0.1</v>
      </c>
      <c r="B552" s="304">
        <f t="shared" ca="1" si="239"/>
        <v>22.499999999999979</v>
      </c>
      <c r="D552" s="306">
        <f t="shared" ca="1" si="240"/>
        <v>-0.70160886765576791</v>
      </c>
      <c r="E552" s="307">
        <f t="shared" ca="1" si="241"/>
        <v>-9.9213927875108983</v>
      </c>
      <c r="F552" s="304">
        <f t="shared" ca="1" si="242"/>
        <v>9.9461696068007246</v>
      </c>
      <c r="G552" s="306">
        <f t="shared" ca="1" si="243"/>
        <v>52.707358287856124</v>
      </c>
      <c r="H552" s="307">
        <f t="shared" ca="1" si="244"/>
        <v>7.387223140675145</v>
      </c>
      <c r="I552" s="304">
        <f t="shared" ca="1" si="245"/>
        <v>53.22252045341861</v>
      </c>
      <c r="J552" s="306">
        <f t="shared" ca="1" si="246"/>
        <v>1273.7563463591</v>
      </c>
      <c r="K552" s="307">
        <f t="shared" ca="1" si="247"/>
        <v>2428.0013122418131</v>
      </c>
      <c r="L552" s="304">
        <f t="shared" ca="1" si="232"/>
        <v>2741.8325262747267</v>
      </c>
      <c r="M552" s="306">
        <f t="shared" ca="1" si="248"/>
        <v>0.13924839293415656</v>
      </c>
      <c r="N552" s="304">
        <f t="shared" ca="1" si="249"/>
        <v>7.9783452191064841</v>
      </c>
      <c r="P552" s="310">
        <f t="shared" ca="1" si="250"/>
        <v>23</v>
      </c>
      <c r="Q552" s="304">
        <f t="shared" ca="1" si="251"/>
        <v>0</v>
      </c>
      <c r="R552" s="306">
        <f t="shared" ca="1" si="252"/>
        <v>0</v>
      </c>
      <c r="S552" s="307">
        <f t="shared" ca="1" si="253"/>
        <v>8.451999999999984</v>
      </c>
      <c r="T552" s="304">
        <f t="shared" ca="1" si="233"/>
        <v>82.914119999999841</v>
      </c>
      <c r="U552" s="311">
        <f t="shared" ca="1" si="234"/>
        <v>0</v>
      </c>
      <c r="V552" s="306">
        <f t="shared" ca="1" si="235"/>
        <v>0.95976891087278782</v>
      </c>
      <c r="W552" s="304">
        <f t="shared" ca="1" si="236"/>
        <v>5.9553449690510512</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-2.2486404904621997</v>
      </c>
      <c r="AH552" s="304">
        <f t="shared" ca="1" si="260"/>
        <v>-0.71039661899720263</v>
      </c>
    </row>
    <row r="553" spans="1:34" x14ac:dyDescent="0.2">
      <c r="A553" s="347">
        <f t="shared" ca="1" si="238"/>
        <v>0.1</v>
      </c>
      <c r="B553" s="304">
        <f t="shared" ca="1" si="239"/>
        <v>22.59999999999998</v>
      </c>
      <c r="D553" s="306">
        <f t="shared" ca="1" si="240"/>
        <v>-0.69778759957958214</v>
      </c>
      <c r="E553" s="307">
        <f t="shared" ca="1" si="241"/>
        <v>-9.9077987300129617</v>
      </c>
      <c r="F553" s="304">
        <f t="shared" ca="1" si="242"/>
        <v>9.9323402684651061</v>
      </c>
      <c r="G553" s="306">
        <f t="shared" ca="1" si="243"/>
        <v>52.637579527898168</v>
      </c>
      <c r="H553" s="307">
        <f t="shared" ca="1" si="244"/>
        <v>6.396443267673849</v>
      </c>
      <c r="I553" s="304">
        <f t="shared" ca="1" si="245"/>
        <v>53.024798585495581</v>
      </c>
      <c r="J553" s="306">
        <f t="shared" ca="1" si="246"/>
        <v>1279.0235932498877</v>
      </c>
      <c r="K553" s="307">
        <f t="shared" ca="1" si="247"/>
        <v>2428.6904955622308</v>
      </c>
      <c r="L553" s="304">
        <f t="shared" ca="1" si="232"/>
        <v>2744.893235687714</v>
      </c>
      <c r="M553" s="306">
        <f t="shared" ca="1" si="248"/>
        <v>0.12092566669905651</v>
      </c>
      <c r="N553" s="304">
        <f t="shared" ca="1" si="249"/>
        <v>6.9285303366616233</v>
      </c>
      <c r="P553" s="310">
        <f t="shared" ca="1" si="250"/>
        <v>23</v>
      </c>
      <c r="Q553" s="304">
        <f t="shared" ca="1" si="251"/>
        <v>0</v>
      </c>
      <c r="R553" s="306">
        <f t="shared" ca="1" si="252"/>
        <v>0</v>
      </c>
      <c r="S553" s="307">
        <f t="shared" ca="1" si="253"/>
        <v>8.451999999999984</v>
      </c>
      <c r="T553" s="304">
        <f t="shared" ca="1" si="233"/>
        <v>82.914119999999841</v>
      </c>
      <c r="U553" s="311">
        <f t="shared" ca="1" si="234"/>
        <v>0</v>
      </c>
      <c r="V553" s="306">
        <f t="shared" ca="1" si="235"/>
        <v>0.95970177782760901</v>
      </c>
      <c r="W553" s="304">
        <f t="shared" ca="1" si="236"/>
        <v>5.9107654316256335</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-2.0662242249052309</v>
      </c>
      <c r="AH553" s="304">
        <f t="shared" ca="1" si="260"/>
        <v>-0.7046077814778825</v>
      </c>
    </row>
    <row r="554" spans="1:34" x14ac:dyDescent="0.2">
      <c r="A554" s="347">
        <f t="shared" ca="1" si="238"/>
        <v>0.1</v>
      </c>
      <c r="B554" s="304">
        <f t="shared" ca="1" si="239"/>
        <v>22.699999999999982</v>
      </c>
      <c r="D554" s="306">
        <f t="shared" ca="1" si="240"/>
        <v>-0.69422639112221252</v>
      </c>
      <c r="E554" s="307">
        <f t="shared" ca="1" si="241"/>
        <v>-9.8943613966592387</v>
      </c>
      <c r="F554" s="304">
        <f t="shared" ca="1" si="242"/>
        <v>9.9186862905241195</v>
      </c>
      <c r="G554" s="306">
        <f t="shared" ca="1" si="243"/>
        <v>52.56815688878595</v>
      </c>
      <c r="H554" s="307">
        <f t="shared" ca="1" si="244"/>
        <v>5.4070071280079253</v>
      </c>
      <c r="I554" s="304">
        <f t="shared" ca="1" si="245"/>
        <v>52.845499758885261</v>
      </c>
      <c r="J554" s="306">
        <f t="shared" ca="1" si="246"/>
        <v>1284.2838800707218</v>
      </c>
      <c r="K554" s="307">
        <f t="shared" ca="1" si="247"/>
        <v>2429.2806680820149</v>
      </c>
      <c r="L554" s="304">
        <f t="shared" ca="1" si="232"/>
        <v>2747.8700203842445</v>
      </c>
      <c r="M554" s="306">
        <f t="shared" ca="1" si="248"/>
        <v>0.10249663722904878</v>
      </c>
      <c r="N554" s="304">
        <f t="shared" ca="1" si="249"/>
        <v>5.8726247275079642</v>
      </c>
      <c r="P554" s="310">
        <f t="shared" ca="1" si="250"/>
        <v>23</v>
      </c>
      <c r="Q554" s="304">
        <f t="shared" ca="1" si="251"/>
        <v>0</v>
      </c>
      <c r="R554" s="306">
        <f t="shared" ca="1" si="252"/>
        <v>0</v>
      </c>
      <c r="S554" s="307">
        <f t="shared" ca="1" si="253"/>
        <v>8.451999999999984</v>
      </c>
      <c r="T554" s="304">
        <f t="shared" ca="1" si="233"/>
        <v>82.914119999999841</v>
      </c>
      <c r="U554" s="311">
        <f t="shared" ca="1" si="234"/>
        <v>0</v>
      </c>
      <c r="V554" s="306">
        <f t="shared" ca="1" si="235"/>
        <v>0.95964429266023898</v>
      </c>
      <c r="W554" s="304">
        <f t="shared" ca="1" si="236"/>
        <v>5.8705078598276774</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-1.8827250810899265</v>
      </c>
      <c r="AH554" s="304">
        <f t="shared" ca="1" si="260"/>
        <v>-0.69933334496280697</v>
      </c>
    </row>
    <row r="555" spans="1:34" x14ac:dyDescent="0.2">
      <c r="A555" s="347">
        <f t="shared" ca="1" si="238"/>
        <v>0.1</v>
      </c>
      <c r="B555" s="304">
        <f t="shared" ca="1" si="239"/>
        <v>22.799999999999983</v>
      </c>
      <c r="D555" s="306">
        <f t="shared" ca="1" si="240"/>
        <v>-0.69092503057596599</v>
      </c>
      <c r="E555" s="307">
        <f t="shared" ca="1" si="241"/>
        <v>-9.8810665312681021</v>
      </c>
      <c r="F555" s="304">
        <f t="shared" ca="1" si="242"/>
        <v>9.9051932436082755</v>
      </c>
      <c r="G555" s="306">
        <f t="shared" ca="1" si="243"/>
        <v>52.499064385728353</v>
      </c>
      <c r="H555" s="307">
        <f t="shared" ca="1" si="244"/>
        <v>4.4189004748811147</v>
      </c>
      <c r="I555" s="304">
        <f t="shared" ca="1" si="245"/>
        <v>52.684707864652296</v>
      </c>
      <c r="J555" s="306">
        <f t="shared" ca="1" si="246"/>
        <v>1289.5372411344474</v>
      </c>
      <c r="K555" s="307">
        <f t="shared" ca="1" si="247"/>
        <v>2429.7719634621594</v>
      </c>
      <c r="L555" s="304">
        <f t="shared" ca="1" si="232"/>
        <v>2750.763183318295</v>
      </c>
      <c r="M555" s="306">
        <f t="shared" ca="1" si="248"/>
        <v>8.3973096340097628E-2</v>
      </c>
      <c r="N555" s="304">
        <f t="shared" ca="1" si="249"/>
        <v>4.8113040129330535</v>
      </c>
      <c r="P555" s="310">
        <f t="shared" ca="1" si="250"/>
        <v>23</v>
      </c>
      <c r="Q555" s="304">
        <f t="shared" ca="1" si="251"/>
        <v>0</v>
      </c>
      <c r="R555" s="306">
        <f t="shared" ca="1" si="252"/>
        <v>0</v>
      </c>
      <c r="S555" s="307">
        <f t="shared" ca="1" si="253"/>
        <v>8.451999999999984</v>
      </c>
      <c r="T555" s="304">
        <f t="shared" ca="1" si="233"/>
        <v>82.914119999999841</v>
      </c>
      <c r="U555" s="311">
        <f t="shared" ca="1" si="234"/>
        <v>0</v>
      </c>
      <c r="V555" s="306">
        <f t="shared" ca="1" si="235"/>
        <v>0.95959644082964535</v>
      </c>
      <c r="W555" s="304">
        <f t="shared" ca="1" si="236"/>
        <v>5.8345471168513612</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-1.6983026555161667</v>
      </c>
      <c r="AH555" s="304">
        <f t="shared" ca="1" si="260"/>
        <v>-0.69457026263933841</v>
      </c>
    </row>
    <row r="556" spans="1:34" x14ac:dyDescent="0.2">
      <c r="A556" s="347">
        <f t="shared" ca="1" si="238"/>
        <v>0.1</v>
      </c>
      <c r="B556" s="304">
        <f t="shared" ca="1" si="239"/>
        <v>22.899999999999984</v>
      </c>
      <c r="D556" s="306">
        <f t="shared" ca="1" si="240"/>
        <v>-0.68788311680859471</v>
      </c>
      <c r="E556" s="307">
        <f t="shared" ca="1" si="241"/>
        <v>-9.8678998324464349</v>
      </c>
      <c r="F556" s="304">
        <f t="shared" ca="1" si="242"/>
        <v>9.8918466569992223</v>
      </c>
      <c r="G556" s="306">
        <f t="shared" ca="1" si="243"/>
        <v>52.430276074047491</v>
      </c>
      <c r="H556" s="307">
        <f t="shared" ca="1" si="244"/>
        <v>3.4321104916364713</v>
      </c>
      <c r="I556" s="304">
        <f t="shared" ca="1" si="245"/>
        <v>52.542489773778691</v>
      </c>
      <c r="J556" s="306">
        <f t="shared" ca="1" si="246"/>
        <v>1294.7837081574362</v>
      </c>
      <c r="K556" s="307">
        <f t="shared" ca="1" si="247"/>
        <v>2430.1645140104852</v>
      </c>
      <c r="L556" s="304">
        <f t="shared" ca="1" si="232"/>
        <v>2753.5730271895345</v>
      </c>
      <c r="M556" s="306">
        <f t="shared" ca="1" si="248"/>
        <v>6.536720826923835E-2</v>
      </c>
      <c r="N556" s="304">
        <f t="shared" ca="1" si="249"/>
        <v>3.745265152380012</v>
      </c>
      <c r="P556" s="310">
        <f t="shared" ca="1" si="250"/>
        <v>23</v>
      </c>
      <c r="Q556" s="304">
        <f t="shared" ca="1" si="251"/>
        <v>0</v>
      </c>
      <c r="R556" s="306">
        <f t="shared" ca="1" si="252"/>
        <v>0</v>
      </c>
      <c r="S556" s="307">
        <f t="shared" ca="1" si="253"/>
        <v>8.451999999999984</v>
      </c>
      <c r="T556" s="304">
        <f t="shared" ca="1" si="233"/>
        <v>82.914119999999841</v>
      </c>
      <c r="U556" s="311">
        <f t="shared" ca="1" si="234"/>
        <v>0</v>
      </c>
      <c r="V556" s="306">
        <f t="shared" ca="1" si="235"/>
        <v>0.95955820818404092</v>
      </c>
      <c r="W556" s="304">
        <f t="shared" ca="1" si="236"/>
        <v>5.8028586508880799</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-1.5131238366105126</v>
      </c>
      <c r="AH556" s="304">
        <f t="shared" ca="1" si="260"/>
        <v>-0.69031556044147802</v>
      </c>
    </row>
    <row r="557" spans="1:34" x14ac:dyDescent="0.2">
      <c r="A557" s="347">
        <f t="shared" ca="1" si="238"/>
        <v>0.1</v>
      </c>
      <c r="B557" s="304">
        <f t="shared" ca="1" si="239"/>
        <v>22.999999999999986</v>
      </c>
      <c r="D557" s="306">
        <f t="shared" ca="1" si="240"/>
        <v>-0.68510005072926772</v>
      </c>
      <c r="E557" s="307">
        <f t="shared" ca="1" si="241"/>
        <v>-9.8548469710250579</v>
      </c>
      <c r="F557" s="304">
        <f t="shared" ca="1" si="242"/>
        <v>9.8786320359567501</v>
      </c>
      <c r="G557" s="306">
        <f t="shared" ca="1" si="243"/>
        <v>52.361766068974568</v>
      </c>
      <c r="H557" s="307">
        <f t="shared" ca="1" si="244"/>
        <v>2.4466257945339653</v>
      </c>
      <c r="I557" s="304">
        <f t="shared" ca="1" si="245"/>
        <v>52.418894719752487</v>
      </c>
      <c r="J557" s="306">
        <f t="shared" ca="1" si="246"/>
        <v>1300.0233102645873</v>
      </c>
      <c r="K557" s="307">
        <f t="shared" ca="1" si="247"/>
        <v>2430.4584508247935</v>
      </c>
      <c r="L557" s="304">
        <f t="shared" ca="1" si="232"/>
        <v>2756.2998545907431</v>
      </c>
      <c r="M557" s="306">
        <f t="shared" ca="1" si="248"/>
        <v>4.6691465212583758E-2</v>
      </c>
      <c r="N557" s="304">
        <f t="shared" ca="1" si="249"/>
        <v>2.6752238959629526</v>
      </c>
      <c r="P557" s="310">
        <f t="shared" ca="1" si="250"/>
        <v>23</v>
      </c>
      <c r="Q557" s="304">
        <f t="shared" ca="1" si="251"/>
        <v>0</v>
      </c>
      <c r="R557" s="306">
        <f t="shared" ca="1" si="252"/>
        <v>0</v>
      </c>
      <c r="S557" s="307">
        <f t="shared" ca="1" si="253"/>
        <v>8.451999999999984</v>
      </c>
      <c r="T557" s="304">
        <f t="shared" ca="1" si="233"/>
        <v>82.914119999999841</v>
      </c>
      <c r="U557" s="311">
        <f t="shared" ca="1" si="234"/>
        <v>0</v>
      </c>
      <c r="V557" s="306">
        <f t="shared" ca="1" si="235"/>
        <v>0.95952958094569019</v>
      </c>
      <c r="W557" s="304">
        <f t="shared" ca="1" si="236"/>
        <v>5.7754184655431589</v>
      </c>
      <c r="Y557" s="314" t="str">
        <f t="shared" ca="1" si="254"/>
        <v/>
      </c>
      <c r="Z557" s="315" t="str">
        <f t="shared" ca="1" si="255"/>
        <v/>
      </c>
      <c r="AA557" s="316" t="str">
        <f t="shared" ca="1" si="256"/>
        <v/>
      </c>
      <c r="AC557" s="310">
        <f t="shared" ca="1" si="257"/>
        <v>22.999999999999986</v>
      </c>
      <c r="AD557" s="323">
        <f t="shared" ca="1" si="258"/>
        <v>1300.0233102645873</v>
      </c>
      <c r="AE557" s="324" t="e">
        <f t="shared" ca="1" si="237"/>
        <v>#N/A</v>
      </c>
      <c r="AG557" s="306">
        <f t="shared" ca="1" si="259"/>
        <v>-1.3273620793587064</v>
      </c>
      <c r="AH557" s="304">
        <f t="shared" ca="1" si="260"/>
        <v>-0.6865663335172848</v>
      </c>
    </row>
    <row r="558" spans="1:34" x14ac:dyDescent="0.2">
      <c r="A558" s="347">
        <f t="shared" ca="1" si="238"/>
        <v>0.1</v>
      </c>
      <c r="B558" s="304">
        <f t="shared" ca="1" si="239"/>
        <v>23.099999999999987</v>
      </c>
      <c r="D558" s="306">
        <f t="shared" ca="1" si="240"/>
        <v>-0.68257502777125012</v>
      </c>
      <c r="E558" s="307">
        <f t="shared" ca="1" si="241"/>
        <v>-9.8418936085434936</v>
      </c>
      <c r="F558" s="304">
        <f t="shared" ca="1" si="242"/>
        <v>9.865534880097794</v>
      </c>
      <c r="G558" s="306">
        <f t="shared" ca="1" si="243"/>
        <v>52.293508566197445</v>
      </c>
      <c r="H558" s="307">
        <f t="shared" ca="1" si="244"/>
        <v>1.4624364336796161</v>
      </c>
      <c r="I558" s="304">
        <f t="shared" ca="1" si="245"/>
        <v>52.313953764607767</v>
      </c>
      <c r="J558" s="306">
        <f t="shared" ca="1" si="246"/>
        <v>1305.2560739963458</v>
      </c>
      <c r="K558" s="307">
        <f t="shared" ca="1" si="247"/>
        <v>2430.6539039362042</v>
      </c>
      <c r="L558" s="304">
        <f t="shared" ca="1" si="232"/>
        <v>2758.9439681560525</v>
      </c>
      <c r="M558" s="306">
        <f t="shared" ca="1" si="248"/>
        <v>2.7958639585981566E-2</v>
      </c>
      <c r="N558" s="304">
        <f t="shared" ca="1" si="249"/>
        <v>1.601912049204135</v>
      </c>
      <c r="P558" s="310">
        <f t="shared" ca="1" si="250"/>
        <v>23</v>
      </c>
      <c r="Q558" s="304">
        <f t="shared" ca="1" si="251"/>
        <v>0</v>
      </c>
      <c r="R558" s="306">
        <f t="shared" ca="1" si="252"/>
        <v>0</v>
      </c>
      <c r="S558" s="307">
        <f t="shared" ca="1" si="253"/>
        <v>8.451999999999984</v>
      </c>
      <c r="T558" s="304">
        <f t="shared" ca="1" si="233"/>
        <v>82.914119999999841</v>
      </c>
      <c r="U558" s="311">
        <f t="shared" ca="1" si="234"/>
        <v>0</v>
      </c>
      <c r="V558" s="306">
        <f t="shared" ca="1" si="235"/>
        <v>0.95951054569574201</v>
      </c>
      <c r="W558" s="304">
        <f t="shared" ca="1" si="236"/>
        <v>5.7522030905432553</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-1.1411966051215123</v>
      </c>
      <c r="AH558" s="304">
        <f t="shared" ca="1" si="260"/>
        <v>-0.68331974272872331</v>
      </c>
    </row>
    <row r="559" spans="1:34" x14ac:dyDescent="0.2">
      <c r="A559" s="347">
        <f t="shared" ca="1" si="238"/>
        <v>0.1</v>
      </c>
      <c r="B559" s="304">
        <f t="shared" ca="1" si="239"/>
        <v>23.199999999999989</v>
      </c>
      <c r="D559" s="306">
        <f t="shared" ca="1" si="240"/>
        <v>-0.68030703147599747</v>
      </c>
      <c r="E559" s="307">
        <f t="shared" ca="1" si="241"/>
        <v>-9.8290254166568207</v>
      </c>
      <c r="F559" s="304">
        <f t="shared" ca="1" si="242"/>
        <v>9.8525407027000647</v>
      </c>
      <c r="G559" s="306">
        <f t="shared" ca="1" si="243"/>
        <v>52.225477863049846</v>
      </c>
      <c r="H559" s="307">
        <f t="shared" ca="1" si="244"/>
        <v>0.47953389201393393</v>
      </c>
      <c r="I559" s="304">
        <f t="shared" ca="1" si="245"/>
        <v>52.227679354701372</v>
      </c>
      <c r="J559" s="306">
        <f t="shared" ca="1" si="246"/>
        <v>1310.4820233178082</v>
      </c>
      <c r="K559" s="307">
        <f t="shared" ca="1" si="247"/>
        <v>2430.751002452489</v>
      </c>
      <c r="L559" s="304">
        <f t="shared" ca="1" si="232"/>
        <v>2761.5056707098965</v>
      </c>
      <c r="M559" s="306">
        <f t="shared" ca="1" si="248"/>
        <v>9.1817334370267074E-3</v>
      </c>
      <c r="N559" s="304">
        <f t="shared" ca="1" si="249"/>
        <v>0.52607457455577777</v>
      </c>
      <c r="P559" s="310">
        <f t="shared" ca="1" si="250"/>
        <v>23</v>
      </c>
      <c r="Q559" s="304">
        <f t="shared" ca="1" si="251"/>
        <v>0</v>
      </c>
      <c r="R559" s="306">
        <f t="shared" ca="1" si="252"/>
        <v>0</v>
      </c>
      <c r="S559" s="307">
        <f t="shared" ca="1" si="253"/>
        <v>8.451999999999984</v>
      </c>
      <c r="T559" s="304">
        <f t="shared" ca="1" si="233"/>
        <v>82.914119999999841</v>
      </c>
      <c r="U559" s="311">
        <f t="shared" ca="1" si="234"/>
        <v>0</v>
      </c>
      <c r="V559" s="306">
        <f t="shared" ca="1" si="235"/>
        <v>0.95950108935909173</v>
      </c>
      <c r="W559" s="304">
        <f t="shared" ca="1" si="236"/>
        <v>5.7331895527527976</v>
      </c>
      <c r="Y559" s="314" t="str">
        <f t="shared" ca="1" si="254"/>
        <v>Apogée</v>
      </c>
      <c r="Z559" s="315" t="str">
        <f t="shared" ca="1" si="255"/>
        <v/>
      </c>
      <c r="AA559" s="316" t="str">
        <f t="shared" ca="1" si="256"/>
        <v/>
      </c>
      <c r="AC559" s="310" t="e">
        <f t="shared" ca="1" si="257"/>
        <v>#N/A</v>
      </c>
      <c r="AD559" s="323" t="e">
        <f t="shared" ca="1" si="258"/>
        <v>#N/A</v>
      </c>
      <c r="AE559" s="324" t="e">
        <f t="shared" ca="1" si="237"/>
        <v>#N/A</v>
      </c>
      <c r="AG559" s="306">
        <f t="shared" ca="1" si="259"/>
        <v>-0.95481153421841425</v>
      </c>
      <c r="AH559" s="304">
        <f t="shared" ca="1" si="260"/>
        <v>-0.68057301118590463</v>
      </c>
    </row>
    <row r="560" spans="1:34" x14ac:dyDescent="0.2">
      <c r="A560" s="347">
        <f t="shared" ca="1" si="238"/>
        <v>0.1</v>
      </c>
      <c r="B560" s="304">
        <f t="shared" ca="1" si="239"/>
        <v>23.29999999999999</v>
      </c>
      <c r="D560" s="306">
        <f t="shared" ca="1" si="240"/>
        <v>-0.67829482825229259</v>
      </c>
      <c r="E560" s="307">
        <f t="shared" ca="1" si="241"/>
        <v>-9.816228097324025</v>
      </c>
      <c r="F560" s="304">
        <f t="shared" ca="1" si="242"/>
        <v>9.8396350507896102</v>
      </c>
      <c r="G560" s="306">
        <f t="shared" ca="1" si="243"/>
        <v>52.157648380224614</v>
      </c>
      <c r="H560" s="307">
        <f t="shared" ca="1" si="244"/>
        <v>-0.50208891771846864</v>
      </c>
      <c r="I560" s="304">
        <f t="shared" ca="1" si="245"/>
        <v>52.160064971551208</v>
      </c>
      <c r="J560" s="306">
        <f t="shared" ca="1" si="246"/>
        <v>1315.7011796299719</v>
      </c>
      <c r="K560" s="307">
        <f t="shared" ca="1" si="247"/>
        <v>2430.7498747012037</v>
      </c>
      <c r="L560" s="304">
        <f t="shared" ca="1" si="232"/>
        <v>2763.9852654165174</v>
      </c>
      <c r="M560" s="306">
        <f t="shared" ca="1" si="248"/>
        <v>-9.6260745095376205E-3</v>
      </c>
      <c r="N560" s="304">
        <f t="shared" ca="1" si="249"/>
        <v>-0.55153344267496962</v>
      </c>
      <c r="P560" s="310">
        <f t="shared" ca="1" si="250"/>
        <v>23</v>
      </c>
      <c r="Q560" s="304">
        <f t="shared" ca="1" si="251"/>
        <v>0</v>
      </c>
      <c r="R560" s="306">
        <f t="shared" ca="1" si="252"/>
        <v>0</v>
      </c>
      <c r="S560" s="307">
        <f t="shared" ca="1" si="253"/>
        <v>8.451999999999984</v>
      </c>
      <c r="T560" s="304">
        <f t="shared" ca="1" si="233"/>
        <v>82.914119999999841</v>
      </c>
      <c r="U560" s="311">
        <f t="shared" ca="1" si="234"/>
        <v>0</v>
      </c>
      <c r="V560" s="306">
        <f t="shared" ca="1" si="235"/>
        <v>0.95950119918929933</v>
      </c>
      <c r="W560" s="304">
        <f t="shared" ca="1" si="236"/>
        <v>5.7183553475196414</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-0.76839496025406151</v>
      </c>
      <c r="AH560" s="304">
        <f t="shared" ca="1" si="260"/>
        <v>-0.67832342081789021</v>
      </c>
    </row>
    <row r="561" spans="1:34" x14ac:dyDescent="0.2">
      <c r="A561" s="347">
        <f t="shared" ca="1" si="238"/>
        <v>0.1</v>
      </c>
      <c r="B561" s="304">
        <f t="shared" ca="1" si="239"/>
        <v>23.399999999999991</v>
      </c>
      <c r="D561" s="306">
        <f t="shared" ca="1" si="240"/>
        <v>-0.67653696337142899</v>
      </c>
      <c r="E561" s="307">
        <f t="shared" ca="1" si="241"/>
        <v>-9.8034874036256507</v>
      </c>
      <c r="F561" s="304">
        <f t="shared" ca="1" si="242"/>
        <v>9.8268035258600044</v>
      </c>
      <c r="G561" s="306">
        <f t="shared" ca="1" si="243"/>
        <v>52.089994683887468</v>
      </c>
      <c r="H561" s="307">
        <f t="shared" ca="1" si="244"/>
        <v>-1.4824376580810337</v>
      </c>
      <c r="I561" s="304">
        <f t="shared" ca="1" si="245"/>
        <v>52.111084881985732</v>
      </c>
      <c r="J561" s="306">
        <f t="shared" ca="1" si="246"/>
        <v>1320.9135617831776</v>
      </c>
      <c r="K561" s="307">
        <f t="shared" ca="1" si="247"/>
        <v>2430.6506483724138</v>
      </c>
      <c r="L561" s="304">
        <f t="shared" ca="1" si="232"/>
        <v>2766.3830559298826</v>
      </c>
      <c r="M561" s="306">
        <f t="shared" ca="1" si="248"/>
        <v>-2.8451483645843045E-2</v>
      </c>
      <c r="N561" s="304">
        <f t="shared" ca="1" si="249"/>
        <v>-1.6301499337922907</v>
      </c>
      <c r="P561" s="310">
        <f t="shared" ca="1" si="250"/>
        <v>23</v>
      </c>
      <c r="Q561" s="304">
        <f t="shared" ca="1" si="251"/>
        <v>0</v>
      </c>
      <c r="R561" s="306">
        <f t="shared" ca="1" si="252"/>
        <v>0</v>
      </c>
      <c r="S561" s="307">
        <f t="shared" ca="1" si="253"/>
        <v>8.451999999999984</v>
      </c>
      <c r="T561" s="304">
        <f t="shared" ca="1" si="233"/>
        <v>82.914119999999841</v>
      </c>
      <c r="U561" s="311">
        <f t="shared" ca="1" si="234"/>
        <v>0</v>
      </c>
      <c r="V561" s="306">
        <f t="shared" ca="1" si="235"/>
        <v>0.95951086275357234</v>
      </c>
      <c r="W561" s="304">
        <f t="shared" ca="1" si="236"/>
        <v>5.707678410371452</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-0.58213797639937714</v>
      </c>
      <c r="AH561" s="304">
        <f t="shared" ca="1" si="260"/>
        <v>-0.67656830898244824</v>
      </c>
    </row>
    <row r="562" spans="1:34" x14ac:dyDescent="0.2">
      <c r="A562" s="347">
        <f t="shared" ca="1" si="238"/>
        <v>0.1</v>
      </c>
      <c r="B562" s="304">
        <f t="shared" ca="1" si="239"/>
        <v>23.499999999999993</v>
      </c>
      <c r="D562" s="306">
        <f t="shared" ca="1" si="240"/>
        <v>-0.67503175824541151</v>
      </c>
      <c r="E562" s="307">
        <f t="shared" ca="1" si="241"/>
        <v>-9.7907891610491333</v>
      </c>
      <c r="F562" s="304">
        <f t="shared" ca="1" si="242"/>
        <v>9.8140318050614184</v>
      </c>
      <c r="G562" s="306">
        <f t="shared" ca="1" si="243"/>
        <v>52.022491508062927</v>
      </c>
      <c r="H562" s="307">
        <f t="shared" ca="1" si="244"/>
        <v>-2.4615165741859473</v>
      </c>
      <c r="I562" s="304">
        <f t="shared" ca="1" si="245"/>
        <v>52.080693990685951</v>
      </c>
      <c r="J562" s="306">
        <f t="shared" ca="1" si="246"/>
        <v>1326.1191860927752</v>
      </c>
      <c r="K562" s="307">
        <f t="shared" ca="1" si="247"/>
        <v>2430.4534506608006</v>
      </c>
      <c r="L562" s="304">
        <f t="shared" ca="1" si="232"/>
        <v>2768.6993465438527</v>
      </c>
      <c r="M562" s="306">
        <f t="shared" ca="1" si="248"/>
        <v>-4.7281127551547723E-2</v>
      </c>
      <c r="N562" s="304">
        <f t="shared" ca="1" si="249"/>
        <v>-2.7090090593234004</v>
      </c>
      <c r="P562" s="310">
        <f t="shared" ca="1" si="250"/>
        <v>23</v>
      </c>
      <c r="Q562" s="304">
        <f t="shared" ca="1" si="251"/>
        <v>0</v>
      </c>
      <c r="R562" s="306">
        <f t="shared" ca="1" si="252"/>
        <v>0</v>
      </c>
      <c r="S562" s="307">
        <f t="shared" ca="1" si="253"/>
        <v>8.451999999999984</v>
      </c>
      <c r="T562" s="304">
        <f t="shared" ca="1" si="233"/>
        <v>82.914119999999841</v>
      </c>
      <c r="U562" s="311">
        <f t="shared" ca="1" si="234"/>
        <v>0</v>
      </c>
      <c r="V562" s="306">
        <f t="shared" ca="1" si="235"/>
        <v>0.95953006791784068</v>
      </c>
      <c r="W562" s="304">
        <f t="shared" ca="1" si="236"/>
        <v>5.70113708908554</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-0.39623366488241563</v>
      </c>
      <c r="AH562" s="304">
        <f t="shared" ca="1" si="260"/>
        <v>-0.67530506511730515</v>
      </c>
    </row>
    <row r="563" spans="1:34" x14ac:dyDescent="0.2">
      <c r="A563" s="347">
        <f t="shared" ca="1" si="238"/>
        <v>0.1</v>
      </c>
      <c r="B563" s="304">
        <f t="shared" ca="1" si="239"/>
        <v>23.599999999999994</v>
      </c>
      <c r="D563" s="306">
        <f t="shared" ca="1" si="240"/>
        <v>-0.67377730902006316</v>
      </c>
      <c r="E563" s="307">
        <f t="shared" ca="1" si="241"/>
        <v>-9.7781192890731461</v>
      </c>
      <c r="F563" s="304">
        <f t="shared" ca="1" si="242"/>
        <v>9.801305662690794</v>
      </c>
      <c r="G563" s="306">
        <f t="shared" ca="1" si="243"/>
        <v>51.955113777160918</v>
      </c>
      <c r="H563" s="307">
        <f t="shared" ca="1" si="244"/>
        <v>-3.4393285030932619</v>
      </c>
      <c r="I563" s="304">
        <f t="shared" ca="1" si="245"/>
        <v>52.068827796964335</v>
      </c>
      <c r="J563" s="306">
        <f t="shared" ca="1" si="246"/>
        <v>1331.3180663570363</v>
      </c>
      <c r="K563" s="307">
        <f t="shared" ca="1" si="247"/>
        <v>2430.1584084069368</v>
      </c>
      <c r="L563" s="304">
        <f t="shared" ca="1" si="232"/>
        <v>2770.9344423424336</v>
      </c>
      <c r="M563" s="306">
        <f t="shared" ca="1" si="248"/>
        <v>-6.6101630753357551E-2</v>
      </c>
      <c r="N563" s="304">
        <f t="shared" ca="1" si="249"/>
        <v>-3.7873444610995559</v>
      </c>
      <c r="P563" s="310">
        <f t="shared" ca="1" si="250"/>
        <v>23</v>
      </c>
      <c r="Q563" s="304">
        <f t="shared" ca="1" si="251"/>
        <v>0</v>
      </c>
      <c r="R563" s="306">
        <f t="shared" ca="1" si="252"/>
        <v>0</v>
      </c>
      <c r="S563" s="307">
        <f t="shared" ca="1" si="253"/>
        <v>8.451999999999984</v>
      </c>
      <c r="T563" s="304">
        <f t="shared" ca="1" si="233"/>
        <v>82.914119999999841</v>
      </c>
      <c r="U563" s="311">
        <f t="shared" ca="1" si="234"/>
        <v>0</v>
      </c>
      <c r="V563" s="306">
        <f t="shared" ca="1" si="235"/>
        <v>0.95955880283192985</v>
      </c>
      <c r="W563" s="304">
        <f t="shared" ca="1" si="236"/>
        <v>5.6987101161557439</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-0.21087606175841234</v>
      </c>
      <c r="AH563" s="304">
        <f t="shared" ca="1" si="260"/>
        <v>-0.67453112743558341</v>
      </c>
    </row>
    <row r="564" spans="1:34" x14ac:dyDescent="0.2">
      <c r="A564" s="347">
        <f t="shared" ca="1" si="238"/>
        <v>0.1</v>
      </c>
      <c r="B564" s="304">
        <f t="shared" ca="1" si="239"/>
        <v>23.699999999999996</v>
      </c>
      <c r="D564" s="306">
        <f t="shared" ca="1" si="240"/>
        <v>-0.67277148649907181</v>
      </c>
      <c r="E564" s="307">
        <f t="shared" ca="1" si="241"/>
        <v>-9.7654638228777806</v>
      </c>
      <c r="F564" s="304">
        <f t="shared" ca="1" si="242"/>
        <v>9.7886109918098629</v>
      </c>
      <c r="G564" s="306">
        <f t="shared" ca="1" si="243"/>
        <v>51.88783662851101</v>
      </c>
      <c r="H564" s="307">
        <f t="shared" ca="1" si="244"/>
        <v>-4.4158748853810401</v>
      </c>
      <c r="I564" s="304">
        <f t="shared" ca="1" si="245"/>
        <v>52.075402456345813</v>
      </c>
      <c r="J564" s="306">
        <f t="shared" ca="1" si="246"/>
        <v>1336.51021387732</v>
      </c>
      <c r="K564" s="307">
        <f t="shared" ca="1" si="247"/>
        <v>2429.7656482375132</v>
      </c>
      <c r="L564" s="304">
        <f t="shared" ca="1" si="232"/>
        <v>2773.0886493499379</v>
      </c>
      <c r="M564" s="306">
        <f t="shared" ca="1" si="248"/>
        <v>-8.4899665572121044E-2</v>
      </c>
      <c r="N564" s="304">
        <f t="shared" ca="1" si="249"/>
        <v>-4.8643925193546735</v>
      </c>
      <c r="P564" s="310">
        <f t="shared" ca="1" si="250"/>
        <v>23</v>
      </c>
      <c r="Q564" s="304">
        <f t="shared" ca="1" si="251"/>
        <v>0</v>
      </c>
      <c r="R564" s="306">
        <f t="shared" ca="1" si="252"/>
        <v>0</v>
      </c>
      <c r="S564" s="307">
        <f t="shared" ca="1" si="253"/>
        <v>8.451999999999984</v>
      </c>
      <c r="T564" s="304">
        <f t="shared" ca="1" si="233"/>
        <v>82.914119999999841</v>
      </c>
      <c r="U564" s="311">
        <f t="shared" ca="1" si="234"/>
        <v>0</v>
      </c>
      <c r="V564" s="306">
        <f t="shared" ca="1" si="235"/>
        <v>0.95959705591486311</v>
      </c>
      <c r="W564" s="304">
        <f t="shared" ca="1" si="236"/>
        <v>5.7003765816806311</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-2.625910958608213E-2</v>
      </c>
      <c r="AH564" s="304">
        <f t="shared" ca="1" si="260"/>
        <v>-0.67424397966821514</v>
      </c>
    </row>
    <row r="565" spans="1:34" x14ac:dyDescent="0.2">
      <c r="A565" s="347">
        <f t="shared" ca="1" si="238"/>
        <v>0.1</v>
      </c>
      <c r="B565" s="304">
        <f t="shared" ca="1" si="239"/>
        <v>23.799999999999997</v>
      </c>
      <c r="D565" s="306">
        <f t="shared" ca="1" si="240"/>
        <v>-0.67201193739874254</v>
      </c>
      <c r="E565" s="307">
        <f t="shared" ca="1" si="241"/>
        <v>-9.7528089350056888</v>
      </c>
      <c r="F565" s="304">
        <f t="shared" ca="1" si="242"/>
        <v>9.7759338258159865</v>
      </c>
      <c r="G565" s="306">
        <f t="shared" ca="1" si="243"/>
        <v>51.820635434771134</v>
      </c>
      <c r="H565" s="307">
        <f t="shared" ca="1" si="244"/>
        <v>-5.3911557788816094</v>
      </c>
      <c r="I565" s="304">
        <f t="shared" ca="1" si="245"/>
        <v>52.100314946222987</v>
      </c>
      <c r="J565" s="306">
        <f t="shared" ca="1" si="246"/>
        <v>1341.695637480484</v>
      </c>
      <c r="K565" s="307">
        <f t="shared" ca="1" si="247"/>
        <v>2429.2752967043002</v>
      </c>
      <c r="L565" s="304">
        <f t="shared" ca="1" si="232"/>
        <v>2775.1622746808748</v>
      </c>
      <c r="M565" s="306">
        <f t="shared" ca="1" si="248"/>
        <v>-0.1036620084545178</v>
      </c>
      <c r="N565" s="304">
        <f t="shared" ca="1" si="249"/>
        <v>-5.9393955802933274</v>
      </c>
      <c r="P565" s="310">
        <f t="shared" ca="1" si="250"/>
        <v>23</v>
      </c>
      <c r="Q565" s="304">
        <f t="shared" ca="1" si="251"/>
        <v>0</v>
      </c>
      <c r="R565" s="306">
        <f t="shared" ca="1" si="252"/>
        <v>0</v>
      </c>
      <c r="S565" s="307">
        <f t="shared" ca="1" si="253"/>
        <v>8.451999999999984</v>
      </c>
      <c r="T565" s="304">
        <f t="shared" ca="1" si="233"/>
        <v>82.914119999999841</v>
      </c>
      <c r="U565" s="311">
        <f t="shared" ca="1" si="234"/>
        <v>0</v>
      </c>
      <c r="V565" s="306">
        <f t="shared" ca="1" si="235"/>
        <v>0.95964481584030192</v>
      </c>
      <c r="W565" s="304">
        <f t="shared" ca="1" si="236"/>
        <v>5.7061159066975549</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0.15742438908136236</v>
      </c>
      <c r="AH565" s="304">
        <f t="shared" ca="1" si="260"/>
        <v>-0.67444114785620468</v>
      </c>
    </row>
    <row r="566" spans="1:34" x14ac:dyDescent="0.2">
      <c r="A566" s="347">
        <f t="shared" ca="1" si="238"/>
        <v>0.1</v>
      </c>
      <c r="B566" s="304">
        <f t="shared" ca="1" si="239"/>
        <v>23.9</v>
      </c>
      <c r="D566" s="306">
        <f t="shared" ca="1" si="240"/>
        <v>-0.67149608691688745</v>
      </c>
      <c r="E566" s="307">
        <f t="shared" ca="1" si="241"/>
        <v>-9.7401409568002073</v>
      </c>
      <c r="F566" s="304">
        <f t="shared" ca="1" si="242"/>
        <v>9.7632603597917829</v>
      </c>
      <c r="G566" s="306">
        <f t="shared" ca="1" si="243"/>
        <v>51.753485826079448</v>
      </c>
      <c r="H566" s="307">
        <f t="shared" ca="1" si="244"/>
        <v>-6.3651698745616301</v>
      </c>
      <c r="I566" s="304">
        <f t="shared" ca="1" si="245"/>
        <v>52.143443333579661</v>
      </c>
      <c r="J566" s="306">
        <f t="shared" ca="1" si="246"/>
        <v>1346.8743435435265</v>
      </c>
      <c r="K566" s="307">
        <f t="shared" ca="1" si="247"/>
        <v>2428.6874804216282</v>
      </c>
      <c r="L566" s="304">
        <f t="shared" ca="1" si="232"/>
        <v>2777.155626689394</v>
      </c>
      <c r="M566" s="306">
        <f t="shared" ca="1" si="248"/>
        <v>-0.12237559519658282</v>
      </c>
      <c r="N566" s="304">
        <f t="shared" ca="1" si="249"/>
        <v>-7.0116051201656253</v>
      </c>
      <c r="P566" s="310">
        <f t="shared" ca="1" si="250"/>
        <v>23</v>
      </c>
      <c r="Q566" s="304">
        <f t="shared" ca="1" si="251"/>
        <v>0</v>
      </c>
      <c r="R566" s="306">
        <f t="shared" ca="1" si="252"/>
        <v>0</v>
      </c>
      <c r="S566" s="307">
        <f t="shared" ca="1" si="253"/>
        <v>8.451999999999984</v>
      </c>
      <c r="T566" s="304">
        <f t="shared" ca="1" si="233"/>
        <v>82.914119999999841</v>
      </c>
      <c r="U566" s="311">
        <f t="shared" ca="1" si="234"/>
        <v>0</v>
      </c>
      <c r="V566" s="306">
        <f t="shared" ca="1" si="235"/>
        <v>0.95970207152214826</v>
      </c>
      <c r="W566" s="304">
        <f t="shared" ca="1" si="236"/>
        <v>5.715907816987202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0.33998380448684018</v>
      </c>
      <c r="AH566" s="304">
        <f t="shared" ca="1" si="260"/>
        <v>-0.67512019719564198</v>
      </c>
    </row>
    <row r="567" spans="1:34" x14ac:dyDescent="0.2">
      <c r="A567" s="347">
        <f t="shared" ca="1" si="238"/>
        <v>0.1</v>
      </c>
      <c r="B567" s="304">
        <f t="shared" ca="1" si="239"/>
        <v>24</v>
      </c>
      <c r="D567" s="306">
        <f t="shared" ca="1" si="240"/>
        <v>-0.67122114258327559</v>
      </c>
      <c r="E567" s="307">
        <f t="shared" ca="1" si="241"/>
        <v>-9.7274463994503169</v>
      </c>
      <c r="F567" s="304">
        <f t="shared" ca="1" si="242"/>
        <v>9.7505769714632642</v>
      </c>
      <c r="G567" s="306">
        <f t="shared" ca="1" si="243"/>
        <v>51.686363711821123</v>
      </c>
      <c r="H567" s="307">
        <f t="shared" ca="1" si="244"/>
        <v>-7.3379145145066618</v>
      </c>
      <c r="I567" s="304">
        <f t="shared" ca="1" si="245"/>
        <v>52.204647141541599</v>
      </c>
      <c r="J567" s="306">
        <f t="shared" ca="1" si="246"/>
        <v>1352.0463360204214</v>
      </c>
      <c r="K567" s="307">
        <f t="shared" ca="1" si="247"/>
        <v>2428.0023262021746</v>
      </c>
      <c r="L567" s="304">
        <f t="shared" ca="1" si="232"/>
        <v>2779.0690151180875</v>
      </c>
      <c r="M567" s="306">
        <f t="shared" ca="1" si="248"/>
        <v>-0.14102757448811293</v>
      </c>
      <c r="N567" s="304">
        <f t="shared" ca="1" si="249"/>
        <v>-8.0802848131357123</v>
      </c>
      <c r="P567" s="310">
        <f t="shared" ca="1" si="250"/>
        <v>23</v>
      </c>
      <c r="Q567" s="304">
        <f t="shared" ca="1" si="251"/>
        <v>0</v>
      </c>
      <c r="R567" s="306">
        <f t="shared" ca="1" si="252"/>
        <v>0</v>
      </c>
      <c r="S567" s="307">
        <f t="shared" ca="1" si="253"/>
        <v>8.451999999999984</v>
      </c>
      <c r="T567" s="304">
        <f t="shared" ca="1" si="233"/>
        <v>82.914119999999841</v>
      </c>
      <c r="U567" s="311">
        <f t="shared" ca="1" si="234"/>
        <v>0</v>
      </c>
      <c r="V567" s="306">
        <f t="shared" ca="1" si="235"/>
        <v>0.95976881210032283</v>
      </c>
      <c r="W567" s="304">
        <f t="shared" ca="1" si="236"/>
        <v>5.7297323173730126</v>
      </c>
      <c r="Y567" s="314" t="str">
        <f t="shared" ca="1" si="254"/>
        <v/>
      </c>
      <c r="Z567" s="315" t="str">
        <f t="shared" ca="1" si="255"/>
        <v/>
      </c>
      <c r="AA567" s="316" t="str">
        <f t="shared" ca="1" si="256"/>
        <v/>
      </c>
      <c r="AC567" s="310">
        <f t="shared" ca="1" si="257"/>
        <v>24</v>
      </c>
      <c r="AD567" s="323">
        <f t="shared" ca="1" si="258"/>
        <v>1352.0463360204214</v>
      </c>
      <c r="AE567" s="324" t="e">
        <f t="shared" ca="1" si="237"/>
        <v>#N/A</v>
      </c>
      <c r="AG567" s="306">
        <f t="shared" ca="1" si="259"/>
        <v>0.52123168612923121</v>
      </c>
      <c r="AH567" s="304">
        <f t="shared" ca="1" si="260"/>
        <v>-0.67627872893838292</v>
      </c>
    </row>
    <row r="568" spans="1:34" x14ac:dyDescent="0.2">
      <c r="A568" s="347">
        <f t="shared" ca="1" si="238"/>
        <v>0.1</v>
      </c>
      <c r="B568" s="304">
        <f t="shared" ca="1" si="239"/>
        <v>24.1</v>
      </c>
      <c r="D568" s="306">
        <f t="shared" ca="1" si="240"/>
        <v>-0.67118409934369583</v>
      </c>
      <c r="E568" s="307">
        <f t="shared" ca="1" si="241"/>
        <v>-9.7147119744786039</v>
      </c>
      <c r="F568" s="304">
        <f t="shared" ca="1" si="242"/>
        <v>9.7378702416026162</v>
      </c>
      <c r="G568" s="306">
        <f t="shared" ca="1" si="243"/>
        <v>51.619245301886757</v>
      </c>
      <c r="H568" s="307">
        <f t="shared" ca="1" si="244"/>
        <v>-8.3093857119545227</v>
      </c>
      <c r="I568" s="304">
        <f t="shared" ca="1" si="245"/>
        <v>52.283767810348095</v>
      </c>
      <c r="J568" s="306">
        <f t="shared" ca="1" si="246"/>
        <v>1357.2116164711069</v>
      </c>
      <c r="K568" s="307">
        <f t="shared" ca="1" si="247"/>
        <v>2427.2199611908513</v>
      </c>
      <c r="L568" s="304">
        <f t="shared" ca="1" si="232"/>
        <v>2780.9027512459747</v>
      </c>
      <c r="M568" s="306">
        <f t="shared" ca="1" si="248"/>
        <v>-0.15960535923970234</v>
      </c>
      <c r="N568" s="304">
        <f t="shared" ca="1" si="249"/>
        <v>-9.1447134721042822</v>
      </c>
      <c r="P568" s="310">
        <f t="shared" ca="1" si="250"/>
        <v>23</v>
      </c>
      <c r="Q568" s="304">
        <f t="shared" ca="1" si="251"/>
        <v>0</v>
      </c>
      <c r="R568" s="306">
        <f t="shared" ca="1" si="252"/>
        <v>0</v>
      </c>
      <c r="S568" s="307">
        <f t="shared" ca="1" si="253"/>
        <v>8.451999999999984</v>
      </c>
      <c r="T568" s="304">
        <f t="shared" ca="1" si="233"/>
        <v>82.914119999999841</v>
      </c>
      <c r="U568" s="311">
        <f t="shared" ca="1" si="234"/>
        <v>0</v>
      </c>
      <c r="V568" s="306">
        <f t="shared" ca="1" si="235"/>
        <v>0.95984502692674256</v>
      </c>
      <c r="W568" s="304">
        <f t="shared" ca="1" si="236"/>
        <v>5.7475696665393716</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0.70098473084762669</v>
      </c>
      <c r="AH568" s="304">
        <f t="shared" ca="1" si="260"/>
        <v>-0.67791437735128057</v>
      </c>
    </row>
    <row r="569" spans="1:34" x14ac:dyDescent="0.2">
      <c r="A569" s="347">
        <f t="shared" ca="1" si="238"/>
        <v>0.1</v>
      </c>
      <c r="B569" s="304">
        <f t="shared" ca="1" si="239"/>
        <v>24.200000000000003</v>
      </c>
      <c r="D569" s="306">
        <f t="shared" ca="1" si="240"/>
        <v>-0.67138174581532695</v>
      </c>
      <c r="E569" s="307">
        <f t="shared" ca="1" si="241"/>
        <v>-9.7019246135173347</v>
      </c>
      <c r="F569" s="304">
        <f t="shared" ca="1" si="242"/>
        <v>9.7251269737205757</v>
      </c>
      <c r="G569" s="306">
        <f t="shared" ca="1" si="243"/>
        <v>51.552107127305227</v>
      </c>
      <c r="H569" s="307">
        <f t="shared" ca="1" si="244"/>
        <v>-9.2795781733062555</v>
      </c>
      <c r="I569" s="304">
        <f t="shared" ca="1" si="245"/>
        <v>52.38062924726713</v>
      </c>
      <c r="J569" s="306">
        <f t="shared" ca="1" si="246"/>
        <v>1362.3701840925664</v>
      </c>
      <c r="K569" s="307">
        <f t="shared" ca="1" si="247"/>
        <v>2426.3405129965881</v>
      </c>
      <c r="L569" s="304">
        <f t="shared" ca="1" si="232"/>
        <v>2782.6571480354819</v>
      </c>
      <c r="M569" s="306">
        <f t="shared" ca="1" si="248"/>
        <v>-0.178096675196737</v>
      </c>
      <c r="N569" s="304">
        <f t="shared" ca="1" si="249"/>
        <v>-10.20418783408528</v>
      </c>
      <c r="P569" s="310">
        <f t="shared" ca="1" si="250"/>
        <v>23</v>
      </c>
      <c r="Q569" s="304">
        <f t="shared" ca="1" si="251"/>
        <v>0</v>
      </c>
      <c r="R569" s="306">
        <f t="shared" ca="1" si="252"/>
        <v>0</v>
      </c>
      <c r="S569" s="307">
        <f t="shared" ca="1" si="253"/>
        <v>8.451999999999984</v>
      </c>
      <c r="T569" s="304">
        <f t="shared" ca="1" si="233"/>
        <v>82.914119999999841</v>
      </c>
      <c r="U569" s="311">
        <f t="shared" ca="1" si="234"/>
        <v>0</v>
      </c>
      <c r="V569" s="306">
        <f t="shared" ca="1" si="235"/>
        <v>0.95993070555150817</v>
      </c>
      <c r="W569" s="304">
        <f t="shared" ca="1" si="236"/>
        <v>5.769400352391707</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0.87906470131010428</v>
      </c>
      <c r="AH569" s="304">
        <f t="shared" ca="1" si="260"/>
        <v>-0.680024806736794</v>
      </c>
    </row>
    <row r="570" spans="1:34" x14ac:dyDescent="0.2">
      <c r="A570" s="347">
        <f t="shared" ca="1" si="238"/>
        <v>0.1</v>
      </c>
      <c r="B570" s="304">
        <f t="shared" ca="1" si="239"/>
        <v>24.300000000000004</v>
      </c>
      <c r="D570" s="306">
        <f t="shared" ca="1" si="240"/>
        <v>-0.67181067163803698</v>
      </c>
      <c r="E570" s="307">
        <f t="shared" ca="1" si="241"/>
        <v>-9.6890714872288015</v>
      </c>
      <c r="F570" s="304">
        <f t="shared" ca="1" si="242"/>
        <v>9.7123342129045831</v>
      </c>
      <c r="G570" s="306">
        <f t="shared" ca="1" si="243"/>
        <v>51.484926060141426</v>
      </c>
      <c r="H570" s="307">
        <f t="shared" ca="1" si="244"/>
        <v>-10.248485322029136</v>
      </c>
      <c r="I570" s="304">
        <f t="shared" ca="1" si="245"/>
        <v>52.495038459020833</v>
      </c>
      <c r="J570" s="306">
        <f t="shared" ca="1" si="246"/>
        <v>1367.5220357519388</v>
      </c>
      <c r="K570" s="307">
        <f t="shared" ca="1" si="247"/>
        <v>2425.3641098218213</v>
      </c>
      <c r="L570" s="304">
        <f t="shared" ca="1" si="232"/>
        <v>2784.3325202782307</v>
      </c>
      <c r="M570" s="306">
        <f t="shared" ca="1" si="248"/>
        <v>-0.19648960639584176</v>
      </c>
      <c r="N570" s="304">
        <f t="shared" ca="1" si="249"/>
        <v>-11.25802516466848</v>
      </c>
      <c r="P570" s="310">
        <f t="shared" ca="1" si="250"/>
        <v>23</v>
      </c>
      <c r="Q570" s="304">
        <f t="shared" ca="1" si="251"/>
        <v>0</v>
      </c>
      <c r="R570" s="306">
        <f t="shared" ca="1" si="252"/>
        <v>0</v>
      </c>
      <c r="S570" s="307">
        <f t="shared" ca="1" si="253"/>
        <v>8.451999999999984</v>
      </c>
      <c r="T570" s="304">
        <f t="shared" ca="1" si="233"/>
        <v>82.914119999999841</v>
      </c>
      <c r="U570" s="311">
        <f t="shared" ca="1" si="234"/>
        <v>0</v>
      </c>
      <c r="V570" s="306">
        <f t="shared" ca="1" si="235"/>
        <v>0.96002583770932248</v>
      </c>
      <c r="W570" s="304">
        <f t="shared" ca="1" si="236"/>
        <v>5.7952050679805884</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1.0552992847413227</v>
      </c>
      <c r="AH570" s="304">
        <f t="shared" ca="1" si="260"/>
        <v>-0.68260770851771391</v>
      </c>
    </row>
    <row r="571" spans="1:34" x14ac:dyDescent="0.2">
      <c r="A571" s="347">
        <f t="shared" ca="1" si="238"/>
        <v>0.1</v>
      </c>
      <c r="B571" s="304">
        <f t="shared" ca="1" si="239"/>
        <v>24.400000000000006</v>
      </c>
      <c r="D571" s="306">
        <f t="shared" ca="1" si="240"/>
        <v>-0.67246727583469978</v>
      </c>
      <c r="E571" s="307">
        <f t="shared" ca="1" si="241"/>
        <v>-9.6761400232393022</v>
      </c>
      <c r="F571" s="304">
        <f t="shared" ca="1" si="242"/>
        <v>9.6994792636719431</v>
      </c>
      <c r="G571" s="306">
        <f t="shared" ca="1" si="243"/>
        <v>51.417679332557952</v>
      </c>
      <c r="H571" s="307">
        <f t="shared" ca="1" si="244"/>
        <v>-11.216099324353067</v>
      </c>
      <c r="I571" s="304">
        <f t="shared" ca="1" si="245"/>
        <v>52.626786259465916</v>
      </c>
      <c r="J571" s="306">
        <f t="shared" ca="1" si="246"/>
        <v>1372.6671660215738</v>
      </c>
      <c r="K571" s="307">
        <f t="shared" ca="1" si="247"/>
        <v>2424.2908805895022</v>
      </c>
      <c r="L571" s="304">
        <f t="shared" ca="1" si="232"/>
        <v>2785.9291847394693</v>
      </c>
      <c r="M571" s="306">
        <f t="shared" ca="1" si="248"/>
        <v>-0.21477263707749253</v>
      </c>
      <c r="N571" s="304">
        <f t="shared" ca="1" si="249"/>
        <v>-12.305565659435262</v>
      </c>
      <c r="P571" s="310">
        <f t="shared" ca="1" si="250"/>
        <v>23</v>
      </c>
      <c r="Q571" s="304">
        <f t="shared" ca="1" si="251"/>
        <v>0</v>
      </c>
      <c r="R571" s="306">
        <f t="shared" ca="1" si="252"/>
        <v>0</v>
      </c>
      <c r="S571" s="307">
        <f t="shared" ca="1" si="253"/>
        <v>8.451999999999984</v>
      </c>
      <c r="T571" s="304">
        <f t="shared" ca="1" si="233"/>
        <v>82.914119999999841</v>
      </c>
      <c r="U571" s="311">
        <f t="shared" ca="1" si="234"/>
        <v>0</v>
      </c>
      <c r="V571" s="306">
        <f t="shared" ca="1" si="235"/>
        <v>0.96013041330615589</v>
      </c>
      <c r="W571" s="304">
        <f t="shared" ca="1" si="236"/>
        <v>5.8249646880108195</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1.2295228829718301</v>
      </c>
      <c r="AH571" s="304">
        <f t="shared" ca="1" si="260"/>
        <v>-0.68566079838861804</v>
      </c>
    </row>
    <row r="572" spans="1:34" x14ac:dyDescent="0.2">
      <c r="A572" s="347">
        <f t="shared" ca="1" si="238"/>
        <v>0.1</v>
      </c>
      <c r="B572" s="304">
        <f t="shared" ca="1" si="239"/>
        <v>24.500000000000007</v>
      </c>
      <c r="D572" s="306">
        <f t="shared" ca="1" si="240"/>
        <v>-0.67334777608386964</v>
      </c>
      <c r="E572" s="307">
        <f t="shared" ca="1" si="241"/>
        <v>-9.6631179229707715</v>
      </c>
      <c r="F572" s="304">
        <f t="shared" ca="1" si="242"/>
        <v>9.6865497067219994</v>
      </c>
      <c r="G572" s="306">
        <f t="shared" ca="1" si="243"/>
        <v>51.350344554949565</v>
      </c>
      <c r="H572" s="307">
        <f t="shared" ca="1" si="244"/>
        <v>-12.182411116650144</v>
      </c>
      <c r="I572" s="304">
        <f t="shared" ca="1" si="245"/>
        <v>52.775648044596473</v>
      </c>
      <c r="J572" s="306">
        <f t="shared" ca="1" si="246"/>
        <v>1377.8055672159492</v>
      </c>
      <c r="K572" s="307">
        <f t="shared" ca="1" si="247"/>
        <v>2423.1209550674521</v>
      </c>
      <c r="L572" s="304">
        <f t="shared" ca="1" si="232"/>
        <v>2787.4474603009589</v>
      </c>
      <c r="M572" s="306">
        <f t="shared" ca="1" si="248"/>
        <v>-0.2329346897320938</v>
      </c>
      <c r="N572" s="304">
        <f t="shared" ca="1" si="249"/>
        <v>-13.346174623838287</v>
      </c>
      <c r="P572" s="310">
        <f t="shared" ca="1" si="250"/>
        <v>23</v>
      </c>
      <c r="Q572" s="304">
        <f t="shared" ca="1" si="251"/>
        <v>0</v>
      </c>
      <c r="R572" s="306">
        <f t="shared" ca="1" si="252"/>
        <v>0</v>
      </c>
      <c r="S572" s="307">
        <f t="shared" ca="1" si="253"/>
        <v>8.451999999999984</v>
      </c>
      <c r="T572" s="304">
        <f t="shared" ca="1" si="233"/>
        <v>82.914119999999841</v>
      </c>
      <c r="U572" s="311">
        <f t="shared" ca="1" si="234"/>
        <v>0</v>
      </c>
      <c r="V572" s="306">
        <f t="shared" ca="1" si="235"/>
        <v>0.96024442240616725</v>
      </c>
      <c r="W572" s="304">
        <f t="shared" ca="1" si="236"/>
        <v>5.85866024595492</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1.4015773262943225</v>
      </c>
      <c r="AH572" s="304">
        <f t="shared" ca="1" si="260"/>
        <v>-0.68918181353653929</v>
      </c>
    </row>
    <row r="573" spans="1:34" x14ac:dyDescent="0.2">
      <c r="A573" s="347">
        <f t="shared" ca="1" si="238"/>
        <v>0.1</v>
      </c>
      <c r="B573" s="304">
        <f t="shared" ca="1" si="239"/>
        <v>24.600000000000009</v>
      </c>
      <c r="D573" s="306">
        <f t="shared" ca="1" si="240"/>
        <v>-0.67444821880026751</v>
      </c>
      <c r="E573" s="307">
        <f t="shared" ca="1" si="241"/>
        <v>-9.6499931772702148</v>
      </c>
      <c r="F573" s="304">
        <f t="shared" ca="1" si="242"/>
        <v>9.6735334144874141</v>
      </c>
      <c r="G573" s="306">
        <f t="shared" ca="1" si="243"/>
        <v>51.282899733069542</v>
      </c>
      <c r="H573" s="307">
        <f t="shared" ca="1" si="244"/>
        <v>-13.147410434377166</v>
      </c>
      <c r="I573" s="304">
        <f t="shared" ca="1" si="245"/>
        <v>52.941384626415214</v>
      </c>
      <c r="J573" s="306">
        <f t="shared" ca="1" si="246"/>
        <v>1382.93722943035</v>
      </c>
      <c r="K573" s="307">
        <f t="shared" ca="1" si="247"/>
        <v>2421.8544639899005</v>
      </c>
      <c r="L573" s="304">
        <f t="shared" ca="1" si="232"/>
        <v>2788.8876681021593</v>
      </c>
      <c r="M573" s="306">
        <f t="shared" ca="1" si="248"/>
        <v>-0.25096515902399769</v>
      </c>
      <c r="N573" s="304">
        <f t="shared" ca="1" si="249"/>
        <v>-14.379244416904614</v>
      </c>
      <c r="P573" s="310">
        <f t="shared" ca="1" si="250"/>
        <v>23</v>
      </c>
      <c r="Q573" s="304">
        <f t="shared" ca="1" si="251"/>
        <v>0</v>
      </c>
      <c r="R573" s="306">
        <f t="shared" ca="1" si="252"/>
        <v>0</v>
      </c>
      <c r="S573" s="307">
        <f t="shared" ca="1" si="253"/>
        <v>8.451999999999984</v>
      </c>
      <c r="T573" s="304">
        <f t="shared" ca="1" si="233"/>
        <v>82.914119999999841</v>
      </c>
      <c r="U573" s="311">
        <f t="shared" ca="1" si="234"/>
        <v>0</v>
      </c>
      <c r="V573" s="306">
        <f t="shared" ca="1" si="235"/>
        <v>0.96036785521890333</v>
      </c>
      <c r="W573" s="304">
        <f t="shared" ca="1" si="236"/>
        <v>5.8962729117889827</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1.5713125051242183</v>
      </c>
      <c r="AH573" s="304">
        <f t="shared" ca="1" si="260"/>
        <v>-0.69316850993314372</v>
      </c>
    </row>
    <row r="574" spans="1:34" x14ac:dyDescent="0.2">
      <c r="A574" s="347">
        <f t="shared" ca="1" si="238"/>
        <v>0.1</v>
      </c>
      <c r="B574" s="304">
        <f t="shared" ca="1" si="239"/>
        <v>24.70000000000001</v>
      </c>
      <c r="D574" s="306">
        <f t="shared" ca="1" si="240"/>
        <v>-0.67576448991269611</v>
      </c>
      <c r="E574" s="307">
        <f t="shared" ca="1" si="241"/>
        <v>-9.6367540807539296</v>
      </c>
      <c r="F574" s="304">
        <f t="shared" ca="1" si="242"/>
        <v>9.6604185654015264</v>
      </c>
      <c r="G574" s="306">
        <f t="shared" ca="1" si="243"/>
        <v>51.215323284078274</v>
      </c>
      <c r="H574" s="307">
        <f t="shared" ca="1" si="244"/>
        <v>-14.111085842452558</v>
      </c>
      <c r="I574" s="304">
        <f t="shared" ca="1" si="245"/>
        <v>53.12374311685609</v>
      </c>
      <c r="J574" s="306">
        <f t="shared" ca="1" si="246"/>
        <v>1388.0621405812074</v>
      </c>
      <c r="K574" s="307">
        <f t="shared" ca="1" si="247"/>
        <v>2420.4915391760592</v>
      </c>
      <c r="L574" s="304">
        <f t="shared" ca="1" si="232"/>
        <v>2790.2501316795547</v>
      </c>
      <c r="M574" s="306">
        <f t="shared" ca="1" si="248"/>
        <v>-0.26885394140690594</v>
      </c>
      <c r="N574" s="304">
        <f t="shared" ca="1" si="249"/>
        <v>-15.404196148073236</v>
      </c>
      <c r="P574" s="310">
        <f t="shared" ca="1" si="250"/>
        <v>23</v>
      </c>
      <c r="Q574" s="304">
        <f t="shared" ca="1" si="251"/>
        <v>0</v>
      </c>
      <c r="R574" s="306">
        <f t="shared" ca="1" si="252"/>
        <v>0</v>
      </c>
      <c r="S574" s="307">
        <f t="shared" ca="1" si="253"/>
        <v>8.451999999999984</v>
      </c>
      <c r="T574" s="304">
        <f t="shared" ca="1" si="233"/>
        <v>82.914119999999841</v>
      </c>
      <c r="U574" s="311">
        <f t="shared" ca="1" si="234"/>
        <v>0</v>
      </c>
      <c r="V574" s="306">
        <f t="shared" ca="1" si="235"/>
        <v>0.96050070208678062</v>
      </c>
      <c r="W574" s="304">
        <f t="shared" ca="1" si="236"/>
        <v>5.937783970367013</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1.7385869150378079</v>
      </c>
      <c r="AH574" s="304">
        <f t="shared" ca="1" si="260"/>
        <v>-0.69761865970054349</v>
      </c>
    </row>
    <row r="575" spans="1:34" x14ac:dyDescent="0.2">
      <c r="A575" s="347">
        <f t="shared" ca="1" si="238"/>
        <v>0.1</v>
      </c>
      <c r="B575" s="304">
        <f t="shared" ca="1" si="239"/>
        <v>24.800000000000011</v>
      </c>
      <c r="D575" s="306">
        <f t="shared" ca="1" si="240"/>
        <v>-0.67729232622516078</v>
      </c>
      <c r="E575" s="307">
        <f t="shared" ca="1" si="241"/>
        <v>-9.6233892448011016</v>
      </c>
      <c r="F575" s="304">
        <f t="shared" ca="1" si="242"/>
        <v>9.6471936568163184</v>
      </c>
      <c r="G575" s="306">
        <f t="shared" ca="1" si="243"/>
        <v>51.147594051455755</v>
      </c>
      <c r="H575" s="307">
        <f t="shared" ca="1" si="244"/>
        <v>-15.073424766932668</v>
      </c>
      <c r="I575" s="304">
        <f t="shared" ca="1" si="245"/>
        <v>53.32245785273679</v>
      </c>
      <c r="J575" s="306">
        <f t="shared" ca="1" si="246"/>
        <v>1393.1802864479841</v>
      </c>
      <c r="K575" s="307">
        <f t="shared" ca="1" si="247"/>
        <v>2419.03231364559</v>
      </c>
      <c r="L575" s="304">
        <f t="shared" ca="1" si="232"/>
        <v>2791.5351771039573</v>
      </c>
      <c r="M575" s="306">
        <f t="shared" ca="1" si="248"/>
        <v>-0.28659146031310173</v>
      </c>
      <c r="N575" s="304">
        <f t="shared" ca="1" si="249"/>
        <v>-16.420481120431759</v>
      </c>
      <c r="P575" s="310">
        <f t="shared" ca="1" si="250"/>
        <v>23</v>
      </c>
      <c r="Q575" s="304">
        <f t="shared" ca="1" si="251"/>
        <v>0</v>
      </c>
      <c r="R575" s="306">
        <f t="shared" ca="1" si="252"/>
        <v>0</v>
      </c>
      <c r="S575" s="307">
        <f t="shared" ca="1" si="253"/>
        <v>8.451999999999984</v>
      </c>
      <c r="T575" s="304">
        <f t="shared" ca="1" si="233"/>
        <v>82.914119999999841</v>
      </c>
      <c r="U575" s="311">
        <f t="shared" ca="1" si="234"/>
        <v>0</v>
      </c>
      <c r="V575" s="306">
        <f t="shared" ca="1" si="235"/>
        <v>0.96064295347286732</v>
      </c>
      <c r="W575" s="304">
        <f t="shared" ca="1" si="236"/>
        <v>5.9831748004480838</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1.9032681123554778</v>
      </c>
      <c r="AH575" s="304">
        <f t="shared" ca="1" si="260"/>
        <v>-0.70253004855265311</v>
      </c>
    </row>
    <row r="576" spans="1:34" x14ac:dyDescent="0.2">
      <c r="A576" s="347">
        <f t="shared" ca="1" si="238"/>
        <v>0.1</v>
      </c>
      <c r="B576" s="304">
        <f t="shared" ca="1" si="239"/>
        <v>24.900000000000013</v>
      </c>
      <c r="D576" s="306">
        <f t="shared" ca="1" si="240"/>
        <v>-0.67902732724516401</v>
      </c>
      <c r="E576" s="307">
        <f t="shared" ca="1" si="241"/>
        <v>-9.6098876091488403</v>
      </c>
      <c r="F576" s="304">
        <f t="shared" ca="1" si="242"/>
        <v>9.6338475165230903</v>
      </c>
      <c r="G576" s="306">
        <f t="shared" ca="1" si="243"/>
        <v>51.079691318731236</v>
      </c>
      <c r="H576" s="307">
        <f t="shared" ca="1" si="244"/>
        <v>-16.034413527847551</v>
      </c>
      <c r="I576" s="304">
        <f t="shared" ca="1" si="245"/>
        <v>53.537251352669273</v>
      </c>
      <c r="J576" s="306">
        <f t="shared" ca="1" si="246"/>
        <v>1398.2916507164935</v>
      </c>
      <c r="K576" s="307">
        <f t="shared" ca="1" si="247"/>
        <v>2417.4769217308508</v>
      </c>
      <c r="L576" s="304">
        <f t="shared" ca="1" si="232"/>
        <v>2792.7431331156695</v>
      </c>
      <c r="M576" s="306">
        <f t="shared" ca="1" si="248"/>
        <v>-0.3041686868663524</v>
      </c>
      <c r="N576" s="304">
        <f t="shared" ca="1" si="249"/>
        <v>-17.427582017478308</v>
      </c>
      <c r="P576" s="310">
        <f t="shared" ca="1" si="250"/>
        <v>23</v>
      </c>
      <c r="Q576" s="304">
        <f t="shared" ca="1" si="251"/>
        <v>0</v>
      </c>
      <c r="R576" s="306">
        <f t="shared" ca="1" si="252"/>
        <v>0</v>
      </c>
      <c r="S576" s="307">
        <f t="shared" ca="1" si="253"/>
        <v>8.451999999999984</v>
      </c>
      <c r="T576" s="304">
        <f t="shared" ca="1" si="233"/>
        <v>82.914119999999841</v>
      </c>
      <c r="U576" s="311">
        <f t="shared" ca="1" si="234"/>
        <v>0</v>
      </c>
      <c r="V576" s="306">
        <f t="shared" ca="1" si="235"/>
        <v>0.96079459994897221</v>
      </c>
      <c r="W576" s="304">
        <f t="shared" ca="1" si="236"/>
        <v>6.0324268543886621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2.065233079006517</v>
      </c>
      <c r="AH576" s="304">
        <f t="shared" ca="1" si="260"/>
        <v>-0.70790047331378314</v>
      </c>
    </row>
    <row r="577" spans="1:34" x14ac:dyDescent="0.2">
      <c r="A577" s="347">
        <f t="shared" ca="1" si="238"/>
        <v>0.1</v>
      </c>
      <c r="B577" s="304">
        <f t="shared" ca="1" si="239"/>
        <v>25.000000000000014</v>
      </c>
      <c r="D577" s="306">
        <f t="shared" ca="1" si="240"/>
        <v>-0.68096496736327194</v>
      </c>
      <c r="E577" s="307">
        <f t="shared" ca="1" si="241"/>
        <v>-9.5962384520582287</v>
      </c>
      <c r="F577" s="304">
        <f t="shared" ca="1" si="242"/>
        <v>9.6203693128453729</v>
      </c>
      <c r="G577" s="306">
        <f t="shared" ca="1" si="243"/>
        <v>51.011594821994912</v>
      </c>
      <c r="H577" s="307">
        <f t="shared" ca="1" si="244"/>
        <v>-16.994037373053374</v>
      </c>
      <c r="I577" s="304">
        <f t="shared" ca="1" si="245"/>
        <v>53.767835296951588</v>
      </c>
      <c r="J577" s="306">
        <f t="shared" ca="1" si="246"/>
        <v>1403.3962150235297</v>
      </c>
      <c r="K577" s="307">
        <f t="shared" ca="1" si="247"/>
        <v>2415.8254991858057</v>
      </c>
      <c r="L577" s="304">
        <f t="shared" ca="1" si="232"/>
        <v>2793.8743312573524</v>
      </c>
      <c r="M577" s="306">
        <f t="shared" ca="1" si="248"/>
        <v>-0.32157715613262777</v>
      </c>
      <c r="N577" s="304">
        <f t="shared" ca="1" si="249"/>
        <v>-18.42501383421909</v>
      </c>
      <c r="P577" s="310">
        <f t="shared" ca="1" si="250"/>
        <v>23</v>
      </c>
      <c r="Q577" s="304">
        <f t="shared" ca="1" si="251"/>
        <v>0</v>
      </c>
      <c r="R577" s="306">
        <f t="shared" ca="1" si="252"/>
        <v>0</v>
      </c>
      <c r="S577" s="307">
        <f t="shared" ca="1" si="253"/>
        <v>8.451999999999984</v>
      </c>
      <c r="T577" s="304">
        <f t="shared" ca="1" si="233"/>
        <v>82.914119999999841</v>
      </c>
      <c r="U577" s="311">
        <f t="shared" ca="1" si="234"/>
        <v>0</v>
      </c>
      <c r="V577" s="306">
        <f t="shared" ca="1" si="235"/>
        <v>0.96095563218404756</v>
      </c>
      <c r="W577" s="304">
        <f t="shared" ca="1" si="236"/>
        <v>6.0855216385103992</v>
      </c>
      <c r="Y577" s="314" t="str">
        <f t="shared" ca="1" si="254"/>
        <v/>
      </c>
      <c r="Z577" s="315" t="str">
        <f t="shared" ca="1" si="255"/>
        <v/>
      </c>
      <c r="AA577" s="316" t="str">
        <f t="shared" ca="1" si="256"/>
        <v/>
      </c>
      <c r="AC577" s="310">
        <f t="shared" ca="1" si="257"/>
        <v>25.000000000000014</v>
      </c>
      <c r="AD577" s="323">
        <f t="shared" ca="1" si="258"/>
        <v>1403.3962150235297</v>
      </c>
      <c r="AE577" s="324" t="e">
        <f t="shared" ca="1" si="237"/>
        <v>#N/A</v>
      </c>
      <c r="AG577" s="306">
        <f t="shared" ca="1" si="259"/>
        <v>2.224368496915933</v>
      </c>
      <c r="AH577" s="304">
        <f t="shared" ca="1" si="260"/>
        <v>-0.71372773951593393</v>
      </c>
    </row>
    <row r="578" spans="1:34" x14ac:dyDescent="0.2">
      <c r="A578" s="347">
        <f t="shared" ca="1" si="238"/>
        <v>0.1</v>
      </c>
      <c r="B578" s="304">
        <f t="shared" ca="1" si="239"/>
        <v>25.100000000000016</v>
      </c>
      <c r="D578" s="306">
        <f t="shared" ca="1" si="240"/>
        <v>-0.68310060826998431</v>
      </c>
      <c r="E578" s="307">
        <f t="shared" ca="1" si="241"/>
        <v>-9.5824313990377288</v>
      </c>
      <c r="F578" s="304">
        <f t="shared" ca="1" si="242"/>
        <v>9.6067485632904432</v>
      </c>
      <c r="G578" s="306">
        <f t="shared" ca="1" si="243"/>
        <v>50.943284761167916</v>
      </c>
      <c r="H578" s="307">
        <f t="shared" ca="1" si="244"/>
        <v>-17.952280512957145</v>
      </c>
      <c r="I578" s="304">
        <f t="shared" ca="1" si="245"/>
        <v>54.013911521693593</v>
      </c>
      <c r="J578" s="306">
        <f t="shared" ca="1" si="246"/>
        <v>1408.4939590026879</v>
      </c>
      <c r="K578" s="307">
        <f t="shared" ca="1" si="247"/>
        <v>2414.0781832915054</v>
      </c>
      <c r="L578" s="304">
        <f t="shared" ca="1" si="232"/>
        <v>2794.9291060044939</v>
      </c>
      <c r="M578" s="306">
        <f t="shared" ca="1" si="248"/>
        <v>-0.33880897898270207</v>
      </c>
      <c r="N578" s="304">
        <f t="shared" ca="1" si="249"/>
        <v>-19.412324556845441</v>
      </c>
      <c r="P578" s="310">
        <f t="shared" ca="1" si="250"/>
        <v>23</v>
      </c>
      <c r="Q578" s="304">
        <f t="shared" ca="1" si="251"/>
        <v>0</v>
      </c>
      <c r="R578" s="306">
        <f t="shared" ca="1" si="252"/>
        <v>0</v>
      </c>
      <c r="S578" s="307">
        <f t="shared" ca="1" si="253"/>
        <v>8.451999999999984</v>
      </c>
      <c r="T578" s="304">
        <f t="shared" ca="1" si="233"/>
        <v>82.914119999999841</v>
      </c>
      <c r="U578" s="311">
        <f t="shared" ca="1" si="234"/>
        <v>0</v>
      </c>
      <c r="V578" s="306">
        <f t="shared" ca="1" si="235"/>
        <v>0.96112604093292031</v>
      </c>
      <c r="W578" s="304">
        <f t="shared" ca="1" si="236"/>
        <v>6.1424406941517624</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2.3805709335576983</v>
      </c>
      <c r="AH578" s="304">
        <f t="shared" ca="1" si="260"/>
        <v>-0.720009659076007</v>
      </c>
    </row>
    <row r="579" spans="1:34" x14ac:dyDescent="0.2">
      <c r="A579" s="347">
        <f t="shared" ca="1" si="238"/>
        <v>0.1</v>
      </c>
      <c r="B579" s="304">
        <f t="shared" ca="1" si="239"/>
        <v>25.200000000000017</v>
      </c>
      <c r="D579" s="306">
        <f t="shared" ca="1" si="240"/>
        <v>-0.68542951149956199</v>
      </c>
      <c r="E579" s="307">
        <f t="shared" ca="1" si="241"/>
        <v>-9.5684564301264103</v>
      </c>
      <c r="F579" s="304">
        <f t="shared" ca="1" si="242"/>
        <v>9.5929751417619116</v>
      </c>
      <c r="G579" s="306">
        <f t="shared" ca="1" si="243"/>
        <v>50.874741810017959</v>
      </c>
      <c r="H579" s="307">
        <f t="shared" ca="1" si="244"/>
        <v>-18.909126155969787</v>
      </c>
      <c r="I579" s="304">
        <f t="shared" ca="1" si="245"/>
        <v>54.275173018778759</v>
      </c>
      <c r="J579" s="306">
        <f t="shared" ca="1" si="246"/>
        <v>1413.5848603312472</v>
      </c>
      <c r="K579" s="307">
        <f t="shared" ca="1" si="247"/>
        <v>2412.2351129580593</v>
      </c>
      <c r="L579" s="304">
        <f t="shared" ca="1" si="232"/>
        <v>2795.9077948933673</v>
      </c>
      <c r="M579" s="306">
        <f t="shared" ca="1" si="248"/>
        <v>-0.35585684969518949</v>
      </c>
      <c r="N579" s="304">
        <f t="shared" ca="1" si="249"/>
        <v>-20.389095598355652</v>
      </c>
      <c r="P579" s="310">
        <f t="shared" ca="1" si="250"/>
        <v>23</v>
      </c>
      <c r="Q579" s="304">
        <f t="shared" ca="1" si="251"/>
        <v>0</v>
      </c>
      <c r="R579" s="306">
        <f t="shared" ca="1" si="252"/>
        <v>0</v>
      </c>
      <c r="S579" s="307">
        <f t="shared" ca="1" si="253"/>
        <v>8.451999999999984</v>
      </c>
      <c r="T579" s="304">
        <f t="shared" ca="1" si="233"/>
        <v>82.914119999999841</v>
      </c>
      <c r="U579" s="311">
        <f t="shared" ca="1" si="234"/>
        <v>0</v>
      </c>
      <c r="V579" s="306">
        <f t="shared" ca="1" si="235"/>
        <v>0.96130581702534967</v>
      </c>
      <c r="W579" s="304">
        <f t="shared" ca="1" si="236"/>
        <v>6.203165579409645</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2.5337469415937663</v>
      </c>
      <c r="AH579" s="304">
        <f t="shared" ca="1" si="260"/>
        <v>-0.72674404805392501</v>
      </c>
    </row>
    <row r="580" spans="1:34" x14ac:dyDescent="0.2">
      <c r="A580" s="347">
        <f t="shared" ca="1" si="238"/>
        <v>0.1</v>
      </c>
      <c r="B580" s="304">
        <f t="shared" ca="1" si="239"/>
        <v>25.300000000000018</v>
      </c>
      <c r="D580" s="306">
        <f t="shared" ca="1" si="240"/>
        <v>-0.68794685099552266</v>
      </c>
      <c r="E580" s="307">
        <f t="shared" ca="1" si="241"/>
        <v>-9.554303885754269</v>
      </c>
      <c r="F580" s="304">
        <f t="shared" ca="1" si="242"/>
        <v>9.5790392843506904</v>
      </c>
      <c r="G580" s="306">
        <f t="shared" ca="1" si="243"/>
        <v>50.805947124918404</v>
      </c>
      <c r="H580" s="307">
        <f t="shared" ca="1" si="244"/>
        <v>-19.864556544545213</v>
      </c>
      <c r="I580" s="304">
        <f t="shared" ca="1" si="245"/>
        <v>54.551304933717567</v>
      </c>
      <c r="J580" s="306">
        <f t="shared" ca="1" si="246"/>
        <v>1418.668894777994</v>
      </c>
      <c r="K580" s="307">
        <f t="shared" ca="1" si="247"/>
        <v>2410.2964288230337</v>
      </c>
      <c r="L580" s="304">
        <f t="shared" ref="L580:L643" ca="1" si="261">SQRT(pos_x^2+pos_z^2)</f>
        <v>2796.8107386463753</v>
      </c>
      <c r="M580" s="306">
        <f t="shared" ca="1" si="248"/>
        <v>-0.37271404947679926</v>
      </c>
      <c r="N580" s="304">
        <f t="shared" ca="1" si="249"/>
        <v>-21.354942000250745</v>
      </c>
      <c r="P580" s="310">
        <f t="shared" ca="1" si="250"/>
        <v>23</v>
      </c>
      <c r="Q580" s="304">
        <f t="shared" ca="1" si="251"/>
        <v>0</v>
      </c>
      <c r="R580" s="306">
        <f t="shared" ca="1" si="252"/>
        <v>0</v>
      </c>
      <c r="S580" s="307">
        <f t="shared" ca="1" si="253"/>
        <v>8.451999999999984</v>
      </c>
      <c r="T580" s="304">
        <f t="shared" ref="T580:T643" ca="1" si="262">m*g</f>
        <v>82.914119999999841</v>
      </c>
      <c r="U580" s="311">
        <f t="shared" ref="U580:U643" ca="1" si="263">IF(pos_xz&lt;L_rampe,Poids*COS(Beta),0)</f>
        <v>0</v>
      </c>
      <c r="V580" s="306">
        <f t="shared" ref="V580:V643" ca="1" si="264">Rho_moyen*(20000-Alt_rampe-pos_z)/(20000+Alt_rampe+pos_z)</f>
        <v>0.96149495135542196</v>
      </c>
      <c r="W580" s="304">
        <f t="shared" ref="W580:W643" ca="1" si="265">1/2*Rho*Sref*Cx*vit_xz^2</f>
        <v>6.2676778515752085</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2.6838130766416719</v>
      </c>
      <c r="AH580" s="304">
        <f t="shared" ca="1" si="260"/>
        <v>-0.73392872449238722</v>
      </c>
    </row>
    <row r="581" spans="1:34" x14ac:dyDescent="0.2">
      <c r="A581" s="347">
        <f t="shared" ref="A581:A644" ca="1" si="267">IF(B580+0.01&lt;=T_ini+ROUNDUP(Temps_fin_propu,0), 0.01, IF(K580&gt;0, 0.1, 0.0001))</f>
        <v>0.1</v>
      </c>
      <c r="B581" s="304">
        <f t="shared" ref="B581:B644" ca="1" si="268">B580+pas</f>
        <v>25.40000000000002</v>
      </c>
      <c r="D581" s="306">
        <f t="shared" ref="D581:D644" ca="1" si="269">IF(AND(L580&lt;L_rampe,Poussee&lt;Poids*SIN(M580)),0,(-W580+Poussee)/m*COS(M580)-U580/m*SIN(M580))</f>
        <v>-0.69064772559886189</v>
      </c>
      <c r="E581" s="307">
        <f t="shared" ref="E581:E644" ca="1" si="270">IF(AND(L580&lt;L_rampe,Poussee&lt;Poids*SIN(M580)),0,(-W580+Poussee)/m*SIN(M580)+U580/m*COS(M580)-Poids/m)</f>
        <v>-9.5399644712106699</v>
      </c>
      <c r="F581" s="304">
        <f t="shared" ref="F581:F644" ca="1" si="271">SQRT(acc_x^2+acc_z^2)</f>
        <v>9.5649315937353538</v>
      </c>
      <c r="G581" s="306">
        <f t="shared" ref="G581:G644" ca="1" si="272">G580+acc_x*pas</f>
        <v>50.736882352358521</v>
      </c>
      <c r="H581" s="307">
        <f t="shared" ref="H581:H644" ca="1" si="273">H580+acc_z*pas</f>
        <v>-20.81855299166628</v>
      </c>
      <c r="I581" s="304">
        <f t="shared" ref="I581:I644" ca="1" si="274">SQRT(vit_x^2+vit_z^2)</f>
        <v>54.841985553988529</v>
      </c>
      <c r="J581" s="306">
        <f t="shared" ref="J581:J644" ca="1" si="275">J580+0.5*(vit_x+G580)*pas*(K580&gt;=0)</f>
        <v>1423.7460362518577</v>
      </c>
      <c r="K581" s="307">
        <f t="shared" ref="K581:K644" ca="1" si="276">K580+0.5*(vit_z+H580)*pas</f>
        <v>2408.2622733462231</v>
      </c>
      <c r="L581" s="304">
        <f t="shared" ca="1" si="261"/>
        <v>2797.6382812947058</v>
      </c>
      <c r="M581" s="306">
        <f t="shared" ref="M581:M644" ca="1" si="277">IF(AND(L580&gt;L_rampe,G581&gt;0),ATAN2(G581,H581),$M$4)</f>
        <v>-0.38937444611801181</v>
      </c>
      <c r="N581" s="304">
        <f t="shared" ref="N581:N644" ca="1" si="278">DEGREES(Beta)</f>
        <v>-22.309512412806157</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8.451999999999984</v>
      </c>
      <c r="T581" s="304">
        <f t="shared" ca="1" si="262"/>
        <v>82.914119999999841</v>
      </c>
      <c r="U581" s="311">
        <f t="shared" ca="1" si="263"/>
        <v>0</v>
      </c>
      <c r="V581" s="306">
        <f t="shared" ca="1" si="264"/>
        <v>0.96169343487128134</v>
      </c>
      <c r="W581" s="304">
        <f t="shared" ca="1" si="265"/>
        <v>6.335959050266081</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2.8306958381696123</v>
      </c>
      <c r="AH581" s="304">
        <f t="shared" ref="AH581:AH644" ca="1" si="289">IF(AND(L580&lt;L_rampe,Poussee&lt;Poids*SIN(M580)), g*SIN(M580), (-W580+Poussee)/m)</f>
        <v>-0.7415615063387625</v>
      </c>
    </row>
    <row r="582" spans="1:34" x14ac:dyDescent="0.2">
      <c r="A582" s="347">
        <f t="shared" ca="1" si="267"/>
        <v>0.1</v>
      </c>
      <c r="B582" s="304">
        <f t="shared" ca="1" si="268"/>
        <v>25.500000000000021</v>
      </c>
      <c r="D582" s="306">
        <f t="shared" ca="1" si="269"/>
        <v>-0.69352717136741304</v>
      </c>
      <c r="E582" s="307">
        <f t="shared" ca="1" si="270"/>
        <v>-9.5254292597640919</v>
      </c>
      <c r="F582" s="304">
        <f t="shared" ca="1" si="271"/>
        <v>9.5506430422351549</v>
      </c>
      <c r="G582" s="306">
        <f t="shared" ca="1" si="272"/>
        <v>50.667529635221783</v>
      </c>
      <c r="H582" s="307">
        <f t="shared" ca="1" si="273"/>
        <v>-21.77109591764269</v>
      </c>
      <c r="I582" s="304">
        <f t="shared" ca="1" si="274"/>
        <v>55.146887281072139</v>
      </c>
      <c r="J582" s="306">
        <f t="shared" ca="1" si="275"/>
        <v>1428.8162568512369</v>
      </c>
      <c r="K582" s="307">
        <f t="shared" ca="1" si="276"/>
        <v>2406.1327909007578</v>
      </c>
      <c r="L582" s="304">
        <f t="shared" ca="1" si="261"/>
        <v>2798.3907702982174</v>
      </c>
      <c r="M582" s="306">
        <f t="shared" ca="1" si="277"/>
        <v>-0.405832490036661</v>
      </c>
      <c r="N582" s="304">
        <f t="shared" ca="1" si="278"/>
        <v>-23.252488868385708</v>
      </c>
      <c r="P582" s="310">
        <f t="shared" ca="1" si="279"/>
        <v>23</v>
      </c>
      <c r="Q582" s="304">
        <f t="shared" ca="1" si="280"/>
        <v>0</v>
      </c>
      <c r="R582" s="306">
        <f t="shared" ca="1" si="281"/>
        <v>0</v>
      </c>
      <c r="S582" s="307">
        <f t="shared" ca="1" si="282"/>
        <v>8.451999999999984</v>
      </c>
      <c r="T582" s="304">
        <f t="shared" ca="1" si="262"/>
        <v>82.914119999999841</v>
      </c>
      <c r="U582" s="311">
        <f t="shared" ca="1" si="263"/>
        <v>0</v>
      </c>
      <c r="V582" s="306">
        <f t="shared" ca="1" si="264"/>
        <v>0.96190125856520592</v>
      </c>
      <c r="W582" s="304">
        <f t="shared" ca="1" si="265"/>
        <v>6.4079906812551837</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2.974331539297661</v>
      </c>
      <c r="AH582" s="304">
        <f t="shared" ca="1" si="289"/>
        <v>-0.74964020944937215</v>
      </c>
    </row>
    <row r="583" spans="1:34" x14ac:dyDescent="0.2">
      <c r="A583" s="347">
        <f t="shared" ca="1" si="267"/>
        <v>0.1</v>
      </c>
      <c r="B583" s="304">
        <f t="shared" ca="1" si="268"/>
        <v>25.600000000000023</v>
      </c>
      <c r="D583" s="306">
        <f t="shared" ca="1" si="269"/>
        <v>-0.69658017364293767</v>
      </c>
      <c r="E583" s="307">
        <f t="shared" ca="1" si="270"/>
        <v>-9.5106896944869739</v>
      </c>
      <c r="F583" s="304">
        <f t="shared" ca="1" si="271"/>
        <v>9.5361649735694662</v>
      </c>
      <c r="G583" s="306">
        <f t="shared" ca="1" si="272"/>
        <v>50.597871617857486</v>
      </c>
      <c r="H583" s="307">
        <f t="shared" ca="1" si="273"/>
        <v>-22.722164887091388</v>
      </c>
      <c r="I583" s="304">
        <f t="shared" ca="1" si="274"/>
        <v>55.465677580043646</v>
      </c>
      <c r="J583" s="306">
        <f t="shared" ca="1" si="275"/>
        <v>1433.8795269138909</v>
      </c>
      <c r="K583" s="307">
        <f t="shared" ca="1" si="276"/>
        <v>2403.9081278605208</v>
      </c>
      <c r="L583" s="304">
        <f t="shared" ca="1" si="261"/>
        <v>2799.0685566624975</v>
      </c>
      <c r="M583" s="306">
        <f t="shared" ca="1" si="277"/>
        <v>-0.42208320698895907</v>
      </c>
      <c r="N583" s="304">
        <f t="shared" ca="1" si="278"/>
        <v>-24.183586363814086</v>
      </c>
      <c r="P583" s="310">
        <f t="shared" ca="1" si="279"/>
        <v>23</v>
      </c>
      <c r="Q583" s="304">
        <f t="shared" ca="1" si="280"/>
        <v>0</v>
      </c>
      <c r="R583" s="306">
        <f t="shared" ca="1" si="281"/>
        <v>0</v>
      </c>
      <c r="S583" s="307">
        <f t="shared" ca="1" si="282"/>
        <v>8.451999999999984</v>
      </c>
      <c r="T583" s="304">
        <f t="shared" ca="1" si="262"/>
        <v>82.914119999999841</v>
      </c>
      <c r="U583" s="311">
        <f t="shared" ca="1" si="263"/>
        <v>0</v>
      </c>
      <c r="V583" s="306">
        <f t="shared" ca="1" si="264"/>
        <v>0.96211841346402138</v>
      </c>
      <c r="W583" s="304">
        <f t="shared" ca="1" si="265"/>
        <v>6.483754200994472</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3.1146661118841461</v>
      </c>
      <c r="AH583" s="304">
        <f t="shared" ca="1" si="289"/>
        <v>-0.75816264567619451</v>
      </c>
    </row>
    <row r="584" spans="1:34" x14ac:dyDescent="0.2">
      <c r="A584" s="347">
        <f t="shared" ca="1" si="267"/>
        <v>0.1</v>
      </c>
      <c r="B584" s="304">
        <f t="shared" ca="1" si="268"/>
        <v>25.700000000000024</v>
      </c>
      <c r="D584" s="306">
        <f t="shared" ca="1" si="269"/>
        <v>-0.69980167879126609</v>
      </c>
      <c r="E584" s="307">
        <f t="shared" ca="1" si="270"/>
        <v>-9.4957375888485682</v>
      </c>
      <c r="F584" s="304">
        <f t="shared" ca="1" si="271"/>
        <v>9.5214891033866493</v>
      </c>
      <c r="G584" s="306">
        <f t="shared" ca="1" si="272"/>
        <v>50.527891449978362</v>
      </c>
      <c r="H584" s="307">
        <f t="shared" ca="1" si="273"/>
        <v>-23.671738645976244</v>
      </c>
      <c r="I584" s="304">
        <f t="shared" ca="1" si="274"/>
        <v>55.798019901285045</v>
      </c>
      <c r="J584" s="306">
        <f t="shared" ca="1" si="275"/>
        <v>1438.9358150672826</v>
      </c>
      <c r="K584" s="307">
        <f t="shared" ca="1" si="276"/>
        <v>2401.5884326838673</v>
      </c>
      <c r="L584" s="304">
        <f t="shared" ca="1" si="261"/>
        <v>2799.6719950530455</v>
      </c>
      <c r="M584" s="306">
        <f t="shared" ca="1" si="277"/>
        <v>-0.43812218774744111</v>
      </c>
      <c r="N584" s="304">
        <f t="shared" ca="1" si="278"/>
        <v>-25.102552268966644</v>
      </c>
      <c r="P584" s="310">
        <f t="shared" ca="1" si="279"/>
        <v>23</v>
      </c>
      <c r="Q584" s="304">
        <f t="shared" ca="1" si="280"/>
        <v>0</v>
      </c>
      <c r="R584" s="306">
        <f t="shared" ca="1" si="281"/>
        <v>0</v>
      </c>
      <c r="S584" s="307">
        <f t="shared" ca="1" si="282"/>
        <v>8.451999999999984</v>
      </c>
      <c r="T584" s="304">
        <f t="shared" ca="1" si="262"/>
        <v>82.914119999999841</v>
      </c>
      <c r="U584" s="311">
        <f t="shared" ca="1" si="263"/>
        <v>0</v>
      </c>
      <c r="V584" s="306">
        <f t="shared" ca="1" si="264"/>
        <v>0.96234489061985928</v>
      </c>
      <c r="W584" s="304">
        <f t="shared" ca="1" si="265"/>
        <v>6.563231001830208</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3.2516548537003418</v>
      </c>
      <c r="AH584" s="304">
        <f t="shared" ca="1" si="289"/>
        <v>-0.76712662103578844</v>
      </c>
    </row>
    <row r="585" spans="1:34" x14ac:dyDescent="0.2">
      <c r="A585" s="347">
        <f t="shared" ca="1" si="267"/>
        <v>0.1</v>
      </c>
      <c r="B585" s="304">
        <f t="shared" ca="1" si="268"/>
        <v>25.800000000000026</v>
      </c>
      <c r="D585" s="306">
        <f t="shared" ca="1" si="269"/>
        <v>-0.70318660554992052</v>
      </c>
      <c r="E585" s="307">
        <f t="shared" ca="1" si="270"/>
        <v>-9.4805651261460664</v>
      </c>
      <c r="F585" s="304">
        <f t="shared" ca="1" si="271"/>
        <v>9.5066075186325953</v>
      </c>
      <c r="G585" s="306">
        <f t="shared" ca="1" si="272"/>
        <v>50.457572789423374</v>
      </c>
      <c r="H585" s="307">
        <f t="shared" ca="1" si="273"/>
        <v>-24.619795158590851</v>
      </c>
      <c r="I585" s="304">
        <f t="shared" ca="1" si="274"/>
        <v>56.143574569588388</v>
      </c>
      <c r="J585" s="306">
        <f t="shared" ca="1" si="275"/>
        <v>1443.9850882792527</v>
      </c>
      <c r="K585" s="307">
        <f t="shared" ca="1" si="276"/>
        <v>2399.1738559936389</v>
      </c>
      <c r="L585" s="304">
        <f t="shared" ca="1" si="261"/>
        <v>2800.2014439065319</v>
      </c>
      <c r="M585" s="306">
        <f t="shared" ca="1" si="277"/>
        <v>-0.45394557505842048</v>
      </c>
      <c r="N585" s="304">
        <f t="shared" ca="1" si="278"/>
        <v>-26.009165579486623</v>
      </c>
      <c r="P585" s="310">
        <f t="shared" ca="1" si="279"/>
        <v>23</v>
      </c>
      <c r="Q585" s="304">
        <f t="shared" ca="1" si="280"/>
        <v>0</v>
      </c>
      <c r="R585" s="306">
        <f t="shared" ca="1" si="281"/>
        <v>0</v>
      </c>
      <c r="S585" s="307">
        <f t="shared" ca="1" si="282"/>
        <v>8.451999999999984</v>
      </c>
      <c r="T585" s="304">
        <f t="shared" ca="1" si="262"/>
        <v>82.914119999999841</v>
      </c>
      <c r="U585" s="311">
        <f t="shared" ca="1" si="263"/>
        <v>0</v>
      </c>
      <c r="V585" s="306">
        <f t="shared" ca="1" si="264"/>
        <v>0.96258068110125572</v>
      </c>
      <c r="W585" s="304">
        <f t="shared" ca="1" si="265"/>
        <v>6.6464023979045592</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3.3852621247520496</v>
      </c>
      <c r="AH585" s="304">
        <f t="shared" ca="1" si="289"/>
        <v>-0.77652993396003556</v>
      </c>
    </row>
    <row r="586" spans="1:34" x14ac:dyDescent="0.2">
      <c r="A586" s="347">
        <f t="shared" ca="1" si="267"/>
        <v>0.1</v>
      </c>
      <c r="B586" s="304">
        <f t="shared" ca="1" si="268"/>
        <v>25.900000000000027</v>
      </c>
      <c r="D586" s="306">
        <f t="shared" ca="1" si="269"/>
        <v>-0.7067298559268782</v>
      </c>
      <c r="E586" s="307">
        <f t="shared" ca="1" si="270"/>
        <v>-9.4651648578500911</v>
      </c>
      <c r="F586" s="304">
        <f t="shared" ca="1" si="271"/>
        <v>9.4915126758351196</v>
      </c>
      <c r="G586" s="306">
        <f t="shared" ca="1" si="272"/>
        <v>50.386899803830687</v>
      </c>
      <c r="H586" s="307">
        <f t="shared" ca="1" si="273"/>
        <v>-25.566311644375858</v>
      </c>
      <c r="I586" s="304">
        <f t="shared" ca="1" si="274"/>
        <v>56.501999636637827</v>
      </c>
      <c r="J586" s="306">
        <f t="shared" ca="1" si="275"/>
        <v>1449.0273119089154</v>
      </c>
      <c r="K586" s="307">
        <f t="shared" ca="1" si="276"/>
        <v>2396.6645506534906</v>
      </c>
      <c r="L586" s="304">
        <f t="shared" ca="1" si="261"/>
        <v>2800.6572655391228</v>
      </c>
      <c r="M586" s="306">
        <f t="shared" ca="1" si="277"/>
        <v>-0.4695500481982755</v>
      </c>
      <c r="N586" s="304">
        <f t="shared" ca="1" si="278"/>
        <v>-26.903236031925569</v>
      </c>
      <c r="P586" s="310">
        <f t="shared" ca="1" si="279"/>
        <v>23</v>
      </c>
      <c r="Q586" s="304">
        <f t="shared" ca="1" si="280"/>
        <v>0</v>
      </c>
      <c r="R586" s="306">
        <f t="shared" ca="1" si="281"/>
        <v>0</v>
      </c>
      <c r="S586" s="307">
        <f t="shared" ca="1" si="282"/>
        <v>8.451999999999984</v>
      </c>
      <c r="T586" s="304">
        <f t="shared" ca="1" si="262"/>
        <v>82.914119999999841</v>
      </c>
      <c r="U586" s="311">
        <f t="shared" ca="1" si="263"/>
        <v>0</v>
      </c>
      <c r="V586" s="306">
        <f t="shared" ca="1" si="264"/>
        <v>0.96282577598458863</v>
      </c>
      <c r="W586" s="304">
        <f t="shared" ca="1" si="265"/>
        <v>6.7332496117368787</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3.5154609999054749</v>
      </c>
      <c r="AH586" s="304">
        <f t="shared" ca="1" si="289"/>
        <v>-0.78637037362808471</v>
      </c>
    </row>
    <row r="587" spans="1:34" x14ac:dyDescent="0.2">
      <c r="A587" s="347">
        <f t="shared" ca="1" si="267"/>
        <v>0.1</v>
      </c>
      <c r="B587" s="304">
        <f t="shared" ca="1" si="268"/>
        <v>26.000000000000028</v>
      </c>
      <c r="D587" s="306">
        <f t="shared" ca="1" si="269"/>
        <v>-0.71042632560335983</v>
      </c>
      <c r="E587" s="307">
        <f t="shared" ca="1" si="270"/>
        <v>-9.4495297009449377</v>
      </c>
      <c r="F587" s="304">
        <f t="shared" ca="1" si="271"/>
        <v>9.4761973983845866</v>
      </c>
      <c r="G587" s="306">
        <f t="shared" ca="1" si="272"/>
        <v>50.315857171270352</v>
      </c>
      <c r="H587" s="307">
        <f t="shared" ca="1" si="273"/>
        <v>-26.511264614470353</v>
      </c>
      <c r="I587" s="304">
        <f t="shared" ca="1" si="274"/>
        <v>56.872951693561198</v>
      </c>
      <c r="J587" s="306">
        <f t="shared" ca="1" si="275"/>
        <v>1454.0624497576705</v>
      </c>
      <c r="K587" s="307">
        <f t="shared" ca="1" si="276"/>
        <v>2394.0606718405484</v>
      </c>
      <c r="L587" s="304">
        <f t="shared" ca="1" si="261"/>
        <v>2801.0398262518324</v>
      </c>
      <c r="M587" s="306">
        <f t="shared" ca="1" si="277"/>
        <v>-0.48493280544878581</v>
      </c>
      <c r="N587" s="304">
        <f t="shared" ca="1" si="278"/>
        <v>-27.784603099654078</v>
      </c>
      <c r="P587" s="310">
        <f t="shared" ca="1" si="279"/>
        <v>23</v>
      </c>
      <c r="Q587" s="304">
        <f t="shared" ca="1" si="280"/>
        <v>0</v>
      </c>
      <c r="R587" s="306">
        <f t="shared" ca="1" si="281"/>
        <v>0</v>
      </c>
      <c r="S587" s="307">
        <f t="shared" ca="1" si="282"/>
        <v>8.451999999999984</v>
      </c>
      <c r="T587" s="304">
        <f t="shared" ca="1" si="262"/>
        <v>82.914119999999841</v>
      </c>
      <c r="U587" s="311">
        <f t="shared" ca="1" si="263"/>
        <v>0</v>
      </c>
      <c r="V587" s="306">
        <f t="shared" ca="1" si="264"/>
        <v>0.96308016634585347</v>
      </c>
      <c r="W587" s="304">
        <f t="shared" ca="1" si="265"/>
        <v>6.8237537614765289</v>
      </c>
      <c r="Y587" s="314" t="str">
        <f t="shared" ca="1" si="283"/>
        <v/>
      </c>
      <c r="Z587" s="315" t="str">
        <f t="shared" ca="1" si="284"/>
        <v/>
      </c>
      <c r="AA587" s="316" t="str">
        <f t="shared" ca="1" si="285"/>
        <v/>
      </c>
      <c r="AC587" s="310">
        <f t="shared" ca="1" si="286"/>
        <v>26.000000000000028</v>
      </c>
      <c r="AD587" s="323">
        <f t="shared" ca="1" si="287"/>
        <v>1454.0624497576705</v>
      </c>
      <c r="AE587" s="324" t="e">
        <f t="shared" ca="1" si="266"/>
        <v>#N/A</v>
      </c>
      <c r="AG587" s="306">
        <f t="shared" ca="1" si="288"/>
        <v>3.6422328849317478</v>
      </c>
      <c r="AH587" s="304">
        <f t="shared" ca="1" si="289"/>
        <v>-0.79664571837871412</v>
      </c>
    </row>
    <row r="588" spans="1:34" x14ac:dyDescent="0.2">
      <c r="A588" s="347">
        <f t="shared" ca="1" si="267"/>
        <v>0.1</v>
      </c>
      <c r="B588" s="304">
        <f t="shared" ca="1" si="268"/>
        <v>26.10000000000003</v>
      </c>
      <c r="D588" s="306">
        <f t="shared" ca="1" si="269"/>
        <v>-0.71427091380252761</v>
      </c>
      <c r="E588" s="307">
        <f t="shared" ca="1" si="270"/>
        <v>-9.4336529343466964</v>
      </c>
      <c r="F588" s="304">
        <f t="shared" ca="1" si="271"/>
        <v>9.460654872893965</v>
      </c>
      <c r="G588" s="306">
        <f t="shared" ca="1" si="272"/>
        <v>50.244430079890101</v>
      </c>
      <c r="H588" s="307">
        <f t="shared" ca="1" si="273"/>
        <v>-27.454629907905023</v>
      </c>
      <c r="I588" s="304">
        <f t="shared" ca="1" si="274"/>
        <v>57.256086640924018</v>
      </c>
      <c r="J588" s="306">
        <f t="shared" ca="1" si="275"/>
        <v>1459.0904641202285</v>
      </c>
      <c r="K588" s="307">
        <f t="shared" ca="1" si="276"/>
        <v>2391.3623771144298</v>
      </c>
      <c r="L588" s="304">
        <f t="shared" ca="1" si="261"/>
        <v>2801.3494964329175</v>
      </c>
      <c r="M588" s="306">
        <f t="shared" ca="1" si="277"/>
        <v>-0.50009154480743678</v>
      </c>
      <c r="N588" s="304">
        <f t="shared" ca="1" si="278"/>
        <v>-28.653134887643628</v>
      </c>
      <c r="P588" s="310">
        <f t="shared" ca="1" si="279"/>
        <v>23</v>
      </c>
      <c r="Q588" s="304">
        <f t="shared" ca="1" si="280"/>
        <v>0</v>
      </c>
      <c r="R588" s="306">
        <f t="shared" ca="1" si="281"/>
        <v>0</v>
      </c>
      <c r="S588" s="307">
        <f t="shared" ca="1" si="282"/>
        <v>8.451999999999984</v>
      </c>
      <c r="T588" s="304">
        <f t="shared" ca="1" si="262"/>
        <v>82.914119999999841</v>
      </c>
      <c r="U588" s="311">
        <f t="shared" ca="1" si="263"/>
        <v>0</v>
      </c>
      <c r="V588" s="306">
        <f t="shared" ca="1" si="264"/>
        <v>0.9633438432527669</v>
      </c>
      <c r="W588" s="304">
        <f t="shared" ca="1" si="265"/>
        <v>6.9178958488176248</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3.7655671029169557</v>
      </c>
      <c r="AH588" s="304">
        <f t="shared" ca="1" si="289"/>
        <v>-0.8073537342021464</v>
      </c>
    </row>
    <row r="589" spans="1:34" x14ac:dyDescent="0.2">
      <c r="A589" s="347">
        <f t="shared" ca="1" si="267"/>
        <v>0.1</v>
      </c>
      <c r="B589" s="304">
        <f t="shared" ca="1" si="268"/>
        <v>26.200000000000031</v>
      </c>
      <c r="D589" s="306">
        <f t="shared" ca="1" si="269"/>
        <v>-0.71825853259462169</v>
      </c>
      <c r="E589" s="307">
        <f t="shared" ca="1" si="270"/>
        <v>-9.4175281944839337</v>
      </c>
      <c r="F589" s="304">
        <f t="shared" ca="1" si="271"/>
        <v>9.444878644723012</v>
      </c>
      <c r="G589" s="306">
        <f t="shared" ca="1" si="272"/>
        <v>50.172604226630639</v>
      </c>
      <c r="H589" s="307">
        <f t="shared" ca="1" si="273"/>
        <v>-28.396382727353416</v>
      </c>
      <c r="I589" s="304">
        <f t="shared" ca="1" si="274"/>
        <v>57.651060414188827</v>
      </c>
      <c r="J589" s="306">
        <f t="shared" ca="1" si="275"/>
        <v>1464.1113158355545</v>
      </c>
      <c r="K589" s="307">
        <f t="shared" ca="1" si="276"/>
        <v>2388.5698264826669</v>
      </c>
      <c r="L589" s="304">
        <f t="shared" ca="1" si="261"/>
        <v>2801.5866506572943</v>
      </c>
      <c r="M589" s="306">
        <f t="shared" ca="1" si="277"/>
        <v>-0.5150244432397989</v>
      </c>
      <c r="N589" s="304">
        <f t="shared" ca="1" si="278"/>
        <v>-29.508726943715498</v>
      </c>
      <c r="P589" s="310">
        <f t="shared" ca="1" si="279"/>
        <v>23</v>
      </c>
      <c r="Q589" s="304">
        <f t="shared" ca="1" si="280"/>
        <v>0</v>
      </c>
      <c r="R589" s="306">
        <f t="shared" ca="1" si="281"/>
        <v>0</v>
      </c>
      <c r="S589" s="307">
        <f t="shared" ca="1" si="282"/>
        <v>8.451999999999984</v>
      </c>
      <c r="T589" s="304">
        <f t="shared" ca="1" si="262"/>
        <v>82.914119999999841</v>
      </c>
      <c r="U589" s="311">
        <f t="shared" ca="1" si="263"/>
        <v>0</v>
      </c>
      <c r="V589" s="306">
        <f t="shared" ca="1" si="264"/>
        <v>0.96361679775720155</v>
      </c>
      <c r="W589" s="304">
        <f t="shared" ca="1" si="265"/>
        <v>7.015656747565191</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3.8854604577109493</v>
      </c>
      <c r="AH589" s="304">
        <f t="shared" ca="1" si="289"/>
        <v>-0.81849217331017954</v>
      </c>
    </row>
    <row r="590" spans="1:34" x14ac:dyDescent="0.2">
      <c r="A590" s="347">
        <f t="shared" ca="1" si="267"/>
        <v>0.1</v>
      </c>
      <c r="B590" s="304">
        <f t="shared" ca="1" si="268"/>
        <v>26.300000000000033</v>
      </c>
      <c r="D590" s="306">
        <f t="shared" ca="1" si="269"/>
        <v>-0.72238411561730653</v>
      </c>
      <c r="E590" s="307">
        <f t="shared" ca="1" si="270"/>
        <v>-9.4011494701257341</v>
      </c>
      <c r="F590" s="304">
        <f t="shared" ca="1" si="271"/>
        <v>9.4288626127514217</v>
      </c>
      <c r="G590" s="306">
        <f t="shared" ca="1" si="272"/>
        <v>50.100365815068912</v>
      </c>
      <c r="H590" s="307">
        <f t="shared" ca="1" si="273"/>
        <v>-29.33649767436599</v>
      </c>
      <c r="I590" s="304">
        <f t="shared" ca="1" si="274"/>
        <v>58.057529663272852</v>
      </c>
      <c r="J590" s="306">
        <f t="shared" ca="1" si="275"/>
        <v>1469.1249643376395</v>
      </c>
      <c r="K590" s="307">
        <f t="shared" ca="1" si="276"/>
        <v>2385.683182462581</v>
      </c>
      <c r="L590" s="304">
        <f t="shared" ca="1" si="261"/>
        <v>2801.7516677830067</v>
      </c>
      <c r="M590" s="306">
        <f t="shared" ca="1" si="277"/>
        <v>-0.52973013476847686</v>
      </c>
      <c r="N590" s="304">
        <f t="shared" ca="1" si="278"/>
        <v>-30.351301003130033</v>
      </c>
      <c r="P590" s="310">
        <f t="shared" ca="1" si="279"/>
        <v>23</v>
      </c>
      <c r="Q590" s="304">
        <f t="shared" ca="1" si="280"/>
        <v>0</v>
      </c>
      <c r="R590" s="306">
        <f t="shared" ca="1" si="281"/>
        <v>0</v>
      </c>
      <c r="S590" s="307">
        <f t="shared" ca="1" si="282"/>
        <v>8.451999999999984</v>
      </c>
      <c r="T590" s="304">
        <f t="shared" ca="1" si="262"/>
        <v>82.914119999999841</v>
      </c>
      <c r="U590" s="311">
        <f t="shared" ca="1" si="263"/>
        <v>0</v>
      </c>
      <c r="V590" s="306">
        <f t="shared" ca="1" si="264"/>
        <v>0.96389902088794155</v>
      </c>
      <c r="W590" s="304">
        <f t="shared" ca="1" si="265"/>
        <v>7.1170171928408488</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4.001916780727452</v>
      </c>
      <c r="AH590" s="304">
        <f t="shared" ca="1" si="289"/>
        <v>-0.83005877278338902</v>
      </c>
    </row>
    <row r="591" spans="1:34" x14ac:dyDescent="0.2">
      <c r="A591" s="347">
        <f t="shared" ca="1" si="267"/>
        <v>0.1</v>
      </c>
      <c r="B591" s="304">
        <f t="shared" ca="1" si="268"/>
        <v>26.400000000000034</v>
      </c>
      <c r="D591" s="306">
        <f t="shared" ca="1" si="269"/>
        <v>-0.72664262619761466</v>
      </c>
      <c r="E591" s="307">
        <f t="shared" ca="1" si="270"/>
        <v>-9.3845110965411394</v>
      </c>
      <c r="F591" s="304">
        <f t="shared" ca="1" si="271"/>
        <v>9.4126010234850153</v>
      </c>
      <c r="G591" s="306">
        <f t="shared" ca="1" si="272"/>
        <v>50.027701552449152</v>
      </c>
      <c r="H591" s="307">
        <f t="shared" ca="1" si="273"/>
        <v>-30.274948784020104</v>
      </c>
      <c r="I591" s="304">
        <f t="shared" ca="1" si="274"/>
        <v>58.475152385401813</v>
      </c>
      <c r="J591" s="306">
        <f t="shared" ca="1" si="275"/>
        <v>1474.1313677060155</v>
      </c>
      <c r="K591" s="307">
        <f t="shared" ca="1" si="276"/>
        <v>2382.7026101396618</v>
      </c>
      <c r="L591" s="304">
        <f t="shared" ca="1" si="261"/>
        <v>2801.8449310447509</v>
      </c>
      <c r="M591" s="306">
        <f t="shared" ca="1" si="277"/>
        <v>-0.544207687677423</v>
      </c>
      <c r="N591" s="304">
        <f t="shared" ca="1" si="278"/>
        <v>-31.180803682489998</v>
      </c>
      <c r="P591" s="310">
        <f t="shared" ca="1" si="279"/>
        <v>23</v>
      </c>
      <c r="Q591" s="304">
        <f t="shared" ca="1" si="280"/>
        <v>0</v>
      </c>
      <c r="R591" s="306">
        <f t="shared" ca="1" si="281"/>
        <v>0</v>
      </c>
      <c r="S591" s="307">
        <f t="shared" ca="1" si="282"/>
        <v>8.451999999999984</v>
      </c>
      <c r="T591" s="304">
        <f t="shared" ca="1" si="262"/>
        <v>82.914119999999841</v>
      </c>
      <c r="U591" s="311">
        <f t="shared" ca="1" si="263"/>
        <v>0</v>
      </c>
      <c r="V591" s="306">
        <f t="shared" ca="1" si="264"/>
        <v>0.96419050364375336</v>
      </c>
      <c r="W591" s="304">
        <f t="shared" ca="1" si="265"/>
        <v>7.2219577709153606</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4.1149464669790836</v>
      </c>
      <c r="AH591" s="304">
        <f t="shared" ca="1" si="289"/>
        <v>-0.84205125329399699</v>
      </c>
    </row>
    <row r="592" spans="1:34" x14ac:dyDescent="0.2">
      <c r="A592" s="347">
        <f t="shared" ca="1" si="267"/>
        <v>0.1</v>
      </c>
      <c r="B592" s="304">
        <f t="shared" ca="1" si="268"/>
        <v>26.500000000000036</v>
      </c>
      <c r="D592" s="306">
        <f t="shared" ca="1" si="269"/>
        <v>-0.73102906486892805</v>
      </c>
      <c r="E592" s="307">
        <f t="shared" ca="1" si="270"/>
        <v>-9.3676077490721052</v>
      </c>
      <c r="F592" s="304">
        <f t="shared" ca="1" si="271"/>
        <v>9.3960884645771028</v>
      </c>
      <c r="G592" s="306">
        <f t="shared" ca="1" si="272"/>
        <v>49.954598645962257</v>
      </c>
      <c r="H592" s="307">
        <f t="shared" ca="1" si="273"/>
        <v>-31.211709558927314</v>
      </c>
      <c r="I592" s="304">
        <f t="shared" ca="1" si="274"/>
        <v>58.903588510972817</v>
      </c>
      <c r="J592" s="306">
        <f t="shared" ca="1" si="275"/>
        <v>1479.1304827159361</v>
      </c>
      <c r="K592" s="307">
        <f t="shared" ca="1" si="276"/>
        <v>2379.6282772225145</v>
      </c>
      <c r="L592" s="304">
        <f t="shared" ca="1" si="261"/>
        <v>2801.8668281444911</v>
      </c>
      <c r="M592" s="306">
        <f t="shared" ca="1" si="277"/>
        <v>-0.55845658109229501</v>
      </c>
      <c r="N592" s="304">
        <f t="shared" ca="1" si="278"/>
        <v>-31.997205137893914</v>
      </c>
      <c r="P592" s="310">
        <f t="shared" ca="1" si="279"/>
        <v>23</v>
      </c>
      <c r="Q592" s="304">
        <f t="shared" ca="1" si="280"/>
        <v>0</v>
      </c>
      <c r="R592" s="306">
        <f t="shared" ca="1" si="281"/>
        <v>0</v>
      </c>
      <c r="S592" s="307">
        <f t="shared" ca="1" si="282"/>
        <v>8.451999999999984</v>
      </c>
      <c r="T592" s="304">
        <f t="shared" ca="1" si="262"/>
        <v>82.914119999999841</v>
      </c>
      <c r="U592" s="311">
        <f t="shared" ca="1" si="263"/>
        <v>0</v>
      </c>
      <c r="V592" s="306">
        <f t="shared" ca="1" si="264"/>
        <v>0.96449123698676931</v>
      </c>
      <c r="W592" s="304">
        <f t="shared" ca="1" si="265"/>
        <v>7.3304589096545785</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4.2245660057517034</v>
      </c>
      <c r="AH592" s="304">
        <f t="shared" ca="1" si="289"/>
        <v>-0.85446731790290753</v>
      </c>
    </row>
    <row r="593" spans="1:34" x14ac:dyDescent="0.2">
      <c r="A593" s="347">
        <f t="shared" ca="1" si="267"/>
        <v>0.1</v>
      </c>
      <c r="B593" s="304">
        <f t="shared" ca="1" si="268"/>
        <v>26.600000000000037</v>
      </c>
      <c r="D593" s="306">
        <f t="shared" ca="1" si="269"/>
        <v>-0.735538476282808</v>
      </c>
      <c r="E593" s="307">
        <f t="shared" ca="1" si="270"/>
        <v>-9.3504344361995884</v>
      </c>
      <c r="F593" s="304">
        <f t="shared" ca="1" si="271"/>
        <v>9.3793198578446795</v>
      </c>
      <c r="G593" s="306">
        <f t="shared" ca="1" si="272"/>
        <v>49.881044798333974</v>
      </c>
      <c r="H593" s="307">
        <f t="shared" ca="1" si="273"/>
        <v>-32.146753002547271</v>
      </c>
      <c r="I593" s="304">
        <f t="shared" ca="1" si="274"/>
        <v>59.342500442601704</v>
      </c>
      <c r="J593" s="306">
        <f t="shared" ca="1" si="275"/>
        <v>1484.1222648881508</v>
      </c>
      <c r="K593" s="307">
        <f t="shared" ca="1" si="276"/>
        <v>2376.4603540944408</v>
      </c>
      <c r="L593" s="304">
        <f t="shared" ca="1" si="261"/>
        <v>2801.8177513391925</v>
      </c>
      <c r="M593" s="306">
        <f t="shared" ca="1" si="277"/>
        <v>-0.57247668117768291</v>
      </c>
      <c r="N593" s="304">
        <f t="shared" ca="1" si="278"/>
        <v>-32.800497701137644</v>
      </c>
      <c r="P593" s="310">
        <f t="shared" ca="1" si="279"/>
        <v>23</v>
      </c>
      <c r="Q593" s="304">
        <f t="shared" ca="1" si="280"/>
        <v>0</v>
      </c>
      <c r="R593" s="306">
        <f t="shared" ca="1" si="281"/>
        <v>0</v>
      </c>
      <c r="S593" s="307">
        <f t="shared" ca="1" si="282"/>
        <v>8.451999999999984</v>
      </c>
      <c r="T593" s="304">
        <f t="shared" ca="1" si="262"/>
        <v>82.914119999999841</v>
      </c>
      <c r="U593" s="311">
        <f t="shared" ca="1" si="263"/>
        <v>0</v>
      </c>
      <c r="V593" s="306">
        <f t="shared" ca="1" si="264"/>
        <v>0.96480121183616918</v>
      </c>
      <c r="W593" s="304">
        <f t="shared" ca="1" si="265"/>
        <v>7.442500869564463</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4.3307975108097612</v>
      </c>
      <c r="AH593" s="304">
        <f t="shared" ca="1" si="289"/>
        <v>-0.86730465092931763</v>
      </c>
    </row>
    <row r="594" spans="1:34" x14ac:dyDescent="0.2">
      <c r="A594" s="347">
        <f t="shared" ca="1" si="267"/>
        <v>0.1</v>
      </c>
      <c r="B594" s="304">
        <f t="shared" ca="1" si="268"/>
        <v>26.700000000000038</v>
      </c>
      <c r="D594" s="306">
        <f t="shared" ca="1" si="269"/>
        <v>-0.74016595552114595</v>
      </c>
      <c r="E594" s="307">
        <f t="shared" ca="1" si="270"/>
        <v>-9.3329864921789412</v>
      </c>
      <c r="F594" s="304">
        <f t="shared" ca="1" si="271"/>
        <v>9.36229045185563</v>
      </c>
      <c r="G594" s="306">
        <f t="shared" ca="1" si="272"/>
        <v>49.807028202781858</v>
      </c>
      <c r="H594" s="307">
        <f t="shared" ca="1" si="273"/>
        <v>-33.080051651765167</v>
      </c>
      <c r="I594" s="304">
        <f t="shared" ca="1" si="274"/>
        <v>59.791553547939849</v>
      </c>
      <c r="J594" s="306">
        <f t="shared" ca="1" si="275"/>
        <v>1489.1066685382066</v>
      </c>
      <c r="K594" s="307">
        <f t="shared" ca="1" si="276"/>
        <v>2373.1990138617252</v>
      </c>
      <c r="L594" s="304">
        <f t="shared" ca="1" si="261"/>
        <v>2801.698097525717</v>
      </c>
      <c r="M594" s="306">
        <f t="shared" ca="1" si="277"/>
        <v>-0.58626821717100441</v>
      </c>
      <c r="N594" s="304">
        <f t="shared" ca="1" si="278"/>
        <v>-33.590694506557732</v>
      </c>
      <c r="P594" s="310">
        <f t="shared" ca="1" si="279"/>
        <v>23</v>
      </c>
      <c r="Q594" s="304">
        <f t="shared" ca="1" si="280"/>
        <v>0</v>
      </c>
      <c r="R594" s="306">
        <f t="shared" ca="1" si="281"/>
        <v>0</v>
      </c>
      <c r="S594" s="307">
        <f t="shared" ca="1" si="282"/>
        <v>8.451999999999984</v>
      </c>
      <c r="T594" s="304">
        <f t="shared" ca="1" si="262"/>
        <v>82.914119999999841</v>
      </c>
      <c r="U594" s="311">
        <f t="shared" ca="1" si="263"/>
        <v>0</v>
      </c>
      <c r="V594" s="306">
        <f t="shared" ca="1" si="264"/>
        <v>0.96512041906216239</v>
      </c>
      <c r="W594" s="304">
        <f t="shared" ca="1" si="265"/>
        <v>7.5580637354205145</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4.4336682544935826</v>
      </c>
      <c r="AH594" s="304">
        <f t="shared" ca="1" si="289"/>
        <v>-0.88056091689120652</v>
      </c>
    </row>
    <row r="595" spans="1:34" x14ac:dyDescent="0.2">
      <c r="A595" s="347">
        <f t="shared" ca="1" si="267"/>
        <v>0.1</v>
      </c>
      <c r="B595" s="304">
        <f t="shared" ca="1" si="268"/>
        <v>26.80000000000004</v>
      </c>
      <c r="D595" s="306">
        <f t="shared" ca="1" si="269"/>
        <v>-0.74490665381910615</v>
      </c>
      <c r="E595" s="307">
        <f t="shared" ca="1" si="270"/>
        <v>-9.3152595693171012</v>
      </c>
      <c r="F595" s="304">
        <f t="shared" ca="1" si="271"/>
        <v>9.3449958141594589</v>
      </c>
      <c r="G595" s="306">
        <f t="shared" ca="1" si="272"/>
        <v>49.732537537399949</v>
      </c>
      <c r="H595" s="307">
        <f t="shared" ca="1" si="273"/>
        <v>-34.011577608696875</v>
      </c>
      <c r="I595" s="304">
        <f t="shared" ca="1" si="274"/>
        <v>60.250416607201203</v>
      </c>
      <c r="J595" s="306">
        <f t="shared" ca="1" si="275"/>
        <v>1494.0836468252157</v>
      </c>
      <c r="K595" s="307">
        <f t="shared" ca="1" si="276"/>
        <v>2369.8444323987023</v>
      </c>
      <c r="L595" s="304">
        <f t="shared" ca="1" si="261"/>
        <v>2801.5082683229161</v>
      </c>
      <c r="M595" s="306">
        <f t="shared" ca="1" si="277"/>
        <v>-0.59983175745122608</v>
      </c>
      <c r="N595" s="304">
        <f t="shared" ca="1" si="278"/>
        <v>-34.367828119870126</v>
      </c>
      <c r="P595" s="310">
        <f t="shared" ca="1" si="279"/>
        <v>23</v>
      </c>
      <c r="Q595" s="304">
        <f t="shared" ca="1" si="280"/>
        <v>0</v>
      </c>
      <c r="R595" s="306">
        <f t="shared" ca="1" si="281"/>
        <v>0</v>
      </c>
      <c r="S595" s="307">
        <f t="shared" ca="1" si="282"/>
        <v>8.451999999999984</v>
      </c>
      <c r="T595" s="304">
        <f t="shared" ca="1" si="262"/>
        <v>82.914119999999841</v>
      </c>
      <c r="U595" s="311">
        <f t="shared" ca="1" si="263"/>
        <v>0</v>
      </c>
      <c r="V595" s="306">
        <f t="shared" ca="1" si="264"/>
        <v>0.965448849480254</v>
      </c>
      <c r="W595" s="304">
        <f t="shared" ca="1" si="265"/>
        <v>7.6771274084663084</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4.5332102095336904</v>
      </c>
      <c r="AH595" s="304">
        <f t="shared" ca="1" si="289"/>
        <v>-0.89423375951497031</v>
      </c>
    </row>
    <row r="596" spans="1:34" x14ac:dyDescent="0.2">
      <c r="A596" s="347">
        <f t="shared" ca="1" si="267"/>
        <v>0.1</v>
      </c>
      <c r="B596" s="304">
        <f t="shared" ca="1" si="268"/>
        <v>26.900000000000041</v>
      </c>
      <c r="D596" s="306">
        <f t="shared" ca="1" si="269"/>
        <v>-0.74975578371360574</v>
      </c>
      <c r="E596" s="307">
        <f t="shared" ca="1" si="270"/>
        <v>-9.2972496299597065</v>
      </c>
      <c r="F596" s="304">
        <f t="shared" ca="1" si="271"/>
        <v>9.3274318232296878</v>
      </c>
      <c r="G596" s="306">
        <f t="shared" ca="1" si="272"/>
        <v>49.657561959028591</v>
      </c>
      <c r="H596" s="307">
        <f t="shared" ca="1" si="273"/>
        <v>-34.941302571692844</v>
      </c>
      <c r="I596" s="304">
        <f t="shared" ca="1" si="274"/>
        <v>60.718762216643981</v>
      </c>
      <c r="J596" s="306">
        <f t="shared" ca="1" si="275"/>
        <v>1499.0531518000371</v>
      </c>
      <c r="K596" s="307">
        <f t="shared" ca="1" si="276"/>
        <v>2366.396788389683</v>
      </c>
      <c r="L596" s="304">
        <f t="shared" ca="1" si="261"/>
        <v>2801.2486701509793</v>
      </c>
      <c r="M596" s="306">
        <f t="shared" ca="1" si="277"/>
        <v>-0.61316818581878674</v>
      </c>
      <c r="N596" s="304">
        <f t="shared" ca="1" si="278"/>
        <v>-35.131949179109895</v>
      </c>
      <c r="P596" s="310">
        <f t="shared" ca="1" si="279"/>
        <v>23</v>
      </c>
      <c r="Q596" s="304">
        <f t="shared" ca="1" si="280"/>
        <v>0</v>
      </c>
      <c r="R596" s="306">
        <f t="shared" ca="1" si="281"/>
        <v>0</v>
      </c>
      <c r="S596" s="307">
        <f t="shared" ca="1" si="282"/>
        <v>8.451999999999984</v>
      </c>
      <c r="T596" s="304">
        <f t="shared" ca="1" si="262"/>
        <v>82.914119999999841</v>
      </c>
      <c r="U596" s="311">
        <f t="shared" ca="1" si="263"/>
        <v>0</v>
      </c>
      <c r="V596" s="306">
        <f t="shared" ca="1" si="264"/>
        <v>0.96578649384579118</v>
      </c>
      <c r="W596" s="304">
        <f t="shared" ca="1" si="265"/>
        <v>7.7996715991654595</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4.6294596018784304</v>
      </c>
      <c r="AH596" s="304">
        <f t="shared" ca="1" si="289"/>
        <v>-0.90832080081239031</v>
      </c>
    </row>
    <row r="597" spans="1:34" x14ac:dyDescent="0.2">
      <c r="A597" s="347">
        <f t="shared" ca="1" si="267"/>
        <v>0.1</v>
      </c>
      <c r="B597" s="304">
        <f t="shared" ca="1" si="268"/>
        <v>27.000000000000043</v>
      </c>
      <c r="D597" s="306">
        <f t="shared" ca="1" si="269"/>
        <v>-0.75470862363568947</v>
      </c>
      <c r="E597" s="307">
        <f t="shared" ca="1" si="270"/>
        <v>-9.2789529382518179</v>
      </c>
      <c r="F597" s="304">
        <f t="shared" ca="1" si="271"/>
        <v>9.3095946601816202</v>
      </c>
      <c r="G597" s="306">
        <f t="shared" ca="1" si="272"/>
        <v>49.582091096665025</v>
      </c>
      <c r="H597" s="307">
        <f t="shared" ca="1" si="273"/>
        <v>-35.869197865518025</v>
      </c>
      <c r="I597" s="304">
        <f t="shared" ca="1" si="274"/>
        <v>61.196267149505715</v>
      </c>
      <c r="J597" s="306">
        <f t="shared" ca="1" si="275"/>
        <v>1504.0151344528217</v>
      </c>
      <c r="K597" s="307">
        <f t="shared" ca="1" si="276"/>
        <v>2362.8562633678225</v>
      </c>
      <c r="L597" s="304">
        <f t="shared" ca="1" si="261"/>
        <v>2800.9197143080855</v>
      </c>
      <c r="M597" s="306">
        <f t="shared" ca="1" si="277"/>
        <v>-0.62627867814156701</v>
      </c>
      <c r="N597" s="304">
        <f t="shared" ca="1" si="278"/>
        <v>-35.883125056543875</v>
      </c>
      <c r="P597" s="310">
        <f t="shared" ca="1" si="279"/>
        <v>23</v>
      </c>
      <c r="Q597" s="304">
        <f t="shared" ca="1" si="280"/>
        <v>0</v>
      </c>
      <c r="R597" s="306">
        <f t="shared" ca="1" si="281"/>
        <v>0</v>
      </c>
      <c r="S597" s="307">
        <f t="shared" ca="1" si="282"/>
        <v>8.451999999999984</v>
      </c>
      <c r="T597" s="304">
        <f t="shared" ca="1" si="262"/>
        <v>82.914119999999841</v>
      </c>
      <c r="U597" s="311">
        <f t="shared" ca="1" si="263"/>
        <v>0</v>
      </c>
      <c r="V597" s="306">
        <f t="shared" ca="1" si="264"/>
        <v>0.96613334284878383</v>
      </c>
      <c r="W597" s="304">
        <f t="shared" ca="1" si="265"/>
        <v>7.9256758204913274</v>
      </c>
      <c r="Y597" s="314" t="str">
        <f t="shared" ca="1" si="283"/>
        <v/>
      </c>
      <c r="Z597" s="315" t="str">
        <f t="shared" ca="1" si="284"/>
        <v/>
      </c>
      <c r="AA597" s="316" t="str">
        <f t="shared" ca="1" si="285"/>
        <v/>
      </c>
      <c r="AC597" s="310">
        <f t="shared" ca="1" si="286"/>
        <v>27.000000000000043</v>
      </c>
      <c r="AD597" s="323">
        <f t="shared" ca="1" si="287"/>
        <v>1504.0151344528217</v>
      </c>
      <c r="AE597" s="324" t="e">
        <f t="shared" ca="1" si="266"/>
        <v>#N/A</v>
      </c>
      <c r="AG597" s="306">
        <f t="shared" ca="1" si="288"/>
        <v>4.7224564773185076</v>
      </c>
      <c r="AH597" s="304">
        <f t="shared" ca="1" si="289"/>
        <v>-0.92281964022308027</v>
      </c>
    </row>
    <row r="598" spans="1:34" x14ac:dyDescent="0.2">
      <c r="A598" s="347">
        <f t="shared" ca="1" si="267"/>
        <v>0.1</v>
      </c>
      <c r="B598" s="304">
        <f t="shared" ca="1" si="268"/>
        <v>27.100000000000044</v>
      </c>
      <c r="D598" s="306">
        <f t="shared" ca="1" si="269"/>
        <v>-0.75976052196815325</v>
      </c>
      <c r="E598" s="307">
        <f t="shared" ca="1" si="270"/>
        <v>-9.2603660517311681</v>
      </c>
      <c r="F598" s="304">
        <f t="shared" ca="1" si="271"/>
        <v>9.2914808003243721</v>
      </c>
      <c r="G598" s="306">
        <f t="shared" ca="1" si="272"/>
        <v>49.50611504446821</v>
      </c>
      <c r="H598" s="307">
        <f t="shared" ca="1" si="273"/>
        <v>-36.795234470691142</v>
      </c>
      <c r="I598" s="304">
        <f t="shared" ca="1" si="274"/>
        <v>61.682612676095843</v>
      </c>
      <c r="J598" s="306">
        <f t="shared" ca="1" si="275"/>
        <v>1508.9695447598783</v>
      </c>
      <c r="K598" s="307">
        <f t="shared" ca="1" si="276"/>
        <v>2359.2230417510123</v>
      </c>
      <c r="L598" s="304">
        <f t="shared" ca="1" si="261"/>
        <v>2800.5218170444114</v>
      </c>
      <c r="M598" s="306">
        <f t="shared" ca="1" si="277"/>
        <v>-0.63916467950082079</v>
      </c>
      <c r="N598" s="304">
        <f t="shared" ca="1" si="278"/>
        <v>-36.621438549228955</v>
      </c>
      <c r="P598" s="310">
        <f t="shared" ca="1" si="279"/>
        <v>23</v>
      </c>
      <c r="Q598" s="304">
        <f t="shared" ca="1" si="280"/>
        <v>0</v>
      </c>
      <c r="R598" s="306">
        <f t="shared" ca="1" si="281"/>
        <v>0</v>
      </c>
      <c r="S598" s="307">
        <f t="shared" ca="1" si="282"/>
        <v>8.451999999999984</v>
      </c>
      <c r="T598" s="304">
        <f t="shared" ca="1" si="262"/>
        <v>82.914119999999841</v>
      </c>
      <c r="U598" s="311">
        <f t="shared" ca="1" si="263"/>
        <v>0</v>
      </c>
      <c r="V598" s="306">
        <f t="shared" ca="1" si="264"/>
        <v>0.96648938710898424</v>
      </c>
      <c r="W598" s="304">
        <f t="shared" ca="1" si="265"/>
        <v>8.0551193817381961</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4.8122442842034525</v>
      </c>
      <c r="AH598" s="304">
        <f t="shared" ca="1" si="289"/>
        <v>-0.93772785382055635</v>
      </c>
    </row>
    <row r="599" spans="1:34" x14ac:dyDescent="0.2">
      <c r="A599" s="347">
        <f t="shared" ca="1" si="267"/>
        <v>0.1</v>
      </c>
      <c r="B599" s="304">
        <f t="shared" ca="1" si="268"/>
        <v>27.200000000000045</v>
      </c>
      <c r="D599" s="306">
        <f t="shared" ca="1" si="269"/>
        <v>-0.76490690059211153</v>
      </c>
      <c r="E599" s="307">
        <f t="shared" ca="1" si="270"/>
        <v>-9.2414858128080635</v>
      </c>
      <c r="F599" s="304">
        <f t="shared" ca="1" si="271"/>
        <v>9.2730870046013347</v>
      </c>
      <c r="G599" s="306">
        <f t="shared" ca="1" si="272"/>
        <v>49.429624354409</v>
      </c>
      <c r="H599" s="307">
        <f t="shared" ca="1" si="273"/>
        <v>-37.719383051971946</v>
      </c>
      <c r="I599" s="304">
        <f t="shared" ca="1" si="274"/>
        <v>62.17748484491289</v>
      </c>
      <c r="J599" s="306">
        <f t="shared" ca="1" si="275"/>
        <v>1513.9163317298221</v>
      </c>
      <c r="K599" s="307">
        <f t="shared" ca="1" si="276"/>
        <v>2355.4973108748791</v>
      </c>
      <c r="L599" s="304">
        <f t="shared" ca="1" si="261"/>
        <v>2800.055399633562</v>
      </c>
      <c r="M599" s="306">
        <f t="shared" ca="1" si="277"/>
        <v>-0.65182788195092667</v>
      </c>
      <c r="N599" s="304">
        <f t="shared" ca="1" si="278"/>
        <v>-37.346986604739747</v>
      </c>
      <c r="P599" s="310">
        <f t="shared" ca="1" si="279"/>
        <v>23</v>
      </c>
      <c r="Q599" s="304">
        <f t="shared" ca="1" si="280"/>
        <v>0</v>
      </c>
      <c r="R599" s="306">
        <f t="shared" ca="1" si="281"/>
        <v>0</v>
      </c>
      <c r="S599" s="307">
        <f t="shared" ca="1" si="282"/>
        <v>8.451999999999984</v>
      </c>
      <c r="T599" s="304">
        <f t="shared" ca="1" si="262"/>
        <v>82.914119999999841</v>
      </c>
      <c r="U599" s="311">
        <f t="shared" ca="1" si="263"/>
        <v>0</v>
      </c>
      <c r="V599" s="306">
        <f t="shared" ca="1" si="264"/>
        <v>0.96685461717122478</v>
      </c>
      <c r="W599" s="304">
        <f t="shared" ca="1" si="265"/>
        <v>8.1879813828379735</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4.898869474086351</v>
      </c>
      <c r="AH599" s="304">
        <f t="shared" ca="1" si="289"/>
        <v>-0.9530429935800061</v>
      </c>
    </row>
    <row r="600" spans="1:34" x14ac:dyDescent="0.2">
      <c r="A600" s="347">
        <f t="shared" ca="1" si="267"/>
        <v>0.1</v>
      </c>
      <c r="B600" s="304">
        <f t="shared" ca="1" si="268"/>
        <v>27.300000000000047</v>
      </c>
      <c r="D600" s="306">
        <f t="shared" ca="1" si="269"/>
        <v>-0.77014325794804794</v>
      </c>
      <c r="E600" s="307">
        <f t="shared" ca="1" si="270"/>
        <v>-9.2223093401812406</v>
      </c>
      <c r="F600" s="304">
        <f t="shared" ca="1" si="271"/>
        <v>9.254410310968332</v>
      </c>
      <c r="G600" s="306">
        <f t="shared" ca="1" si="272"/>
        <v>49.352610028614194</v>
      </c>
      <c r="H600" s="307">
        <f t="shared" ca="1" si="273"/>
        <v>-38.64161398599007</v>
      </c>
      <c r="I600" s="304">
        <f t="shared" ca="1" si="274"/>
        <v>62.680574726774275</v>
      </c>
      <c r="J600" s="306">
        <f t="shared" ca="1" si="275"/>
        <v>1518.8554434489733</v>
      </c>
      <c r="K600" s="307">
        <f t="shared" ca="1" si="276"/>
        <v>2351.6792610229809</v>
      </c>
      <c r="L600" s="304">
        <f t="shared" ca="1" si="261"/>
        <v>2799.5208884414797</v>
      </c>
      <c r="M600" s="306">
        <f t="shared" ca="1" si="277"/>
        <v>-0.66427020298784611</v>
      </c>
      <c r="N600" s="304">
        <f t="shared" ca="1" si="278"/>
        <v>-38.059879087502068</v>
      </c>
      <c r="P600" s="310">
        <f t="shared" ca="1" si="279"/>
        <v>23</v>
      </c>
      <c r="Q600" s="304">
        <f t="shared" ca="1" si="280"/>
        <v>0</v>
      </c>
      <c r="R600" s="306">
        <f t="shared" ca="1" si="281"/>
        <v>0</v>
      </c>
      <c r="S600" s="307">
        <f t="shared" ca="1" si="282"/>
        <v>8.451999999999984</v>
      </c>
      <c r="T600" s="304">
        <f t="shared" ca="1" si="262"/>
        <v>82.914119999999841</v>
      </c>
      <c r="U600" s="311">
        <f t="shared" ca="1" si="263"/>
        <v>0</v>
      </c>
      <c r="V600" s="306">
        <f t="shared" ca="1" si="264"/>
        <v>0.96722902350100159</v>
      </c>
      <c r="W600" s="304">
        <f t="shared" ca="1" si="265"/>
        <v>8.3242407091661956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4.9823811217086904</v>
      </c>
      <c r="AH600" s="304">
        <f t="shared" ca="1" si="289"/>
        <v>-0.96876258670586712</v>
      </c>
    </row>
    <row r="601" spans="1:34" x14ac:dyDescent="0.2">
      <c r="A601" s="347">
        <f t="shared" ca="1" si="267"/>
        <v>0.1</v>
      </c>
      <c r="B601" s="304">
        <f t="shared" ca="1" si="268"/>
        <v>27.400000000000048</v>
      </c>
      <c r="D601" s="306">
        <f t="shared" ca="1" si="269"/>
        <v>-0.77546517163817974</v>
      </c>
      <c r="E601" s="307">
        <f t="shared" ca="1" si="270"/>
        <v>-9.2028340202342189</v>
      </c>
      <c r="F601" s="304">
        <f t="shared" ca="1" si="271"/>
        <v>9.2354480257540388</v>
      </c>
      <c r="G601" s="306">
        <f t="shared" ca="1" si="272"/>
        <v>49.275063511450377</v>
      </c>
      <c r="H601" s="307">
        <f t="shared" ca="1" si="273"/>
        <v>-39.561897388013492</v>
      </c>
      <c r="I601" s="304">
        <f t="shared" ca="1" si="274"/>
        <v>63.191578624031678</v>
      </c>
      <c r="J601" s="306">
        <f t="shared" ca="1" si="275"/>
        <v>1523.7868271259765</v>
      </c>
      <c r="K601" s="307">
        <f t="shared" ca="1" si="276"/>
        <v>2347.7690854542807</v>
      </c>
      <c r="L601" s="304">
        <f t="shared" ca="1" si="261"/>
        <v>2798.9187149928953</v>
      </c>
      <c r="M601" s="306">
        <f t="shared" ca="1" si="277"/>
        <v>-0.67649376480343748</v>
      </c>
      <c r="N601" s="304">
        <f t="shared" ca="1" si="278"/>
        <v>-38.760237590152727</v>
      </c>
      <c r="P601" s="310">
        <f t="shared" ca="1" si="279"/>
        <v>23</v>
      </c>
      <c r="Q601" s="304">
        <f t="shared" ca="1" si="280"/>
        <v>0</v>
      </c>
      <c r="R601" s="306">
        <f t="shared" ca="1" si="281"/>
        <v>0</v>
      </c>
      <c r="S601" s="307">
        <f t="shared" ca="1" si="282"/>
        <v>8.451999999999984</v>
      </c>
      <c r="T601" s="304">
        <f t="shared" ca="1" si="262"/>
        <v>82.914119999999841</v>
      </c>
      <c r="U601" s="311">
        <f t="shared" ca="1" si="263"/>
        <v>0</v>
      </c>
      <c r="V601" s="306">
        <f t="shared" ca="1" si="264"/>
        <v>0.96761259648029585</v>
      </c>
      <c r="W601" s="304">
        <f t="shared" ca="1" si="265"/>
        <v>8.4638760268212625</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5.0628305653496621</v>
      </c>
      <c r="AH601" s="304">
        <f t="shared" ca="1" si="289"/>
        <v>-0.98488413501729899</v>
      </c>
    </row>
    <row r="602" spans="1:34" x14ac:dyDescent="0.2">
      <c r="A602" s="347">
        <f t="shared" ca="1" si="267"/>
        <v>0.1</v>
      </c>
      <c r="B602" s="304">
        <f t="shared" ca="1" si="268"/>
        <v>27.50000000000005</v>
      </c>
      <c r="D602" s="306">
        <f t="shared" ca="1" si="269"/>
        <v>-0.78086830059781753</v>
      </c>
      <c r="E602" s="307">
        <f t="shared" ca="1" si="270"/>
        <v>-9.1830574984520403</v>
      </c>
      <c r="F602" s="304">
        <f t="shared" ca="1" si="271"/>
        <v>9.2161977150425098</v>
      </c>
      <c r="G602" s="306">
        <f t="shared" ca="1" si="272"/>
        <v>49.196976681390595</v>
      </c>
      <c r="H602" s="307">
        <f t="shared" ca="1" si="273"/>
        <v>-40.480203137858695</v>
      </c>
      <c r="I602" s="304">
        <f t="shared" ca="1" si="274"/>
        <v>63.710198246996491</v>
      </c>
      <c r="J602" s="306">
        <f t="shared" ca="1" si="275"/>
        <v>1528.7104291356186</v>
      </c>
      <c r="K602" s="307">
        <f t="shared" ca="1" si="276"/>
        <v>2343.7669804279872</v>
      </c>
      <c r="L602" s="304">
        <f t="shared" ca="1" si="261"/>
        <v>2798.2493160353906</v>
      </c>
      <c r="M602" s="306">
        <f t="shared" ca="1" si="277"/>
        <v>-0.68850087438639862</v>
      </c>
      <c r="N602" s="304">
        <f t="shared" ca="1" si="278"/>
        <v>-39.448194293407482</v>
      </c>
      <c r="P602" s="310">
        <f t="shared" ca="1" si="279"/>
        <v>23</v>
      </c>
      <c r="Q602" s="304">
        <f t="shared" ca="1" si="280"/>
        <v>0</v>
      </c>
      <c r="R602" s="306">
        <f t="shared" ca="1" si="281"/>
        <v>0</v>
      </c>
      <c r="S602" s="307">
        <f t="shared" ca="1" si="282"/>
        <v>8.451999999999984</v>
      </c>
      <c r="T602" s="304">
        <f t="shared" ca="1" si="262"/>
        <v>82.914119999999841</v>
      </c>
      <c r="U602" s="311">
        <f t="shared" ca="1" si="263"/>
        <v>0</v>
      </c>
      <c r="V602" s="306">
        <f t="shared" ca="1" si="264"/>
        <v>0.96800532640362436</v>
      </c>
      <c r="W602" s="304">
        <f t="shared" ca="1" si="265"/>
        <v>8.6068657783609357</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5.1402710682151298</v>
      </c>
      <c r="AH602" s="304">
        <f t="shared" ca="1" si="289"/>
        <v>-1.001405114389645</v>
      </c>
    </row>
    <row r="603" spans="1:34" x14ac:dyDescent="0.2">
      <c r="A603" s="347">
        <f t="shared" ca="1" si="267"/>
        <v>0.1</v>
      </c>
      <c r="B603" s="304">
        <f t="shared" ca="1" si="268"/>
        <v>27.600000000000051</v>
      </c>
      <c r="D603" s="306">
        <f t="shared" ca="1" si="269"/>
        <v>-0.78634838686384234</v>
      </c>
      <c r="E603" s="307">
        <f t="shared" ca="1" si="270"/>
        <v>-9.1629776708938184</v>
      </c>
      <c r="F603" s="304">
        <f t="shared" ca="1" si="271"/>
        <v>9.1966571961132733</v>
      </c>
      <c r="G603" s="306">
        <f t="shared" ca="1" si="272"/>
        <v>49.118341842704211</v>
      </c>
      <c r="H603" s="307">
        <f t="shared" ca="1" si="273"/>
        <v>-41.396500904948077</v>
      </c>
      <c r="I603" s="304">
        <f t="shared" ca="1" si="274"/>
        <v>64.236140859722525</v>
      </c>
      <c r="J603" s="306">
        <f t="shared" ca="1" si="275"/>
        <v>1533.6261950618234</v>
      </c>
      <c r="K603" s="307">
        <f t="shared" ca="1" si="276"/>
        <v>2339.6731452258468</v>
      </c>
      <c r="L603" s="304">
        <f t="shared" ca="1" si="261"/>
        <v>2797.5131336011295</v>
      </c>
      <c r="M603" s="306">
        <f t="shared" ca="1" si="277"/>
        <v>-0.70029400451563384</v>
      </c>
      <c r="N603" s="304">
        <f t="shared" ca="1" si="278"/>
        <v>-40.123890877061235</v>
      </c>
      <c r="P603" s="310">
        <f t="shared" ca="1" si="279"/>
        <v>23</v>
      </c>
      <c r="Q603" s="304">
        <f t="shared" ca="1" si="280"/>
        <v>0</v>
      </c>
      <c r="R603" s="306">
        <f t="shared" ca="1" si="281"/>
        <v>0</v>
      </c>
      <c r="S603" s="307">
        <f t="shared" ca="1" si="282"/>
        <v>8.451999999999984</v>
      </c>
      <c r="T603" s="304">
        <f t="shared" ca="1" si="262"/>
        <v>82.914119999999841</v>
      </c>
      <c r="U603" s="311">
        <f t="shared" ca="1" si="263"/>
        <v>0</v>
      </c>
      <c r="V603" s="306">
        <f t="shared" ca="1" si="264"/>
        <v>0.96840720347431153</v>
      </c>
      <c r="W603" s="304">
        <f t="shared" ca="1" si="265"/>
        <v>8.7531881789803254</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5.2147575012312579</v>
      </c>
      <c r="AH603" s="304">
        <f t="shared" ca="1" si="289"/>
        <v>-1.0183229742499944</v>
      </c>
    </row>
    <row r="604" spans="1:34" x14ac:dyDescent="0.2">
      <c r="A604" s="347">
        <f t="shared" ca="1" si="267"/>
        <v>0.1</v>
      </c>
      <c r="B604" s="304">
        <f t="shared" ca="1" si="268"/>
        <v>27.700000000000053</v>
      </c>
      <c r="D604" s="306">
        <f t="shared" ca="1" si="269"/>
        <v>-0.79190125696851221</v>
      </c>
      <c r="E604" s="307">
        <f t="shared" ca="1" si="270"/>
        <v>-9.1425926757522298</v>
      </c>
      <c r="F604" s="304">
        <f t="shared" ca="1" si="271"/>
        <v>9.1768245289700623</v>
      </c>
      <c r="G604" s="306">
        <f t="shared" ca="1" si="272"/>
        <v>49.039151717007357</v>
      </c>
      <c r="H604" s="307">
        <f t="shared" ca="1" si="273"/>
        <v>-42.310760172523302</v>
      </c>
      <c r="I604" s="304">
        <f t="shared" ca="1" si="274"/>
        <v>64.769119397290325</v>
      </c>
      <c r="J604" s="306">
        <f t="shared" ca="1" si="275"/>
        <v>1538.534069739809</v>
      </c>
      <c r="K604" s="307">
        <f t="shared" ca="1" si="276"/>
        <v>2335.4877821719733</v>
      </c>
      <c r="L604" s="304">
        <f t="shared" ca="1" si="261"/>
        <v>2796.7106150663321</v>
      </c>
      <c r="M604" s="306">
        <f t="shared" ca="1" si="277"/>
        <v>-0.71187577567830851</v>
      </c>
      <c r="N604" s="304">
        <f t="shared" ca="1" si="278"/>
        <v>-40.787477483968814</v>
      </c>
      <c r="P604" s="310">
        <f t="shared" ca="1" si="279"/>
        <v>23</v>
      </c>
      <c r="Q604" s="304">
        <f t="shared" ca="1" si="280"/>
        <v>0</v>
      </c>
      <c r="R604" s="306">
        <f t="shared" ca="1" si="281"/>
        <v>0</v>
      </c>
      <c r="S604" s="307">
        <f t="shared" ca="1" si="282"/>
        <v>8.451999999999984</v>
      </c>
      <c r="T604" s="304">
        <f t="shared" ca="1" si="262"/>
        <v>82.914119999999841</v>
      </c>
      <c r="U604" s="311">
        <f t="shared" ca="1" si="263"/>
        <v>0</v>
      </c>
      <c r="V604" s="306">
        <f t="shared" ca="1" si="264"/>
        <v>0.96881821780097621</v>
      </c>
      <c r="W604" s="304">
        <f t="shared" ca="1" si="265"/>
        <v>8.9028212131157751</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5.2863460473358366</v>
      </c>
      <c r="AH604" s="304">
        <f t="shared" ca="1" si="289"/>
        <v>-1.0356351371249812</v>
      </c>
    </row>
    <row r="605" spans="1:34" x14ac:dyDescent="0.2">
      <c r="A605" s="347">
        <f t="shared" ca="1" si="267"/>
        <v>0.1</v>
      </c>
      <c r="B605" s="304">
        <f t="shared" ca="1" si="268"/>
        <v>27.800000000000054</v>
      </c>
      <c r="D605" s="306">
        <f t="shared" ca="1" si="269"/>
        <v>-0.79752282298657473</v>
      </c>
      <c r="E605" s="307">
        <f t="shared" ca="1" si="270"/>
        <v>-9.1219008850270153</v>
      </c>
      <c r="F605" s="304">
        <f t="shared" ca="1" si="271"/>
        <v>9.1566980079852538</v>
      </c>
      <c r="G605" s="306">
        <f t="shared" ca="1" si="272"/>
        <v>48.9593994347087</v>
      </c>
      <c r="H605" s="307">
        <f t="shared" ca="1" si="273"/>
        <v>-43.222950261026007</v>
      </c>
      <c r="I605" s="304">
        <f t="shared" ca="1" si="274"/>
        <v>65.308852556713035</v>
      </c>
      <c r="J605" s="306">
        <f t="shared" ca="1" si="275"/>
        <v>1543.4339972973949</v>
      </c>
      <c r="K605" s="307">
        <f t="shared" ca="1" si="276"/>
        <v>2331.211096650296</v>
      </c>
      <c r="L605" s="304">
        <f t="shared" ca="1" si="261"/>
        <v>2795.8422132085511</v>
      </c>
      <c r="M605" s="306">
        <f t="shared" ca="1" si="277"/>
        <v>-0.72324893893274789</v>
      </c>
      <c r="N605" s="304">
        <f t="shared" ca="1" si="278"/>
        <v>-41.439111738161465</v>
      </c>
      <c r="P605" s="310">
        <f t="shared" ca="1" si="279"/>
        <v>23</v>
      </c>
      <c r="Q605" s="304">
        <f t="shared" ca="1" si="280"/>
        <v>0</v>
      </c>
      <c r="R605" s="306">
        <f t="shared" ca="1" si="281"/>
        <v>0</v>
      </c>
      <c r="S605" s="307">
        <f t="shared" ca="1" si="282"/>
        <v>8.451999999999984</v>
      </c>
      <c r="T605" s="304">
        <f t="shared" ca="1" si="262"/>
        <v>82.914119999999841</v>
      </c>
      <c r="U605" s="311">
        <f t="shared" ca="1" si="263"/>
        <v>0</v>
      </c>
      <c r="V605" s="306">
        <f t="shared" ca="1" si="264"/>
        <v>0.96923835939422265</v>
      </c>
      <c r="W605" s="304">
        <f t="shared" ca="1" si="265"/>
        <v>9.0557426314593279</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5.3550939271254325</v>
      </c>
      <c r="AH605" s="304">
        <f t="shared" ca="1" si="289"/>
        <v>-1.053338998238972</v>
      </c>
    </row>
    <row r="606" spans="1:34" x14ac:dyDescent="0.2">
      <c r="A606" s="347">
        <f t="shared" ca="1" si="267"/>
        <v>0.1</v>
      </c>
      <c r="B606" s="304">
        <f t="shared" ca="1" si="268"/>
        <v>27.900000000000055</v>
      </c>
      <c r="D606" s="306">
        <f t="shared" ca="1" si="269"/>
        <v>-0.80320908326318585</v>
      </c>
      <c r="E606" s="307">
        <f t="shared" ca="1" si="270"/>
        <v>-9.1009008963358102</v>
      </c>
      <c r="F606" s="304">
        <f t="shared" ca="1" si="271"/>
        <v>9.1362761536833172</v>
      </c>
      <c r="G606" s="306">
        <f t="shared" ca="1" si="272"/>
        <v>48.879078526382379</v>
      </c>
      <c r="H606" s="307">
        <f t="shared" ca="1" si="273"/>
        <v>-44.133040350659591</v>
      </c>
      <c r="I606" s="304">
        <f t="shared" ca="1" si="274"/>
        <v>65.855064863541074</v>
      </c>
      <c r="J606" s="306">
        <f t="shared" ca="1" si="275"/>
        <v>1548.3259211954494</v>
      </c>
      <c r="K606" s="307">
        <f t="shared" ca="1" si="276"/>
        <v>2326.8432971197117</v>
      </c>
      <c r="L606" s="304">
        <f t="shared" ca="1" si="261"/>
        <v>2794.9083862618231</v>
      </c>
      <c r="M606" s="306">
        <f t="shared" ca="1" si="277"/>
        <v>-0.73441635972563257</v>
      </c>
      <c r="N606" s="304">
        <f t="shared" ca="1" si="278"/>
        <v>-42.078957817640394</v>
      </c>
      <c r="P606" s="310">
        <f t="shared" ca="1" si="279"/>
        <v>23</v>
      </c>
      <c r="Q606" s="304">
        <f t="shared" ca="1" si="280"/>
        <v>0</v>
      </c>
      <c r="R606" s="306">
        <f t="shared" ca="1" si="281"/>
        <v>0</v>
      </c>
      <c r="S606" s="307">
        <f t="shared" ca="1" si="282"/>
        <v>8.451999999999984</v>
      </c>
      <c r="T606" s="304">
        <f t="shared" ca="1" si="262"/>
        <v>82.914119999999841</v>
      </c>
      <c r="U606" s="311">
        <f t="shared" ca="1" si="263"/>
        <v>0</v>
      </c>
      <c r="V606" s="306">
        <f t="shared" ca="1" si="264"/>
        <v>0.96966761816352598</v>
      </c>
      <c r="W606" s="304">
        <f t="shared" ca="1" si="265"/>
        <v>9.2119299483687342</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5.4210591455168586</v>
      </c>
      <c r="AH606" s="304">
        <f t="shared" ca="1" si="289"/>
        <v>-1.0714319251608311</v>
      </c>
    </row>
    <row r="607" spans="1:34" x14ac:dyDescent="0.2">
      <c r="A607" s="347">
        <f t="shared" ca="1" si="267"/>
        <v>0.1</v>
      </c>
      <c r="B607" s="304">
        <f t="shared" ca="1" si="268"/>
        <v>28.000000000000057</v>
      </c>
      <c r="D607" s="306">
        <f t="shared" ca="1" si="269"/>
        <v>-0.80895612284942808</v>
      </c>
      <c r="E607" s="307">
        <f t="shared" ca="1" si="270"/>
        <v>-9.0795915248820211</v>
      </c>
      <c r="F607" s="304">
        <f t="shared" ca="1" si="271"/>
        <v>9.115557704682967</v>
      </c>
      <c r="G607" s="306">
        <f t="shared" ca="1" si="272"/>
        <v>48.798182914097438</v>
      </c>
      <c r="H607" s="307">
        <f t="shared" ca="1" si="273"/>
        <v>-45.040999503147795</v>
      </c>
      <c r="I607" s="304">
        <f t="shared" ca="1" si="274"/>
        <v>66.407486716184877</v>
      </c>
      <c r="J607" s="306">
        <f t="shared" ca="1" si="275"/>
        <v>1553.2097842674734</v>
      </c>
      <c r="K607" s="307">
        <f t="shared" ca="1" si="276"/>
        <v>2322.3845951270214</v>
      </c>
      <c r="L607" s="304">
        <f t="shared" ca="1" si="261"/>
        <v>2793.9095979697536</v>
      </c>
      <c r="M607" s="306">
        <f t="shared" ca="1" si="277"/>
        <v>-0.74538100266357687</v>
      </c>
      <c r="N607" s="304">
        <f t="shared" ca="1" si="278"/>
        <v>-42.707185581852528</v>
      </c>
      <c r="P607" s="310">
        <f t="shared" ca="1" si="279"/>
        <v>23</v>
      </c>
      <c r="Q607" s="304">
        <f t="shared" ca="1" si="280"/>
        <v>0</v>
      </c>
      <c r="R607" s="306">
        <f t="shared" ca="1" si="281"/>
        <v>0</v>
      </c>
      <c r="S607" s="307">
        <f t="shared" ca="1" si="282"/>
        <v>8.451999999999984</v>
      </c>
      <c r="T607" s="304">
        <f t="shared" ca="1" si="262"/>
        <v>82.914119999999841</v>
      </c>
      <c r="U607" s="311">
        <f t="shared" ca="1" si="263"/>
        <v>0</v>
      </c>
      <c r="V607" s="306">
        <f t="shared" ca="1" si="264"/>
        <v>0.97010598391431313</v>
      </c>
      <c r="W607" s="304">
        <f t="shared" ca="1" si="265"/>
        <v>9.3713604396583712</v>
      </c>
      <c r="Y607" s="314" t="str">
        <f t="shared" ca="1" si="283"/>
        <v/>
      </c>
      <c r="Z607" s="315" t="str">
        <f t="shared" ca="1" si="284"/>
        <v/>
      </c>
      <c r="AA607" s="316" t="str">
        <f t="shared" ca="1" si="285"/>
        <v/>
      </c>
      <c r="AC607" s="310">
        <f t="shared" ca="1" si="286"/>
        <v>28.000000000000057</v>
      </c>
      <c r="AD607" s="323">
        <f t="shared" ca="1" si="287"/>
        <v>1553.2097842674734</v>
      </c>
      <c r="AE607" s="324" t="e">
        <f t="shared" ca="1" si="266"/>
        <v>#N/A</v>
      </c>
      <c r="AG607" s="306">
        <f t="shared" ca="1" si="288"/>
        <v>5.4843002589148098</v>
      </c>
      <c r="AH607" s="304">
        <f t="shared" ca="1" si="289"/>
        <v>-1.0899112574974861</v>
      </c>
    </row>
    <row r="608" spans="1:34" x14ac:dyDescent="0.2">
      <c r="A608" s="347">
        <f t="shared" ca="1" si="267"/>
        <v>0.1</v>
      </c>
      <c r="B608" s="304">
        <f t="shared" ca="1" si="268"/>
        <v>28.100000000000058</v>
      </c>
      <c r="D608" s="306">
        <f t="shared" ca="1" si="269"/>
        <v>-0.81476011367134582</v>
      </c>
      <c r="E608" s="307">
        <f t="shared" ca="1" si="270"/>
        <v>-9.0579717955962238</v>
      </c>
      <c r="F608" s="304">
        <f t="shared" ca="1" si="271"/>
        <v>9.0945416098144509</v>
      </c>
      <c r="G608" s="306">
        <f t="shared" ca="1" si="272"/>
        <v>48.716706902730301</v>
      </c>
      <c r="H608" s="307">
        <f t="shared" ca="1" si="273"/>
        <v>-45.946796682707415</v>
      </c>
      <c r="I608" s="304">
        <f t="shared" ca="1" si="274"/>
        <v>66.965854409904935</v>
      </c>
      <c r="J608" s="306">
        <f t="shared" ca="1" si="275"/>
        <v>1558.0855287583149</v>
      </c>
      <c r="K608" s="307">
        <f t="shared" ca="1" si="276"/>
        <v>2317.8352053177287</v>
      </c>
      <c r="L608" s="304">
        <f t="shared" ca="1" si="261"/>
        <v>2792.8463176366067</v>
      </c>
      <c r="M608" s="306">
        <f t="shared" ca="1" si="277"/>
        <v>-0.75614591723109514</v>
      </c>
      <c r="N608" s="304">
        <f t="shared" ca="1" si="278"/>
        <v>-43.323969753390223</v>
      </c>
      <c r="P608" s="310">
        <f t="shared" ca="1" si="279"/>
        <v>23</v>
      </c>
      <c r="Q608" s="304">
        <f t="shared" ca="1" si="280"/>
        <v>0</v>
      </c>
      <c r="R608" s="306">
        <f t="shared" ca="1" si="281"/>
        <v>0</v>
      </c>
      <c r="S608" s="307">
        <f t="shared" ca="1" si="282"/>
        <v>8.451999999999984</v>
      </c>
      <c r="T608" s="304">
        <f t="shared" ca="1" si="262"/>
        <v>82.914119999999841</v>
      </c>
      <c r="U608" s="311">
        <f t="shared" ca="1" si="263"/>
        <v>0</v>
      </c>
      <c r="V608" s="306">
        <f t="shared" ca="1" si="264"/>
        <v>0.97055344634521901</v>
      </c>
      <c r="W608" s="304">
        <f t="shared" ca="1" si="265"/>
        <v>9.5340111407565651</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5.5448761622413265</v>
      </c>
      <c r="AH608" s="304">
        <f t="shared" ca="1" si="289"/>
        <v>-1.108774306632559</v>
      </c>
    </row>
    <row r="609" spans="1:34" x14ac:dyDescent="0.2">
      <c r="A609" s="347">
        <f t="shared" ca="1" si="267"/>
        <v>0.1</v>
      </c>
      <c r="B609" s="304">
        <f t="shared" ca="1" si="268"/>
        <v>28.20000000000006</v>
      </c>
      <c r="D609" s="306">
        <f t="shared" ca="1" si="269"/>
        <v>-0.8206173144573814</v>
      </c>
      <c r="E609" s="307">
        <f t="shared" ca="1" si="270"/>
        <v>-9.0360409354645945</v>
      </c>
      <c r="F609" s="304">
        <f t="shared" ca="1" si="271"/>
        <v>9.0732270204254846</v>
      </c>
      <c r="G609" s="306">
        <f t="shared" ca="1" si="272"/>
        <v>48.634645171284561</v>
      </c>
      <c r="H609" s="307">
        <f t="shared" ca="1" si="273"/>
        <v>-46.850400776253878</v>
      </c>
      <c r="I609" s="304">
        <f t="shared" ca="1" si="274"/>
        <v>67.529910142338878</v>
      </c>
      <c r="J609" s="306">
        <f t="shared" ca="1" si="275"/>
        <v>1562.9530963620157</v>
      </c>
      <c r="K609" s="307">
        <f t="shared" ca="1" si="276"/>
        <v>2313.1953454447807</v>
      </c>
      <c r="L609" s="304">
        <f t="shared" ca="1" si="261"/>
        <v>2791.7190201764593</v>
      </c>
      <c r="M609" s="306">
        <f t="shared" ca="1" si="277"/>
        <v>-0.7667142244400712</v>
      </c>
      <c r="N609" s="304">
        <f t="shared" ca="1" si="278"/>
        <v>-43.929489153062235</v>
      </c>
      <c r="P609" s="310">
        <f t="shared" ca="1" si="279"/>
        <v>23</v>
      </c>
      <c r="Q609" s="304">
        <f t="shared" ca="1" si="280"/>
        <v>0</v>
      </c>
      <c r="R609" s="306">
        <f t="shared" ca="1" si="281"/>
        <v>0</v>
      </c>
      <c r="S609" s="307">
        <f t="shared" ca="1" si="282"/>
        <v>8.451999999999984</v>
      </c>
      <c r="T609" s="304">
        <f t="shared" ca="1" si="262"/>
        <v>82.914119999999841</v>
      </c>
      <c r="U609" s="311">
        <f t="shared" ca="1" si="263"/>
        <v>0</v>
      </c>
      <c r="V609" s="306">
        <f t="shared" ca="1" si="264"/>
        <v>0.9710099950455241</v>
      </c>
      <c r="W609" s="304">
        <f t="shared" ca="1" si="265"/>
        <v>9.6998588452155321</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5.6028458950744202</v>
      </c>
      <c r="AH609" s="304">
        <f t="shared" ca="1" si="289"/>
        <v>-1.1280183555083512</v>
      </c>
    </row>
    <row r="610" spans="1:34" x14ac:dyDescent="0.2">
      <c r="A610" s="347">
        <f t="shared" ca="1" si="267"/>
        <v>0.1</v>
      </c>
      <c r="B610" s="304">
        <f t="shared" ca="1" si="268"/>
        <v>28.300000000000061</v>
      </c>
      <c r="D610" s="306">
        <f t="shared" ca="1" si="269"/>
        <v>-0.82652407044799059</v>
      </c>
      <c r="E610" s="307">
        <f t="shared" ca="1" si="270"/>
        <v>-9.0137983660550631</v>
      </c>
      <c r="F610" s="304">
        <f t="shared" ca="1" si="271"/>
        <v>9.051613282886473</v>
      </c>
      <c r="G610" s="306">
        <f t="shared" ca="1" si="272"/>
        <v>48.551992764239763</v>
      </c>
      <c r="H610" s="307">
        <f t="shared" ca="1" si="273"/>
        <v>-47.751780612859385</v>
      </c>
      <c r="I610" s="304">
        <f t="shared" ca="1" si="274"/>
        <v>68.099402002348327</v>
      </c>
      <c r="J610" s="306">
        <f t="shared" ca="1" si="275"/>
        <v>1567.8124282587919</v>
      </c>
      <c r="K610" s="307">
        <f t="shared" ca="1" si="276"/>
        <v>2308.4652363753253</v>
      </c>
      <c r="L610" s="304">
        <f t="shared" ca="1" si="261"/>
        <v>2790.5281861604831</v>
      </c>
      <c r="M610" s="306">
        <f t="shared" ca="1" si="277"/>
        <v>-0.77708910439006984</v>
      </c>
      <c r="N610" s="304">
        <f t="shared" ca="1" si="278"/>
        <v>-44.523925987152055</v>
      </c>
      <c r="P610" s="310">
        <f t="shared" ca="1" si="279"/>
        <v>23</v>
      </c>
      <c r="Q610" s="304">
        <f t="shared" ca="1" si="280"/>
        <v>0</v>
      </c>
      <c r="R610" s="306">
        <f t="shared" ca="1" si="281"/>
        <v>0</v>
      </c>
      <c r="S610" s="307">
        <f t="shared" ca="1" si="282"/>
        <v>8.451999999999984</v>
      </c>
      <c r="T610" s="304">
        <f t="shared" ca="1" si="262"/>
        <v>82.914119999999841</v>
      </c>
      <c r="U610" s="311">
        <f t="shared" ca="1" si="263"/>
        <v>0</v>
      </c>
      <c r="V610" s="306">
        <f t="shared" ca="1" si="264"/>
        <v>0.97147561949275119</v>
      </c>
      <c r="W610" s="304">
        <f t="shared" ca="1" si="265"/>
        <v>9.8688801035600857</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5.6582684660599512</v>
      </c>
      <c r="AH610" s="304">
        <f t="shared" ca="1" si="289"/>
        <v>-1.1476406584495444</v>
      </c>
    </row>
    <row r="611" spans="1:34" x14ac:dyDescent="0.2">
      <c r="A611" s="347">
        <f t="shared" ca="1" si="267"/>
        <v>0.1</v>
      </c>
      <c r="B611" s="304">
        <f t="shared" ca="1" si="268"/>
        <v>28.400000000000063</v>
      </c>
      <c r="D611" s="306">
        <f t="shared" ca="1" si="269"/>
        <v>-0.83247681290998121</v>
      </c>
      <c r="E611" s="307">
        <f t="shared" ca="1" si="270"/>
        <v>-8.9912436962495033</v>
      </c>
      <c r="F611" s="304">
        <f t="shared" ca="1" si="271"/>
        <v>9.0296999313033215</v>
      </c>
      <c r="G611" s="306">
        <f t="shared" ca="1" si="272"/>
        <v>48.468745082948764</v>
      </c>
      <c r="H611" s="307">
        <f t="shared" ca="1" si="273"/>
        <v>-48.650904982484334</v>
      </c>
      <c r="I611" s="304">
        <f t="shared" ca="1" si="274"/>
        <v>68.67408394387644</v>
      </c>
      <c r="J611" s="306">
        <f t="shared" ca="1" si="275"/>
        <v>1572.6634651511513</v>
      </c>
      <c r="K611" s="307">
        <f t="shared" ca="1" si="276"/>
        <v>2303.6451020955583</v>
      </c>
      <c r="L611" s="304">
        <f t="shared" ca="1" si="261"/>
        <v>2789.2743018624183</v>
      </c>
      <c r="M611" s="306">
        <f t="shared" ca="1" si="277"/>
        <v>-0.78727378471406817</v>
      </c>
      <c r="N611" s="304">
        <f t="shared" ca="1" si="278"/>
        <v>-45.107465185407094</v>
      </c>
      <c r="P611" s="310">
        <f t="shared" ca="1" si="279"/>
        <v>23</v>
      </c>
      <c r="Q611" s="304">
        <f t="shared" ca="1" si="280"/>
        <v>0</v>
      </c>
      <c r="R611" s="306">
        <f t="shared" ca="1" si="281"/>
        <v>0</v>
      </c>
      <c r="S611" s="307">
        <f t="shared" ca="1" si="282"/>
        <v>8.451999999999984</v>
      </c>
      <c r="T611" s="304">
        <f t="shared" ca="1" si="262"/>
        <v>82.914119999999841</v>
      </c>
      <c r="U611" s="311">
        <f t="shared" ca="1" si="263"/>
        <v>0</v>
      </c>
      <c r="V611" s="306">
        <f t="shared" ca="1" si="264"/>
        <v>0.97195030905043256</v>
      </c>
      <c r="W611" s="304">
        <f t="shared" ca="1" si="265"/>
        <v>10.041051222462139</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5.711202694699824</v>
      </c>
      <c r="AH611" s="304">
        <f t="shared" ca="1" si="289"/>
        <v>-1.1676384410269882</v>
      </c>
    </row>
    <row r="612" spans="1:34" x14ac:dyDescent="0.2">
      <c r="A612" s="347">
        <f t="shared" ca="1" si="267"/>
        <v>0.1</v>
      </c>
      <c r="B612" s="304">
        <f t="shared" ca="1" si="268"/>
        <v>28.500000000000064</v>
      </c>
      <c r="D612" s="306">
        <f t="shared" ca="1" si="269"/>
        <v>-0.83847205847689232</v>
      </c>
      <c r="E612" s="307">
        <f t="shared" ca="1" si="270"/>
        <v>-8.9683767151879898</v>
      </c>
      <c r="F612" s="304">
        <f t="shared" ca="1" si="271"/>
        <v>9.0074866804438081</v>
      </c>
      <c r="G612" s="306">
        <f t="shared" ca="1" si="272"/>
        <v>48.384897877101075</v>
      </c>
      <c r="H612" s="307">
        <f t="shared" ca="1" si="273"/>
        <v>-49.54774265400313</v>
      </c>
      <c r="I612" s="304">
        <f t="shared" ca="1" si="274"/>
        <v>69.253715746411913</v>
      </c>
      <c r="J612" s="306">
        <f t="shared" ca="1" si="275"/>
        <v>1577.5061472991538</v>
      </c>
      <c r="K612" s="307">
        <f t="shared" ca="1" si="276"/>
        <v>2298.7351697137337</v>
      </c>
      <c r="L612" s="304">
        <f t="shared" ca="1" si="261"/>
        <v>2787.957859302297</v>
      </c>
      <c r="M612" s="306">
        <f t="shared" ca="1" si="277"/>
        <v>-0.79727152988035299</v>
      </c>
      <c r="N612" s="304">
        <f t="shared" ca="1" si="278"/>
        <v>-45.68029378808253</v>
      </c>
      <c r="P612" s="310">
        <f t="shared" ca="1" si="279"/>
        <v>23</v>
      </c>
      <c r="Q612" s="304">
        <f t="shared" ca="1" si="280"/>
        <v>0</v>
      </c>
      <c r="R612" s="306">
        <f t="shared" ca="1" si="281"/>
        <v>0</v>
      </c>
      <c r="S612" s="307">
        <f t="shared" ca="1" si="282"/>
        <v>8.451999999999984</v>
      </c>
      <c r="T612" s="304">
        <f t="shared" ca="1" si="262"/>
        <v>82.914119999999841</v>
      </c>
      <c r="U612" s="311">
        <f t="shared" ca="1" si="263"/>
        <v>0</v>
      </c>
      <c r="V612" s="306">
        <f t="shared" ca="1" si="264"/>
        <v>0.97243405296602081</v>
      </c>
      <c r="W612" s="304">
        <f t="shared" ca="1" si="265"/>
        <v>10.216348264227914</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5.7617070695782626</v>
      </c>
      <c r="AH612" s="304">
        <f t="shared" ca="1" si="289"/>
        <v>-1.1880088999600282</v>
      </c>
    </row>
    <row r="613" spans="1:34" x14ac:dyDescent="0.2">
      <c r="A613" s="347">
        <f t="shared" ca="1" si="267"/>
        <v>0.1</v>
      </c>
      <c r="B613" s="304">
        <f t="shared" ca="1" si="268"/>
        <v>28.600000000000065</v>
      </c>
      <c r="D613" s="306">
        <f t="shared" ca="1" si="269"/>
        <v>-0.84450640833541324</v>
      </c>
      <c r="E613" s="307">
        <f t="shared" ca="1" si="270"/>
        <v>-8.9451973854291715</v>
      </c>
      <c r="F613" s="304">
        <f t="shared" ca="1" si="271"/>
        <v>8.9849734188815749</v>
      </c>
      <c r="G613" s="306">
        <f t="shared" ca="1" si="272"/>
        <v>48.30044723626753</v>
      </c>
      <c r="H613" s="307">
        <f t="shared" ca="1" si="273"/>
        <v>-50.442262392546048</v>
      </c>
      <c r="I613" s="304">
        <f t="shared" ca="1" si="274"/>
        <v>69.838062963558272</v>
      </c>
      <c r="J613" s="306">
        <f t="shared" ca="1" si="275"/>
        <v>1582.3404145548222</v>
      </c>
      <c r="K613" s="307">
        <f t="shared" ca="1" si="276"/>
        <v>2293.7356694614064</v>
      </c>
      <c r="L613" s="304">
        <f t="shared" ca="1" si="261"/>
        <v>2786.5793562884751</v>
      </c>
      <c r="M613" s="306">
        <f t="shared" ca="1" si="277"/>
        <v>-0.80708563131832889</v>
      </c>
      <c r="N613" s="304">
        <f t="shared" ca="1" si="278"/>
        <v>-46.242600380191824</v>
      </c>
      <c r="P613" s="310">
        <f t="shared" ca="1" si="279"/>
        <v>23</v>
      </c>
      <c r="Q613" s="304">
        <f t="shared" ca="1" si="280"/>
        <v>0</v>
      </c>
      <c r="R613" s="306">
        <f t="shared" ca="1" si="281"/>
        <v>0</v>
      </c>
      <c r="S613" s="307">
        <f t="shared" ca="1" si="282"/>
        <v>8.451999999999984</v>
      </c>
      <c r="T613" s="304">
        <f t="shared" ca="1" si="262"/>
        <v>82.914119999999841</v>
      </c>
      <c r="U613" s="311">
        <f t="shared" ca="1" si="263"/>
        <v>0</v>
      </c>
      <c r="V613" s="306">
        <f t="shared" ca="1" si="264"/>
        <v>0.97292684036895605</v>
      </c>
      <c r="W613" s="304">
        <f t="shared" ca="1" si="265"/>
        <v>10.39474704658562</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5.8098396220636879</v>
      </c>
      <c r="AH613" s="304">
        <f t="shared" ca="1" si="289"/>
        <v>-1.2087492030558369</v>
      </c>
    </row>
    <row r="614" spans="1:34" x14ac:dyDescent="0.2">
      <c r="A614" s="347">
        <f t="shared" ca="1" si="267"/>
        <v>0.1</v>
      </c>
      <c r="B614" s="304">
        <f t="shared" ca="1" si="268"/>
        <v>28.700000000000067</v>
      </c>
      <c r="D614" s="306">
        <f t="shared" ca="1" si="269"/>
        <v>-0.85057654727657073</v>
      </c>
      <c r="E614" s="307">
        <f t="shared" ca="1" si="270"/>
        <v>-8.9217058363291013</v>
      </c>
      <c r="F614" s="304">
        <f t="shared" ca="1" si="271"/>
        <v>8.962160202360014</v>
      </c>
      <c r="G614" s="306">
        <f t="shared" ca="1" si="272"/>
        <v>48.215389581539874</v>
      </c>
      <c r="H614" s="307">
        <f t="shared" ca="1" si="273"/>
        <v>-51.33443297617896</v>
      </c>
      <c r="I614" s="304">
        <f t="shared" ca="1" si="274"/>
        <v>70.42689686111035</v>
      </c>
      <c r="J614" s="306">
        <f t="shared" ca="1" si="275"/>
        <v>1587.1662063957126</v>
      </c>
      <c r="K614" s="307">
        <f t="shared" ca="1" si="276"/>
        <v>2288.6468346929701</v>
      </c>
      <c r="L614" s="304">
        <f t="shared" ca="1" si="261"/>
        <v>2785.1392964580259</v>
      </c>
      <c r="M614" s="306">
        <f t="shared" ca="1" si="277"/>
        <v>-0.81671939833372464</v>
      </c>
      <c r="N614" s="304">
        <f t="shared" ca="1" si="278"/>
        <v>-46.794574570986342</v>
      </c>
      <c r="P614" s="310">
        <f t="shared" ca="1" si="279"/>
        <v>23</v>
      </c>
      <c r="Q614" s="304">
        <f t="shared" ca="1" si="280"/>
        <v>0</v>
      </c>
      <c r="R614" s="306">
        <f t="shared" ca="1" si="281"/>
        <v>0</v>
      </c>
      <c r="S614" s="307">
        <f t="shared" ca="1" si="282"/>
        <v>8.451999999999984</v>
      </c>
      <c r="T614" s="304">
        <f t="shared" ca="1" si="262"/>
        <v>82.914119999999841</v>
      </c>
      <c r="U614" s="311">
        <f t="shared" ca="1" si="263"/>
        <v>0</v>
      </c>
      <c r="V614" s="306">
        <f t="shared" ca="1" si="264"/>
        <v>0.97342866026886765</v>
      </c>
      <c r="W614" s="304">
        <f t="shared" ca="1" si="265"/>
        <v>10.576223142761485</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5.8556578145140374</v>
      </c>
      <c r="AH614" s="304">
        <f t="shared" ca="1" si="289"/>
        <v>-1.2298564891842925</v>
      </c>
    </row>
    <row r="615" spans="1:34" x14ac:dyDescent="0.2">
      <c r="A615" s="347">
        <f t="shared" ca="1" si="267"/>
        <v>0.1</v>
      </c>
      <c r="B615" s="304">
        <f t="shared" ca="1" si="268"/>
        <v>28.800000000000068</v>
      </c>
      <c r="D615" s="306">
        <f t="shared" ca="1" si="269"/>
        <v>-0.85667924262910744</v>
      </c>
      <c r="E615" s="307">
        <f t="shared" ca="1" si="270"/>
        <v>-8.8979023576392482</v>
      </c>
      <c r="F615" s="304">
        <f t="shared" ca="1" si="271"/>
        <v>8.9390472473767399</v>
      </c>
      <c r="G615" s="306">
        <f t="shared" ca="1" si="272"/>
        <v>48.12972165727696</v>
      </c>
      <c r="H615" s="307">
        <f t="shared" ca="1" si="273"/>
        <v>-52.224223211942885</v>
      </c>
      <c r="I615" s="304">
        <f t="shared" ca="1" si="274"/>
        <v>71.01999434594309</v>
      </c>
      <c r="J615" s="306">
        <f t="shared" ca="1" si="275"/>
        <v>1591.9834619576534</v>
      </c>
      <c r="K615" s="307">
        <f t="shared" ca="1" si="276"/>
        <v>2283.4689018835638</v>
      </c>
      <c r="L615" s="304">
        <f t="shared" ca="1" si="261"/>
        <v>2783.638189315559</v>
      </c>
      <c r="M615" s="306">
        <f t="shared" ca="1" si="277"/>
        <v>-0.8261761497770832</v>
      </c>
      <c r="N615" s="304">
        <f t="shared" ca="1" si="278"/>
        <v>-47.336406516595034</v>
      </c>
      <c r="P615" s="310">
        <f t="shared" ca="1" si="279"/>
        <v>23</v>
      </c>
      <c r="Q615" s="304">
        <f t="shared" ca="1" si="280"/>
        <v>0</v>
      </c>
      <c r="R615" s="306">
        <f t="shared" ca="1" si="281"/>
        <v>0</v>
      </c>
      <c r="S615" s="307">
        <f t="shared" ca="1" si="282"/>
        <v>8.451999999999984</v>
      </c>
      <c r="T615" s="304">
        <f t="shared" ca="1" si="262"/>
        <v>82.914119999999841</v>
      </c>
      <c r="U615" s="311">
        <f t="shared" ca="1" si="263"/>
        <v>0</v>
      </c>
      <c r="V615" s="306">
        <f t="shared" ca="1" si="264"/>
        <v>0.97393950155391462</v>
      </c>
      <c r="W615" s="304">
        <f t="shared" ca="1" si="265"/>
        <v>10.760751881832523</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5.8992184420162115</v>
      </c>
      <c r="AH615" s="304">
        <f t="shared" ca="1" si="289"/>
        <v>-1.2513278682869742</v>
      </c>
    </row>
    <row r="616" spans="1:34" x14ac:dyDescent="0.2">
      <c r="A616" s="347">
        <f t="shared" ca="1" si="267"/>
        <v>0.1</v>
      </c>
      <c r="B616" s="304">
        <f t="shared" ca="1" si="268"/>
        <v>28.90000000000007</v>
      </c>
      <c r="D616" s="306">
        <f t="shared" ca="1" si="269"/>
        <v>-0.86281134309120699</v>
      </c>
      <c r="E616" s="307">
        <f t="shared" ca="1" si="270"/>
        <v>-8.8737873933231306</v>
      </c>
      <c r="F616" s="304">
        <f t="shared" ca="1" si="271"/>
        <v>8.9156349249880886</v>
      </c>
      <c r="G616" s="306">
        <f t="shared" ca="1" si="272"/>
        <v>48.043440522967842</v>
      </c>
      <c r="H616" s="307">
        <f t="shared" ca="1" si="273"/>
        <v>-53.111601951275198</v>
      </c>
      <c r="I616" s="304">
        <f t="shared" ca="1" si="274"/>
        <v>71.617137886923743</v>
      </c>
      <c r="J616" s="306">
        <f t="shared" ca="1" si="275"/>
        <v>1596.7921200666656</v>
      </c>
      <c r="K616" s="307">
        <f t="shared" ca="1" si="276"/>
        <v>2278.2021106254028</v>
      </c>
      <c r="L616" s="304">
        <f t="shared" ca="1" si="261"/>
        <v>2782.0765502705058</v>
      </c>
      <c r="M616" s="306">
        <f t="shared" ca="1" si="277"/>
        <v>-0.83545920642839377</v>
      </c>
      <c r="N616" s="304">
        <f t="shared" ca="1" si="278"/>
        <v>-47.868286483695982</v>
      </c>
      <c r="P616" s="310">
        <f t="shared" ca="1" si="279"/>
        <v>23</v>
      </c>
      <c r="Q616" s="304">
        <f t="shared" ca="1" si="280"/>
        <v>0</v>
      </c>
      <c r="R616" s="306">
        <f t="shared" ca="1" si="281"/>
        <v>0</v>
      </c>
      <c r="S616" s="307">
        <f t="shared" ca="1" si="282"/>
        <v>8.451999999999984</v>
      </c>
      <c r="T616" s="304">
        <f t="shared" ca="1" si="262"/>
        <v>82.914119999999841</v>
      </c>
      <c r="U616" s="311">
        <f t="shared" ca="1" si="263"/>
        <v>0</v>
      </c>
      <c r="V616" s="306">
        <f t="shared" ca="1" si="264"/>
        <v>0.9744593529892549</v>
      </c>
      <c r="W616" s="304">
        <f t="shared" ca="1" si="265"/>
        <v>10.948308349344817</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5.9405775467033859</v>
      </c>
      <c r="AH616" s="304">
        <f t="shared" ca="1" si="289"/>
        <v>-1.2731604214189001</v>
      </c>
    </row>
    <row r="617" spans="1:34" x14ac:dyDescent="0.2">
      <c r="A617" s="347">
        <f t="shared" ca="1" si="267"/>
        <v>0.1</v>
      </c>
      <c r="B617" s="304">
        <f t="shared" ca="1" si="268"/>
        <v>29.000000000000071</v>
      </c>
      <c r="D617" s="306">
        <f t="shared" ca="1" si="269"/>
        <v>-0.86896977747548643</v>
      </c>
      <c r="E617" s="307">
        <f t="shared" ca="1" si="270"/>
        <v>-8.849361535589809</v>
      </c>
      <c r="F617" s="304">
        <f t="shared" ca="1" si="271"/>
        <v>8.8919237548318097</v>
      </c>
      <c r="G617" s="306">
        <f t="shared" ca="1" si="272"/>
        <v>47.956543545220292</v>
      </c>
      <c r="H617" s="307">
        <f t="shared" ca="1" si="273"/>
        <v>-53.99653810483418</v>
      </c>
      <c r="I617" s="304">
        <f t="shared" ca="1" si="274"/>
        <v>72.218115428965746</v>
      </c>
      <c r="J617" s="306">
        <f t="shared" ca="1" si="275"/>
        <v>1601.592119270075</v>
      </c>
      <c r="K617" s="307">
        <f t="shared" ca="1" si="276"/>
        <v>2272.8467036225975</v>
      </c>
      <c r="L617" s="304">
        <f t="shared" ca="1" si="261"/>
        <v>2780.4549006729308</v>
      </c>
      <c r="M617" s="306">
        <f t="shared" ca="1" si="277"/>
        <v>-0.84457188406019545</v>
      </c>
      <c r="N617" s="304">
        <f t="shared" ca="1" si="278"/>
        <v>-48.390404452061489</v>
      </c>
      <c r="P617" s="310">
        <f t="shared" ca="1" si="279"/>
        <v>23</v>
      </c>
      <c r="Q617" s="304">
        <f t="shared" ca="1" si="280"/>
        <v>0</v>
      </c>
      <c r="R617" s="306">
        <f t="shared" ca="1" si="281"/>
        <v>0</v>
      </c>
      <c r="S617" s="307">
        <f t="shared" ca="1" si="282"/>
        <v>8.451999999999984</v>
      </c>
      <c r="T617" s="304">
        <f t="shared" ca="1" si="262"/>
        <v>82.914119999999841</v>
      </c>
      <c r="U617" s="311">
        <f t="shared" ca="1" si="263"/>
        <v>0</v>
      </c>
      <c r="V617" s="306">
        <f t="shared" ca="1" si="264"/>
        <v>0.97498820321563684</v>
      </c>
      <c r="W617" s="304">
        <f t="shared" ca="1" si="265"/>
        <v>11.138867388186425</v>
      </c>
      <c r="Y617" s="314" t="str">
        <f t="shared" ca="1" si="283"/>
        <v/>
      </c>
      <c r="Z617" s="315" t="str">
        <f t="shared" ca="1" si="284"/>
        <v/>
      </c>
      <c r="AA617" s="316" t="str">
        <f t="shared" ca="1" si="285"/>
        <v/>
      </c>
      <c r="AC617" s="310">
        <f t="shared" ca="1" si="286"/>
        <v>29.000000000000071</v>
      </c>
      <c r="AD617" s="323">
        <f t="shared" ca="1" si="287"/>
        <v>1601.592119270075</v>
      </c>
      <c r="AE617" s="324" t="e">
        <f t="shared" ca="1" si="266"/>
        <v>#N/A</v>
      </c>
      <c r="AG617" s="306">
        <f t="shared" ca="1" si="288"/>
        <v>5.9797903437155426</v>
      </c>
      <c r="AH617" s="304">
        <f t="shared" ca="1" si="289"/>
        <v>-1.2953512008216799</v>
      </c>
    </row>
    <row r="618" spans="1:34" x14ac:dyDescent="0.2">
      <c r="A618" s="347">
        <f t="shared" ca="1" si="267"/>
        <v>0.1</v>
      </c>
      <c r="B618" s="304">
        <f t="shared" ca="1" si="268"/>
        <v>29.100000000000072</v>
      </c>
      <c r="D618" s="306">
        <f t="shared" ca="1" si="269"/>
        <v>-0.87515155338096295</v>
      </c>
      <c r="E618" s="307">
        <f t="shared" ca="1" si="270"/>
        <v>-8.82462551914149</v>
      </c>
      <c r="F618" s="304">
        <f t="shared" ca="1" si="271"/>
        <v>8.8679143993651817</v>
      </c>
      <c r="G618" s="306">
        <f t="shared" ca="1" si="272"/>
        <v>47.869028389882196</v>
      </c>
      <c r="H618" s="307">
        <f t="shared" ca="1" si="273"/>
        <v>-54.879000656748332</v>
      </c>
      <c r="I618" s="304">
        <f t="shared" ca="1" si="274"/>
        <v>72.822720301254407</v>
      </c>
      <c r="J618" s="306">
        <f t="shared" ca="1" si="275"/>
        <v>1606.3833978668301</v>
      </c>
      <c r="K618" s="307">
        <f t="shared" ca="1" si="276"/>
        <v>2267.4029266845182</v>
      </c>
      <c r="L618" s="304">
        <f t="shared" ca="1" si="261"/>
        <v>2778.7737678479157</v>
      </c>
      <c r="M618" s="306">
        <f t="shared" ca="1" si="277"/>
        <v>-0.85351748714137454</v>
      </c>
      <c r="N618" s="304">
        <f t="shared" ca="1" si="278"/>
        <v>-48.902949753812273</v>
      </c>
      <c r="P618" s="310">
        <f t="shared" ca="1" si="279"/>
        <v>23</v>
      </c>
      <c r="Q618" s="304">
        <f t="shared" ca="1" si="280"/>
        <v>0</v>
      </c>
      <c r="R618" s="306">
        <f t="shared" ca="1" si="281"/>
        <v>0</v>
      </c>
      <c r="S618" s="307">
        <f t="shared" ca="1" si="282"/>
        <v>8.451999999999984</v>
      </c>
      <c r="T618" s="304">
        <f t="shared" ca="1" si="262"/>
        <v>82.914119999999841</v>
      </c>
      <c r="U618" s="311">
        <f t="shared" ca="1" si="263"/>
        <v>0</v>
      </c>
      <c r="V618" s="306">
        <f t="shared" ca="1" si="264"/>
        <v>0.975526040748112</v>
      </c>
      <c r="W618" s="304">
        <f t="shared" ca="1" si="265"/>
        <v>11.332403599704513</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6.0169111578969545</v>
      </c>
      <c r="AH618" s="304">
        <f t="shared" ca="1" si="289"/>
        <v>-1.3178972300267919</v>
      </c>
    </row>
    <row r="619" spans="1:34" x14ac:dyDescent="0.2">
      <c r="A619" s="347">
        <f t="shared" ca="1" si="267"/>
        <v>0.1</v>
      </c>
      <c r="B619" s="304">
        <f t="shared" ca="1" si="268"/>
        <v>29.200000000000074</v>
      </c>
      <c r="D619" s="306">
        <f t="shared" ca="1" si="269"/>
        <v>-0.88135375580457187</v>
      </c>
      <c r="E619" s="307">
        <f t="shared" ca="1" si="270"/>
        <v>-8.7995802156316607</v>
      </c>
      <c r="F619" s="304">
        <f t="shared" ca="1" si="271"/>
        <v>8.8436076583149568</v>
      </c>
      <c r="G619" s="306">
        <f t="shared" ca="1" si="272"/>
        <v>47.780893014301739</v>
      </c>
      <c r="H619" s="307">
        <f t="shared" ca="1" si="273"/>
        <v>-55.758958678311501</v>
      </c>
      <c r="I619" s="304">
        <f t="shared" ca="1" si="274"/>
        <v>73.430751120588425</v>
      </c>
      <c r="J619" s="306">
        <f t="shared" ca="1" si="275"/>
        <v>1611.1658939370393</v>
      </c>
      <c r="K619" s="307">
        <f t="shared" ca="1" si="276"/>
        <v>2261.8710287177651</v>
      </c>
      <c r="L619" s="304">
        <f t="shared" ca="1" si="261"/>
        <v>2777.0336851285583</v>
      </c>
      <c r="M619" s="306">
        <f t="shared" ca="1" si="277"/>
        <v>-0.86229930314413894</v>
      </c>
      <c r="N619" s="304">
        <f t="shared" ca="1" si="278"/>
        <v>-49.406110747231118</v>
      </c>
      <c r="P619" s="310">
        <f t="shared" ca="1" si="279"/>
        <v>23</v>
      </c>
      <c r="Q619" s="304">
        <f t="shared" ca="1" si="280"/>
        <v>0</v>
      </c>
      <c r="R619" s="306">
        <f t="shared" ca="1" si="281"/>
        <v>0</v>
      </c>
      <c r="S619" s="307">
        <f t="shared" ca="1" si="282"/>
        <v>8.451999999999984</v>
      </c>
      <c r="T619" s="304">
        <f t="shared" ca="1" si="262"/>
        <v>82.914119999999841</v>
      </c>
      <c r="U619" s="311">
        <f t="shared" ca="1" si="263"/>
        <v>0</v>
      </c>
      <c r="V619" s="306">
        <f t="shared" ca="1" si="264"/>
        <v>0.97607285397485732</v>
      </c>
      <c r="W619" s="304">
        <f t="shared" ca="1" si="265"/>
        <v>11.528891345056609</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6.0519933703579243</v>
      </c>
      <c r="AH619" s="304">
        <f t="shared" ca="1" si="289"/>
        <v>-1.3407955039877584</v>
      </c>
    </row>
    <row r="620" spans="1:34" x14ac:dyDescent="0.2">
      <c r="A620" s="347">
        <f t="shared" ca="1" si="267"/>
        <v>0.1</v>
      </c>
      <c r="B620" s="304">
        <f t="shared" ca="1" si="268"/>
        <v>29.300000000000075</v>
      </c>
      <c r="D620" s="306">
        <f t="shared" ca="1" si="269"/>
        <v>-0.88757354570368674</v>
      </c>
      <c r="E620" s="307">
        <f t="shared" ca="1" si="270"/>
        <v>-8.7742266283294263</v>
      </c>
      <c r="F620" s="304">
        <f t="shared" ca="1" si="271"/>
        <v>8.8190044633347462</v>
      </c>
      <c r="G620" s="306">
        <f t="shared" ca="1" si="272"/>
        <v>47.69213565973137</v>
      </c>
      <c r="H620" s="307">
        <f t="shared" ca="1" si="273"/>
        <v>-56.636381341144443</v>
      </c>
      <c r="I620" s="304">
        <f t="shared" ca="1" si="274"/>
        <v>74.042011690699994</v>
      </c>
      <c r="J620" s="306">
        <f t="shared" ca="1" si="275"/>
        <v>1615.9395453707409</v>
      </c>
      <c r="K620" s="307">
        <f t="shared" ca="1" si="276"/>
        <v>2256.2512617167922</v>
      </c>
      <c r="L620" s="304">
        <f t="shared" ca="1" si="261"/>
        <v>2775.2351918876379</v>
      </c>
      <c r="M620" s="306">
        <f t="shared" ca="1" si="277"/>
        <v>-0.87092059741721062</v>
      </c>
      <c r="N620" s="304">
        <f t="shared" ca="1" si="278"/>
        <v>-49.900074523018432</v>
      </c>
      <c r="P620" s="310">
        <f t="shared" ca="1" si="279"/>
        <v>23</v>
      </c>
      <c r="Q620" s="304">
        <f t="shared" ca="1" si="280"/>
        <v>0</v>
      </c>
      <c r="R620" s="306">
        <f t="shared" ca="1" si="281"/>
        <v>0</v>
      </c>
      <c r="S620" s="307">
        <f t="shared" ca="1" si="282"/>
        <v>8.451999999999984</v>
      </c>
      <c r="T620" s="304">
        <f t="shared" ca="1" si="262"/>
        <v>82.914119999999841</v>
      </c>
      <c r="U620" s="311">
        <f t="shared" ca="1" si="263"/>
        <v>0</v>
      </c>
      <c r="V620" s="306">
        <f t="shared" ca="1" si="264"/>
        <v>0.97662863115611054</v>
      </c>
      <c r="W620" s="304">
        <f t="shared" ca="1" si="265"/>
        <v>11.728304746786209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6.0850893740658769</v>
      </c>
      <c r="AH620" s="304">
        <f t="shared" ca="1" si="289"/>
        <v>-1.3640429892400179</v>
      </c>
    </row>
    <row r="621" spans="1:34" x14ac:dyDescent="0.2">
      <c r="A621" s="347">
        <f t="shared" ca="1" si="267"/>
        <v>0.1</v>
      </c>
      <c r="B621" s="304">
        <f t="shared" ca="1" si="268"/>
        <v>29.400000000000077</v>
      </c>
      <c r="D621" s="306">
        <f t="shared" ca="1" si="269"/>
        <v>-0.89380815852005957</v>
      </c>
      <c r="E621" s="307">
        <f t="shared" ca="1" si="270"/>
        <v>-8.7485658869852063</v>
      </c>
      <c r="F621" s="304">
        <f t="shared" ca="1" si="271"/>
        <v>8.7941058728649768</v>
      </c>
      <c r="G621" s="306">
        <f t="shared" ca="1" si="272"/>
        <v>47.602754843879367</v>
      </c>
      <c r="H621" s="307">
        <f t="shared" ca="1" si="273"/>
        <v>-57.511237929842963</v>
      </c>
      <c r="I621" s="304">
        <f t="shared" ca="1" si="274"/>
        <v>74.656310898339257</v>
      </c>
      <c r="J621" s="306">
        <f t="shared" ca="1" si="275"/>
        <v>1620.7042898959214</v>
      </c>
      <c r="K621" s="307">
        <f t="shared" ca="1" si="276"/>
        <v>2250.5438807532428</v>
      </c>
      <c r="L621" s="304">
        <f t="shared" ca="1" si="261"/>
        <v>2773.3788335679833</v>
      </c>
      <c r="M621" s="306">
        <f t="shared" ca="1" si="277"/>
        <v>-0.87938460858908218</v>
      </c>
      <c r="N621" s="304">
        <f t="shared" ca="1" si="278"/>
        <v>-50.385026640918255</v>
      </c>
      <c r="P621" s="310">
        <f t="shared" ca="1" si="279"/>
        <v>23</v>
      </c>
      <c r="Q621" s="304">
        <f t="shared" ca="1" si="280"/>
        <v>0</v>
      </c>
      <c r="R621" s="306">
        <f t="shared" ca="1" si="281"/>
        <v>0</v>
      </c>
      <c r="S621" s="307">
        <f t="shared" ca="1" si="282"/>
        <v>8.451999999999984</v>
      </c>
      <c r="T621" s="304">
        <f t="shared" ca="1" si="262"/>
        <v>82.914119999999841</v>
      </c>
      <c r="U621" s="311">
        <f t="shared" ca="1" si="263"/>
        <v>0</v>
      </c>
      <c r="V621" s="306">
        <f t="shared" ca="1" si="264"/>
        <v>0.97719336042320681</v>
      </c>
      <c r="W621" s="304">
        <f t="shared" ca="1" si="265"/>
        <v>11.930617690613506</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6.1162505376712977</v>
      </c>
      <c r="AH621" s="304">
        <f t="shared" ca="1" si="289"/>
        <v>-1.3876366240873441</v>
      </c>
    </row>
    <row r="622" spans="1:34" x14ac:dyDescent="0.2">
      <c r="A622" s="347">
        <f t="shared" ca="1" si="267"/>
        <v>0.1</v>
      </c>
      <c r="B622" s="304">
        <f t="shared" ca="1" si="268"/>
        <v>29.500000000000078</v>
      </c>
      <c r="D622" s="306">
        <f t="shared" ca="1" si="269"/>
        <v>-0.90005490267461452</v>
      </c>
      <c r="E622" s="307">
        <f t="shared" ca="1" si="270"/>
        <v>-8.7225992428924108</v>
      </c>
      <c r="F622" s="304">
        <f t="shared" ca="1" si="271"/>
        <v>8.7689130671900202</v>
      </c>
      <c r="G622" s="306">
        <f t="shared" ca="1" si="272"/>
        <v>47.512749353611909</v>
      </c>
      <c r="H622" s="307">
        <f t="shared" ca="1" si="273"/>
        <v>-58.383497854132202</v>
      </c>
      <c r="I622" s="304">
        <f t="shared" ca="1" si="274"/>
        <v>75.273462606835139</v>
      </c>
      <c r="J622" s="306">
        <f t="shared" ca="1" si="275"/>
        <v>1625.460065105796</v>
      </c>
      <c r="K622" s="307">
        <f t="shared" ca="1" si="276"/>
        <v>2244.7491439640439</v>
      </c>
      <c r="L622" s="304">
        <f t="shared" ca="1" si="261"/>
        <v>2771.4651617115896</v>
      </c>
      <c r="M622" s="306">
        <f t="shared" ca="1" si="277"/>
        <v>-0.88769454446619611</v>
      </c>
      <c r="N622" s="304">
        <f t="shared" ca="1" si="278"/>
        <v>-50.861150894701225</v>
      </c>
      <c r="P622" s="310">
        <f t="shared" ca="1" si="279"/>
        <v>23</v>
      </c>
      <c r="Q622" s="304">
        <f t="shared" ca="1" si="280"/>
        <v>0</v>
      </c>
      <c r="R622" s="306">
        <f t="shared" ca="1" si="281"/>
        <v>0</v>
      </c>
      <c r="S622" s="307">
        <f t="shared" ca="1" si="282"/>
        <v>8.451999999999984</v>
      </c>
      <c r="T622" s="304">
        <f t="shared" ca="1" si="262"/>
        <v>82.914119999999841</v>
      </c>
      <c r="U622" s="311">
        <f t="shared" ca="1" si="263"/>
        <v>0</v>
      </c>
      <c r="V622" s="306">
        <f t="shared" ca="1" si="264"/>
        <v>0.97776702977771313</v>
      </c>
      <c r="W622" s="304">
        <f t="shared" ca="1" si="265"/>
        <v>12.135803827432003</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6.1455271768164508</v>
      </c>
      <c r="AH622" s="304">
        <f t="shared" ca="1" si="289"/>
        <v>-1.4115733188137161</v>
      </c>
    </row>
    <row r="623" spans="1:34" x14ac:dyDescent="0.2">
      <c r="A623" s="347">
        <f t="shared" ca="1" si="267"/>
        <v>0.1</v>
      </c>
      <c r="B623" s="304">
        <f t="shared" ca="1" si="268"/>
        <v>29.60000000000008</v>
      </c>
      <c r="D623" s="306">
        <f t="shared" ca="1" si="269"/>
        <v>-0.9063111580415788</v>
      </c>
      <c r="E623" s="307">
        <f t="shared" ca="1" si="270"/>
        <v>-8.6963280641393972</v>
      </c>
      <c r="F623" s="304">
        <f t="shared" ca="1" si="271"/>
        <v>8.7434273436867507</v>
      </c>
      <c r="G623" s="306">
        <f t="shared" ca="1" si="272"/>
        <v>47.422118237807751</v>
      </c>
      <c r="H623" s="307">
        <f t="shared" ca="1" si="273"/>
        <v>-59.253130660546141</v>
      </c>
      <c r="I623" s="304">
        <f t="shared" ca="1" si="274"/>
        <v>75.893285547776699</v>
      </c>
      <c r="J623" s="306">
        <f t="shared" ca="1" si="275"/>
        <v>1630.206808485367</v>
      </c>
      <c r="K623" s="307">
        <f t="shared" ca="1" si="276"/>
        <v>2238.8673125383102</v>
      </c>
      <c r="L623" s="304">
        <f t="shared" ca="1" si="261"/>
        <v>2769.4947339875125</v>
      </c>
      <c r="M623" s="306">
        <f t="shared" ca="1" si="277"/>
        <v>-0.89585357839206758</v>
      </c>
      <c r="N623" s="304">
        <f t="shared" ca="1" si="278"/>
        <v>-51.328629103557716</v>
      </c>
      <c r="P623" s="310">
        <f t="shared" ca="1" si="279"/>
        <v>23</v>
      </c>
      <c r="Q623" s="304">
        <f t="shared" ca="1" si="280"/>
        <v>0</v>
      </c>
      <c r="R623" s="306">
        <f t="shared" ca="1" si="281"/>
        <v>0</v>
      </c>
      <c r="S623" s="307">
        <f t="shared" ca="1" si="282"/>
        <v>8.451999999999984</v>
      </c>
      <c r="T623" s="304">
        <f t="shared" ca="1" si="262"/>
        <v>82.914119999999841</v>
      </c>
      <c r="U623" s="311">
        <f t="shared" ca="1" si="263"/>
        <v>0</v>
      </c>
      <c r="V623" s="306">
        <f t="shared" ca="1" si="264"/>
        <v>0.9783496270906622</v>
      </c>
      <c r="W623" s="304">
        <f t="shared" ca="1" si="265"/>
        <v>12.343836575502648</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6.1729685322182553</v>
      </c>
      <c r="AH623" s="304">
        <f t="shared" ca="1" si="289"/>
        <v>-1.4358499559195488</v>
      </c>
    </row>
    <row r="624" spans="1:34" x14ac:dyDescent="0.2">
      <c r="A624" s="347">
        <f t="shared" ca="1" si="267"/>
        <v>0.1</v>
      </c>
      <c r="B624" s="304">
        <f t="shared" ca="1" si="268"/>
        <v>29.700000000000081</v>
      </c>
      <c r="D624" s="306">
        <f t="shared" ca="1" si="269"/>
        <v>-0.9125743744095961</v>
      </c>
      <c r="E624" s="307">
        <f t="shared" ca="1" si="270"/>
        <v>-8.6697538310457034</v>
      </c>
      <c r="F624" s="304">
        <f t="shared" ca="1" si="271"/>
        <v>8.7176501122585055</v>
      </c>
      <c r="G624" s="306">
        <f t="shared" ca="1" si="272"/>
        <v>47.330860800366793</v>
      </c>
      <c r="H624" s="307">
        <f t="shared" ca="1" si="273"/>
        <v>-60.120106043650708</v>
      </c>
      <c r="I624" s="304">
        <f t="shared" ca="1" si="274"/>
        <v>76.515603211394108</v>
      </c>
      <c r="J624" s="306">
        <f t="shared" ca="1" si="275"/>
        <v>1634.9444574372758</v>
      </c>
      <c r="K624" s="307">
        <f t="shared" ca="1" si="276"/>
        <v>2232.8986507031004</v>
      </c>
      <c r="L624" s="304">
        <f t="shared" ca="1" si="261"/>
        <v>2767.4681142185891</v>
      </c>
      <c r="M624" s="306">
        <f t="shared" ca="1" si="277"/>
        <v>-0.90386484603466355</v>
      </c>
      <c r="N624" s="304">
        <f t="shared" ca="1" si="278"/>
        <v>-51.787640928028182</v>
      </c>
      <c r="P624" s="310">
        <f t="shared" ca="1" si="279"/>
        <v>23</v>
      </c>
      <c r="Q624" s="304">
        <f t="shared" ca="1" si="280"/>
        <v>0</v>
      </c>
      <c r="R624" s="306">
        <f t="shared" ca="1" si="281"/>
        <v>0</v>
      </c>
      <c r="S624" s="307">
        <f t="shared" ca="1" si="282"/>
        <v>8.451999999999984</v>
      </c>
      <c r="T624" s="304">
        <f t="shared" ca="1" si="262"/>
        <v>82.914119999999841</v>
      </c>
      <c r="U624" s="311">
        <f t="shared" ca="1" si="263"/>
        <v>0</v>
      </c>
      <c r="V624" s="306">
        <f t="shared" ca="1" si="264"/>
        <v>0.97894114010187383</v>
      </c>
      <c r="W624" s="304">
        <f t="shared" ca="1" si="265"/>
        <v>12.554689122836802</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6.1986227538604375</v>
      </c>
      <c r="AH624" s="304">
        <f t="shared" ca="1" si="289"/>
        <v>-1.4604633903812909</v>
      </c>
    </row>
    <row r="625" spans="1:34" x14ac:dyDescent="0.2">
      <c r="A625" s="347">
        <f t="shared" ca="1" si="267"/>
        <v>0.1</v>
      </c>
      <c r="B625" s="304">
        <f t="shared" ca="1" si="268"/>
        <v>29.800000000000082</v>
      </c>
      <c r="D625" s="306">
        <f t="shared" ca="1" si="269"/>
        <v>-0.91884206993661988</v>
      </c>
      <c r="E625" s="307">
        <f t="shared" ca="1" si="270"/>
        <v>-8.6428781317763601</v>
      </c>
      <c r="F625" s="304">
        <f t="shared" ca="1" si="271"/>
        <v>8.6915828909481974</v>
      </c>
      <c r="G625" s="306">
        <f t="shared" ca="1" si="272"/>
        <v>47.238976593373131</v>
      </c>
      <c r="H625" s="307">
        <f t="shared" ca="1" si="273"/>
        <v>-60.984393856828341</v>
      </c>
      <c r="I625" s="304">
        <f t="shared" ca="1" si="274"/>
        <v>77.140243736158993</v>
      </c>
      <c r="J625" s="306">
        <f t="shared" ca="1" si="275"/>
        <v>1639.6729493069629</v>
      </c>
      <c r="K625" s="307">
        <f t="shared" ca="1" si="276"/>
        <v>2226.8434257080767</v>
      </c>
      <c r="L625" s="304">
        <f t="shared" ca="1" si="261"/>
        <v>2765.3858724070092</v>
      </c>
      <c r="M625" s="306">
        <f t="shared" ca="1" si="277"/>
        <v>-0.91173144257072525</v>
      </c>
      <c r="N625" s="304">
        <f t="shared" ca="1" si="278"/>
        <v>-52.238363708676751</v>
      </c>
      <c r="P625" s="310">
        <f t="shared" ca="1" si="279"/>
        <v>23</v>
      </c>
      <c r="Q625" s="304">
        <f t="shared" ca="1" si="280"/>
        <v>0</v>
      </c>
      <c r="R625" s="306">
        <f t="shared" ca="1" si="281"/>
        <v>0</v>
      </c>
      <c r="S625" s="307">
        <f t="shared" ca="1" si="282"/>
        <v>8.451999999999984</v>
      </c>
      <c r="T625" s="304">
        <f t="shared" ca="1" si="262"/>
        <v>82.914119999999841</v>
      </c>
      <c r="U625" s="311">
        <f t="shared" ca="1" si="263"/>
        <v>0</v>
      </c>
      <c r="V625" s="306">
        <f t="shared" ca="1" si="264"/>
        <v>0.97954155641936447</v>
      </c>
      <c r="W625" s="304">
        <f t="shared" ca="1" si="265"/>
        <v>12.768334429760264</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6.2225368906737337</v>
      </c>
      <c r="AH625" s="304">
        <f t="shared" ca="1" si="289"/>
        <v>-1.485410449933368</v>
      </c>
    </row>
    <row r="626" spans="1:34" x14ac:dyDescent="0.2">
      <c r="A626" s="347">
        <f t="shared" ca="1" si="267"/>
        <v>0.1</v>
      </c>
      <c r="B626" s="304">
        <f t="shared" ca="1" si="268"/>
        <v>29.900000000000084</v>
      </c>
      <c r="D626" s="306">
        <f t="shared" ca="1" si="269"/>
        <v>-0.9251118296046611</v>
      </c>
      <c r="E626" s="307">
        <f t="shared" ca="1" si="270"/>
        <v>-8.6157026581279457</v>
      </c>
      <c r="F626" s="304">
        <f t="shared" ca="1" si="271"/>
        <v>8.665227301724256</v>
      </c>
      <c r="G626" s="306">
        <f t="shared" ca="1" si="272"/>
        <v>47.146465410412667</v>
      </c>
      <c r="H626" s="307">
        <f t="shared" ca="1" si="273"/>
        <v>-61.845964122641135</v>
      </c>
      <c r="I626" s="304">
        <f t="shared" ca="1" si="274"/>
        <v>77.767039798067742</v>
      </c>
      <c r="J626" s="306">
        <f t="shared" ca="1" si="275"/>
        <v>1644.3922214071522</v>
      </c>
      <c r="K626" s="307">
        <f t="shared" ca="1" si="276"/>
        <v>2220.701907809103</v>
      </c>
      <c r="L626" s="304">
        <f t="shared" ca="1" si="261"/>
        <v>2763.2485847587686</v>
      </c>
      <c r="M626" s="306">
        <f t="shared" ca="1" si="277"/>
        <v>-0.91945642023716057</v>
      </c>
      <c r="N626" s="304">
        <f t="shared" ca="1" si="278"/>
        <v>-52.680972325796319</v>
      </c>
      <c r="P626" s="310">
        <f t="shared" ca="1" si="279"/>
        <v>23</v>
      </c>
      <c r="Q626" s="304">
        <f t="shared" ca="1" si="280"/>
        <v>0</v>
      </c>
      <c r="R626" s="306">
        <f t="shared" ca="1" si="281"/>
        <v>0</v>
      </c>
      <c r="S626" s="307">
        <f t="shared" ca="1" si="282"/>
        <v>8.451999999999984</v>
      </c>
      <c r="T626" s="304">
        <f t="shared" ca="1" si="262"/>
        <v>82.914119999999841</v>
      </c>
      <c r="U626" s="311">
        <f t="shared" ca="1" si="263"/>
        <v>0</v>
      </c>
      <c r="V626" s="306">
        <f t="shared" ca="1" si="264"/>
        <v>0.98015086351884106</v>
      </c>
      <c r="W626" s="304">
        <f t="shared" ca="1" si="265"/>
        <v>12.984745231650454</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6.2447568851256579</v>
      </c>
      <c r="AH626" s="304">
        <f t="shared" ca="1" si="289"/>
        <v>-1.5106879353715439</v>
      </c>
    </row>
    <row r="627" spans="1:34" x14ac:dyDescent="0.2">
      <c r="A627" s="347">
        <f t="shared" ca="1" si="267"/>
        <v>0.1</v>
      </c>
      <c r="B627" s="304">
        <f t="shared" ca="1" si="268"/>
        <v>30.000000000000085</v>
      </c>
      <c r="D627" s="306">
        <f t="shared" ca="1" si="269"/>
        <v>-0.93138130367974514</v>
      </c>
      <c r="E627" s="307">
        <f t="shared" ca="1" si="270"/>
        <v>-8.588229201479983</v>
      </c>
      <c r="F627" s="304">
        <f t="shared" ca="1" si="271"/>
        <v>8.6385850664329116</v>
      </c>
      <c r="G627" s="306">
        <f t="shared" ca="1" si="272"/>
        <v>47.053327280044691</v>
      </c>
      <c r="H627" s="307">
        <f t="shared" ca="1" si="273"/>
        <v>-62.704787042789135</v>
      </c>
      <c r="I627" s="304">
        <f t="shared" ca="1" si="274"/>
        <v>78.395828500019903</v>
      </c>
      <c r="J627" s="306">
        <f t="shared" ca="1" si="275"/>
        <v>1649.102211041675</v>
      </c>
      <c r="K627" s="307">
        <f t="shared" ca="1" si="276"/>
        <v>2214.4743702508313</v>
      </c>
      <c r="L627" s="304">
        <f t="shared" ca="1" si="261"/>
        <v>2761.0568337070422</v>
      </c>
      <c r="M627" s="306">
        <f t="shared" ca="1" si="277"/>
        <v>-0.92704278622110703</v>
      </c>
      <c r="N627" s="304">
        <f t="shared" ca="1" si="278"/>
        <v>-53.115639078518058</v>
      </c>
      <c r="P627" s="310">
        <f t="shared" ca="1" si="279"/>
        <v>23</v>
      </c>
      <c r="Q627" s="304">
        <f t="shared" ca="1" si="280"/>
        <v>0</v>
      </c>
      <c r="R627" s="306">
        <f t="shared" ca="1" si="281"/>
        <v>0</v>
      </c>
      <c r="S627" s="307">
        <f t="shared" ca="1" si="282"/>
        <v>8.451999999999984</v>
      </c>
      <c r="T627" s="304">
        <f t="shared" ca="1" si="262"/>
        <v>82.914119999999841</v>
      </c>
      <c r="U627" s="311">
        <f t="shared" ca="1" si="263"/>
        <v>0</v>
      </c>
      <c r="V627" s="306">
        <f t="shared" ca="1" si="264"/>
        <v>0.98076904874327331</v>
      </c>
      <c r="W627" s="304">
        <f t="shared" ca="1" si="265"/>
        <v>13.203894041839382</v>
      </c>
      <c r="Y627" s="314" t="str">
        <f t="shared" ca="1" si="283"/>
        <v/>
      </c>
      <c r="Z627" s="315" t="str">
        <f t="shared" ca="1" si="284"/>
        <v/>
      </c>
      <c r="AA627" s="316" t="str">
        <f t="shared" ca="1" si="285"/>
        <v/>
      </c>
      <c r="AC627" s="310">
        <f t="shared" ca="1" si="286"/>
        <v>30.000000000000085</v>
      </c>
      <c r="AD627" s="323">
        <f t="shared" ca="1" si="287"/>
        <v>1649.102211041675</v>
      </c>
      <c r="AE627" s="324" t="e">
        <f t="shared" ca="1" si="266"/>
        <v>#N/A</v>
      </c>
      <c r="AG627" s="306">
        <f t="shared" ca="1" si="288"/>
        <v>6.2653275721832724</v>
      </c>
      <c r="AH627" s="304">
        <f t="shared" ca="1" si="289"/>
        <v>-1.5362926208767722</v>
      </c>
    </row>
    <row r="628" spans="1:34" x14ac:dyDescent="0.2">
      <c r="A628" s="347">
        <f t="shared" ca="1" si="267"/>
        <v>0.1</v>
      </c>
      <c r="B628" s="304">
        <f t="shared" ca="1" si="268"/>
        <v>30.100000000000087</v>
      </c>
      <c r="D628" s="306">
        <f t="shared" ca="1" si="269"/>
        <v>-0.93764820618180444</v>
      </c>
      <c r="E628" s="307">
        <f t="shared" ca="1" si="270"/>
        <v>-8.5604596489052494</v>
      </c>
      <c r="F628" s="304">
        <f t="shared" ca="1" si="271"/>
        <v>8.6116580029104117</v>
      </c>
      <c r="G628" s="306">
        <f t="shared" ca="1" si="272"/>
        <v>46.959562459426508</v>
      </c>
      <c r="H628" s="307">
        <f t="shared" ca="1" si="273"/>
        <v>-63.560833007679662</v>
      </c>
      <c r="I628" s="304">
        <f t="shared" ca="1" si="274"/>
        <v>79.026451261656177</v>
      </c>
      <c r="J628" s="306">
        <f t="shared" ca="1" si="275"/>
        <v>1653.8028555286485</v>
      </c>
      <c r="K628" s="307">
        <f t="shared" ca="1" si="276"/>
        <v>2208.1610892483077</v>
      </c>
      <c r="L628" s="304">
        <f t="shared" ca="1" si="261"/>
        <v>2758.8112079344946</v>
      </c>
      <c r="M628" s="306">
        <f t="shared" ca="1" si="277"/>
        <v>-0.93449350086175709</v>
      </c>
      <c r="N628" s="304">
        <f t="shared" ca="1" si="278"/>
        <v>-53.542533581783637</v>
      </c>
      <c r="P628" s="310">
        <f t="shared" ca="1" si="279"/>
        <v>23</v>
      </c>
      <c r="Q628" s="304">
        <f t="shared" ca="1" si="280"/>
        <v>0</v>
      </c>
      <c r="R628" s="306">
        <f t="shared" ca="1" si="281"/>
        <v>0</v>
      </c>
      <c r="S628" s="307">
        <f t="shared" ca="1" si="282"/>
        <v>8.451999999999984</v>
      </c>
      <c r="T628" s="304">
        <f t="shared" ca="1" si="262"/>
        <v>82.914119999999841</v>
      </c>
      <c r="U628" s="311">
        <f t="shared" ca="1" si="263"/>
        <v>0</v>
      </c>
      <c r="V628" s="306">
        <f t="shared" ca="1" si="264"/>
        <v>0.98139609930254401</v>
      </c>
      <c r="W628" s="304">
        <f t="shared" ca="1" si="265"/>
        <v>13.425753154675187</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6.2842926821527074</v>
      </c>
      <c r="AH628" s="304">
        <f t="shared" ca="1" si="289"/>
        <v>-1.5622212543586615</v>
      </c>
    </row>
    <row r="629" spans="1:34" x14ac:dyDescent="0.2">
      <c r="A629" s="347">
        <f t="shared" ca="1" si="267"/>
        <v>0.1</v>
      </c>
      <c r="B629" s="304">
        <f t="shared" ca="1" si="268"/>
        <v>30.200000000000088</v>
      </c>
      <c r="D629" s="306">
        <f t="shared" ca="1" si="269"/>
        <v>-0.94391031336862696</v>
      </c>
      <c r="E629" s="307">
        <f t="shared" ca="1" si="270"/>
        <v>-8.5323959794325877</v>
      </c>
      <c r="F629" s="304">
        <f t="shared" ca="1" si="271"/>
        <v>8.5844480212487184</v>
      </c>
      <c r="G629" s="306">
        <f t="shared" ca="1" si="272"/>
        <v>46.865171428089646</v>
      </c>
      <c r="H629" s="307">
        <f t="shared" ca="1" si="273"/>
        <v>-64.41407260562292</v>
      </c>
      <c r="I629" s="304">
        <f t="shared" ca="1" si="274"/>
        <v>79.658753709976466</v>
      </c>
      <c r="J629" s="306">
        <f t="shared" ca="1" si="275"/>
        <v>1658.4940922230244</v>
      </c>
      <c r="K629" s="307">
        <f t="shared" ca="1" si="276"/>
        <v>2201.7623439676427</v>
      </c>
      <c r="L629" s="304">
        <f t="shared" ca="1" si="261"/>
        <v>2756.5123023945607</v>
      </c>
      <c r="M629" s="306">
        <f t="shared" ca="1" si="277"/>
        <v>-0.94181147613853078</v>
      </c>
      <c r="N629" s="304">
        <f t="shared" ca="1" si="278"/>
        <v>-53.961822679723852</v>
      </c>
      <c r="P629" s="310">
        <f t="shared" ca="1" si="279"/>
        <v>23</v>
      </c>
      <c r="Q629" s="304">
        <f t="shared" ca="1" si="280"/>
        <v>0</v>
      </c>
      <c r="R629" s="306">
        <f t="shared" ca="1" si="281"/>
        <v>0</v>
      </c>
      <c r="S629" s="307">
        <f t="shared" ca="1" si="282"/>
        <v>8.451999999999984</v>
      </c>
      <c r="T629" s="304">
        <f t="shared" ca="1" si="262"/>
        <v>82.914119999999841</v>
      </c>
      <c r="U629" s="311">
        <f t="shared" ca="1" si="263"/>
        <v>0</v>
      </c>
      <c r="V629" s="306">
        <f t="shared" ca="1" si="264"/>
        <v>0.98203200227317122</v>
      </c>
      <c r="W629" s="304">
        <f t="shared" ca="1" si="265"/>
        <v>13.65029464873535</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6.3016948469380676</v>
      </c>
      <c r="AH629" s="304">
        <f t="shared" ca="1" si="289"/>
        <v>-1.5884705578177014</v>
      </c>
    </row>
    <row r="630" spans="1:34" x14ac:dyDescent="0.2">
      <c r="A630" s="347">
        <f t="shared" ca="1" si="267"/>
        <v>0.1</v>
      </c>
      <c r="B630" s="304">
        <f t="shared" ca="1" si="268"/>
        <v>30.30000000000009</v>
      </c>
      <c r="D630" s="306">
        <f t="shared" ca="1" si="269"/>
        <v>-0.95016546223745235</v>
      </c>
      <c r="E630" s="307">
        <f t="shared" ca="1" si="270"/>
        <v>-8.5040402604558807</v>
      </c>
      <c r="F630" s="304">
        <f t="shared" ca="1" si="271"/>
        <v>8.5569571202082955</v>
      </c>
      <c r="G630" s="306">
        <f t="shared" ca="1" si="272"/>
        <v>46.770154881865899</v>
      </c>
      <c r="H630" s="307">
        <f t="shared" ca="1" si="273"/>
        <v>-65.264476631668515</v>
      </c>
      <c r="I630" s="304">
        <f t="shared" ca="1" si="274"/>
        <v>80.29258557101852</v>
      </c>
      <c r="J630" s="306">
        <f t="shared" ca="1" si="275"/>
        <v>1663.1758585385221</v>
      </c>
      <c r="K630" s="307">
        <f t="shared" ca="1" si="276"/>
        <v>2195.2784165057783</v>
      </c>
      <c r="L630" s="304">
        <f t="shared" ca="1" si="261"/>
        <v>2754.1607183317146</v>
      </c>
      <c r="M630" s="306">
        <f t="shared" ca="1" si="277"/>
        <v>-0.94899957442165173</v>
      </c>
      <c r="N630" s="304">
        <f t="shared" ca="1" si="278"/>
        <v>-54.373670374071914</v>
      </c>
      <c r="P630" s="310">
        <f t="shared" ca="1" si="279"/>
        <v>23</v>
      </c>
      <c r="Q630" s="304">
        <f t="shared" ca="1" si="280"/>
        <v>0</v>
      </c>
      <c r="R630" s="306">
        <f t="shared" ca="1" si="281"/>
        <v>0</v>
      </c>
      <c r="S630" s="307">
        <f t="shared" ca="1" si="282"/>
        <v>8.451999999999984</v>
      </c>
      <c r="T630" s="304">
        <f t="shared" ca="1" si="262"/>
        <v>82.914119999999841</v>
      </c>
      <c r="U630" s="311">
        <f t="shared" ca="1" si="263"/>
        <v>0</v>
      </c>
      <c r="V630" s="306">
        <f t="shared" ca="1" si="264"/>
        <v>0.98267674459810239</v>
      </c>
      <c r="W630" s="304">
        <f t="shared" ca="1" si="265"/>
        <v>13.877490390184947</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6.3175756092994222</v>
      </c>
      <c r="AH630" s="304">
        <f t="shared" ca="1" si="289"/>
        <v>-1.615037227725435</v>
      </c>
    </row>
    <row r="631" spans="1:34" x14ac:dyDescent="0.2">
      <c r="A631" s="347">
        <f t="shared" ca="1" si="267"/>
        <v>0.1</v>
      </c>
      <c r="B631" s="304">
        <f t="shared" ca="1" si="268"/>
        <v>30.400000000000091</v>
      </c>
      <c r="D631" s="306">
        <f t="shared" ca="1" si="269"/>
        <v>-0.95641154904729919</v>
      </c>
      <c r="E631" s="307">
        <f t="shared" ca="1" si="270"/>
        <v>-8.4753946442829253</v>
      </c>
      <c r="F631" s="304">
        <f t="shared" ca="1" si="271"/>
        <v>8.529187383771724</v>
      </c>
      <c r="G631" s="306">
        <f t="shared" ca="1" si="272"/>
        <v>46.674513726961166</v>
      </c>
      <c r="H631" s="307">
        <f t="shared" ca="1" si="273"/>
        <v>-66.112016096096809</v>
      </c>
      <c r="I631" s="304">
        <f t="shared" ca="1" si="274"/>
        <v>80.927800562840275</v>
      </c>
      <c r="J631" s="306">
        <f t="shared" ca="1" si="275"/>
        <v>1667.8480919689634</v>
      </c>
      <c r="K631" s="307">
        <f t="shared" ca="1" si="276"/>
        <v>2188.7095918693899</v>
      </c>
      <c r="L631" s="304">
        <f t="shared" ca="1" si="261"/>
        <v>2751.7570633007526</v>
      </c>
      <c r="M631" s="306">
        <f t="shared" ca="1" si="277"/>
        <v>-0.95606060746263699</v>
      </c>
      <c r="N631" s="304">
        <f t="shared" ca="1" si="278"/>
        <v>-54.778237766322796</v>
      </c>
      <c r="P631" s="310">
        <f t="shared" ca="1" si="279"/>
        <v>23</v>
      </c>
      <c r="Q631" s="304">
        <f t="shared" ca="1" si="280"/>
        <v>0</v>
      </c>
      <c r="R631" s="306">
        <f t="shared" ca="1" si="281"/>
        <v>0</v>
      </c>
      <c r="S631" s="307">
        <f t="shared" ca="1" si="282"/>
        <v>8.451999999999984</v>
      </c>
      <c r="T631" s="304">
        <f t="shared" ca="1" si="262"/>
        <v>82.914119999999841</v>
      </c>
      <c r="U631" s="311">
        <f t="shared" ca="1" si="263"/>
        <v>0</v>
      </c>
      <c r="V631" s="306">
        <f t="shared" ca="1" si="264"/>
        <v>0.98333031308657437</v>
      </c>
      <c r="W631" s="304">
        <f t="shared" ca="1" si="265"/>
        <v>14.107312036273473</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6.3319754347247468</v>
      </c>
      <c r="AH631" s="304">
        <f t="shared" ca="1" si="289"/>
        <v>-1.6419179354217905</v>
      </c>
    </row>
    <row r="632" spans="1:34" x14ac:dyDescent="0.2">
      <c r="A632" s="347">
        <f t="shared" ca="1" si="267"/>
        <v>0.1</v>
      </c>
      <c r="B632" s="304">
        <f t="shared" ca="1" si="268"/>
        <v>30.500000000000092</v>
      </c>
      <c r="D632" s="306">
        <f t="shared" ca="1" si="269"/>
        <v>-0.96264652786466598</v>
      </c>
      <c r="E632" s="307">
        <f t="shared" ca="1" si="270"/>
        <v>-8.4464613648180791</v>
      </c>
      <c r="F632" s="304">
        <f t="shared" ca="1" si="271"/>
        <v>8.501140977831998</v>
      </c>
      <c r="G632" s="306">
        <f t="shared" ca="1" si="272"/>
        <v>46.5782490741747</v>
      </c>
      <c r="H632" s="307">
        <f t="shared" ca="1" si="273"/>
        <v>-66.956662232578623</v>
      </c>
      <c r="I632" s="304">
        <f t="shared" ca="1" si="274"/>
        <v>81.564256290016374</v>
      </c>
      <c r="J632" s="306">
        <f t="shared" ca="1" si="275"/>
        <v>1672.5107301090202</v>
      </c>
      <c r="K632" s="307">
        <f t="shared" ca="1" si="276"/>
        <v>2182.0561579529563</v>
      </c>
      <c r="L632" s="304">
        <f t="shared" ca="1" si="261"/>
        <v>2749.3019511851048</v>
      </c>
      <c r="M632" s="306">
        <f t="shared" ca="1" si="277"/>
        <v>-0.96299733560362066</v>
      </c>
      <c r="N632" s="304">
        <f t="shared" ca="1" si="278"/>
        <v>-55.175683012430788</v>
      </c>
      <c r="P632" s="310">
        <f t="shared" ca="1" si="279"/>
        <v>23</v>
      </c>
      <c r="Q632" s="304">
        <f t="shared" ca="1" si="280"/>
        <v>0</v>
      </c>
      <c r="R632" s="306">
        <f t="shared" ca="1" si="281"/>
        <v>0</v>
      </c>
      <c r="S632" s="307">
        <f t="shared" ca="1" si="282"/>
        <v>8.451999999999984</v>
      </c>
      <c r="T632" s="304">
        <f t="shared" ca="1" si="262"/>
        <v>82.914119999999841</v>
      </c>
      <c r="U632" s="311">
        <f t="shared" ca="1" si="263"/>
        <v>0</v>
      </c>
      <c r="V632" s="306">
        <f t="shared" ca="1" si="264"/>
        <v>0.98399269441403781</v>
      </c>
      <c r="W632" s="304">
        <f t="shared" ca="1" si="265"/>
        <v>14.339731038964127</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6.3449337255639904</v>
      </c>
      <c r="AH632" s="304">
        <f t="shared" ca="1" si="289"/>
        <v>-1.6691093275288098</v>
      </c>
    </row>
    <row r="633" spans="1:34" x14ac:dyDescent="0.2">
      <c r="A633" s="347">
        <f t="shared" ca="1" si="267"/>
        <v>0.1</v>
      </c>
      <c r="B633" s="304">
        <f t="shared" ca="1" si="268"/>
        <v>30.600000000000094</v>
      </c>
      <c r="D633" s="306">
        <f t="shared" ca="1" si="269"/>
        <v>-0.96886840913483052</v>
      </c>
      <c r="E633" s="307">
        <f t="shared" ca="1" si="270"/>
        <v>-8.4172427343726621</v>
      </c>
      <c r="F633" s="304">
        <f t="shared" ca="1" si="271"/>
        <v>8.4728201470094255</v>
      </c>
      <c r="G633" s="306">
        <f t="shared" ca="1" si="272"/>
        <v>46.481362233261216</v>
      </c>
      <c r="H633" s="307">
        <f t="shared" ca="1" si="273"/>
        <v>-67.798386506015888</v>
      </c>
      <c r="I633" s="304">
        <f t="shared" ca="1" si="274"/>
        <v>82.20181413982759</v>
      </c>
      <c r="J633" s="306">
        <f t="shared" ca="1" si="275"/>
        <v>1677.163710674392</v>
      </c>
      <c r="K633" s="307">
        <f t="shared" ca="1" si="276"/>
        <v>2175.3184055160264</v>
      </c>
      <c r="L633" s="304">
        <f t="shared" ca="1" si="261"/>
        <v>2746.7960022141947</v>
      </c>
      <c r="M633" s="306">
        <f t="shared" ca="1" si="277"/>
        <v>-0.96981246718580405</v>
      </c>
      <c r="N633" s="304">
        <f t="shared" ca="1" si="278"/>
        <v>-55.566161288916213</v>
      </c>
      <c r="P633" s="310">
        <f t="shared" ca="1" si="279"/>
        <v>23</v>
      </c>
      <c r="Q633" s="304">
        <f t="shared" ca="1" si="280"/>
        <v>0</v>
      </c>
      <c r="R633" s="306">
        <f t="shared" ca="1" si="281"/>
        <v>0</v>
      </c>
      <c r="S633" s="307">
        <f t="shared" ca="1" si="282"/>
        <v>8.451999999999984</v>
      </c>
      <c r="T633" s="304">
        <f t="shared" ca="1" si="262"/>
        <v>82.914119999999841</v>
      </c>
      <c r="U633" s="311">
        <f t="shared" ca="1" si="263"/>
        <v>0</v>
      </c>
      <c r="V633" s="306">
        <f t="shared" ca="1" si="264"/>
        <v>0.98466387512214637</v>
      </c>
      <c r="W633" s="304">
        <f t="shared" ca="1" si="265"/>
        <v>14.574718648689563</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6.3564888371046919</v>
      </c>
      <c r="AH633" s="304">
        <f t="shared" ca="1" si="289"/>
        <v>-1.6966080263800465</v>
      </c>
    </row>
    <row r="634" spans="1:34" x14ac:dyDescent="0.2">
      <c r="A634" s="347">
        <f t="shared" ca="1" si="267"/>
        <v>0.1</v>
      </c>
      <c r="B634" s="304">
        <f t="shared" ca="1" si="268"/>
        <v>30.700000000000095</v>
      </c>
      <c r="D634" s="306">
        <f t="shared" ca="1" si="269"/>
        <v>-0.97507525828060626</v>
      </c>
      <c r="E634" s="307">
        <f t="shared" ca="1" si="270"/>
        <v>-8.387741140597301</v>
      </c>
      <c r="F634" s="304">
        <f t="shared" ca="1" si="271"/>
        <v>8.4442272115913308</v>
      </c>
      <c r="G634" s="306">
        <f t="shared" ca="1" si="272"/>
        <v>46.383854707433152</v>
      </c>
      <c r="H634" s="307">
        <f t="shared" ca="1" si="273"/>
        <v>-68.637160620075619</v>
      </c>
      <c r="I634" s="304">
        <f t="shared" ca="1" si="274"/>
        <v>82.840339180295047</v>
      </c>
      <c r="J634" s="306">
        <f t="shared" ca="1" si="275"/>
        <v>1681.8069715214267</v>
      </c>
      <c r="K634" s="307">
        <f t="shared" ca="1" si="276"/>
        <v>2168.4966281597217</v>
      </c>
      <c r="L634" s="304">
        <f t="shared" ca="1" si="261"/>
        <v>2744.239842979865</v>
      </c>
      <c r="M634" s="306">
        <f t="shared" ca="1" si="277"/>
        <v>-0.97650865813864463</v>
      </c>
      <c r="N634" s="304">
        <f t="shared" ca="1" si="278"/>
        <v>-55.949824769327662</v>
      </c>
      <c r="P634" s="310">
        <f t="shared" ca="1" si="279"/>
        <v>23</v>
      </c>
      <c r="Q634" s="304">
        <f t="shared" ca="1" si="280"/>
        <v>0</v>
      </c>
      <c r="R634" s="306">
        <f t="shared" ca="1" si="281"/>
        <v>0</v>
      </c>
      <c r="S634" s="307">
        <f t="shared" ca="1" si="282"/>
        <v>8.451999999999984</v>
      </c>
      <c r="T634" s="304">
        <f t="shared" ca="1" si="262"/>
        <v>82.914119999999841</v>
      </c>
      <c r="U634" s="311">
        <f t="shared" ca="1" si="263"/>
        <v>0</v>
      </c>
      <c r="V634" s="306">
        <f t="shared" ca="1" si="264"/>
        <v>0.98534384161880129</v>
      </c>
      <c r="W634" s="304">
        <f t="shared" ca="1" si="265"/>
        <v>14.812245918228307</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6.3666780952979618</v>
      </c>
      <c r="AH634" s="304">
        <f t="shared" ca="1" si="289"/>
        <v>-1.7244106304649303</v>
      </c>
    </row>
    <row r="635" spans="1:34" x14ac:dyDescent="0.2">
      <c r="A635" s="347">
        <f t="shared" ca="1" si="267"/>
        <v>0.1</v>
      </c>
      <c r="B635" s="304">
        <f t="shared" ca="1" si="268"/>
        <v>30.800000000000097</v>
      </c>
      <c r="D635" s="306">
        <f t="shared" ca="1" si="269"/>
        <v>-0.98126519433007142</v>
      </c>
      <c r="E635" s="307">
        <f t="shared" ca="1" si="270"/>
        <v>-8.3579590435305171</v>
      </c>
      <c r="F635" s="304">
        <f t="shared" ca="1" si="271"/>
        <v>8.4153645645888204</v>
      </c>
      <c r="G635" s="306">
        <f t="shared" ca="1" si="272"/>
        <v>46.285728188000142</v>
      </c>
      <c r="H635" s="307">
        <f t="shared" ca="1" si="273"/>
        <v>-69.472956524428668</v>
      </c>
      <c r="I635" s="304">
        <f t="shared" ca="1" si="274"/>
        <v>83.47970006018582</v>
      </c>
      <c r="J635" s="306">
        <f t="shared" ca="1" si="275"/>
        <v>1686.4404506661983</v>
      </c>
      <c r="K635" s="307">
        <f t="shared" ca="1" si="276"/>
        <v>2161.5911223024964</v>
      </c>
      <c r="L635" s="304">
        <f t="shared" ca="1" si="261"/>
        <v>2741.6341064518761</v>
      </c>
      <c r="M635" s="306">
        <f t="shared" ca="1" si="277"/>
        <v>-0.98308851173266287</v>
      </c>
      <c r="N635" s="304">
        <f t="shared" ca="1" si="278"/>
        <v>-56.326822610078899</v>
      </c>
      <c r="P635" s="310">
        <f t="shared" ca="1" si="279"/>
        <v>23</v>
      </c>
      <c r="Q635" s="304">
        <f t="shared" ca="1" si="280"/>
        <v>0</v>
      </c>
      <c r="R635" s="306">
        <f t="shared" ca="1" si="281"/>
        <v>0</v>
      </c>
      <c r="S635" s="307">
        <f t="shared" ca="1" si="282"/>
        <v>8.451999999999984</v>
      </c>
      <c r="T635" s="304">
        <f t="shared" ca="1" si="262"/>
        <v>82.914119999999841</v>
      </c>
      <c r="U635" s="311">
        <f t="shared" ca="1" si="263"/>
        <v>0</v>
      </c>
      <c r="V635" s="306">
        <f t="shared" ca="1" si="264"/>
        <v>0.98603258017825524</v>
      </c>
      <c r="W635" s="304">
        <f t="shared" ca="1" si="265"/>
        <v>15.052283706696391</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6.3755378158709917</v>
      </c>
      <c r="AH635" s="304">
        <f t="shared" ca="1" si="289"/>
        <v>-1.7525137148874035</v>
      </c>
    </row>
    <row r="636" spans="1:34" x14ac:dyDescent="0.2">
      <c r="A636" s="347">
        <f t="shared" ca="1" si="267"/>
        <v>0.1</v>
      </c>
      <c r="B636" s="304">
        <f t="shared" ca="1" si="268"/>
        <v>30.900000000000098</v>
      </c>
      <c r="D636" s="306">
        <f t="shared" ca="1" si="269"/>
        <v>-0.98743638857450144</v>
      </c>
      <c r="E636" s="307">
        <f t="shared" ca="1" si="270"/>
        <v>-8.3278989727580832</v>
      </c>
      <c r="F636" s="304">
        <f t="shared" ca="1" si="271"/>
        <v>8.3862346689051215</v>
      </c>
      <c r="G636" s="306">
        <f t="shared" ca="1" si="272"/>
        <v>46.186984549142693</v>
      </c>
      <c r="H636" s="307">
        <f t="shared" ca="1" si="273"/>
        <v>-70.30574642170447</v>
      </c>
      <c r="I636" s="304">
        <f t="shared" ca="1" si="274"/>
        <v>84.119768911093402</v>
      </c>
      <c r="J636" s="306">
        <f t="shared" ca="1" si="275"/>
        <v>1691.0640863030555</v>
      </c>
      <c r="K636" s="307">
        <f t="shared" ca="1" si="276"/>
        <v>2154.6021871551898</v>
      </c>
      <c r="L636" s="304">
        <f t="shared" ca="1" si="261"/>
        <v>2738.9794319924922</v>
      </c>
      <c r="M636" s="306">
        <f t="shared" ca="1" si="277"/>
        <v>-0.98955457847996187</v>
      </c>
      <c r="N636" s="304">
        <f t="shared" ca="1" si="278"/>
        <v>-56.69730094474901</v>
      </c>
      <c r="P636" s="310">
        <f t="shared" ca="1" si="279"/>
        <v>23</v>
      </c>
      <c r="Q636" s="304">
        <f t="shared" ca="1" si="280"/>
        <v>0</v>
      </c>
      <c r="R636" s="306">
        <f t="shared" ca="1" si="281"/>
        <v>0</v>
      </c>
      <c r="S636" s="307">
        <f t="shared" ca="1" si="282"/>
        <v>8.451999999999984</v>
      </c>
      <c r="T636" s="304">
        <f t="shared" ca="1" si="262"/>
        <v>82.914119999999841</v>
      </c>
      <c r="U636" s="311">
        <f t="shared" ca="1" si="263"/>
        <v>0</v>
      </c>
      <c r="V636" s="306">
        <f t="shared" ca="1" si="264"/>
        <v>0.98673007694127113</v>
      </c>
      <c r="W636" s="304">
        <f t="shared" ca="1" si="265"/>
        <v>15.294802683648737</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6.3831033245877062</v>
      </c>
      <c r="AH636" s="304">
        <f t="shared" ca="1" si="289"/>
        <v>-1.7809138318381945</v>
      </c>
    </row>
    <row r="637" spans="1:34" x14ac:dyDescent="0.2">
      <c r="A637" s="347">
        <f t="shared" ca="1" si="267"/>
        <v>0.1</v>
      </c>
      <c r="B637" s="304">
        <f t="shared" ca="1" si="268"/>
        <v>31.000000000000099</v>
      </c>
      <c r="D637" s="306">
        <f t="shared" ca="1" si="269"/>
        <v>-0.99358706325744039</v>
      </c>
      <c r="E637" s="307">
        <f t="shared" ca="1" si="270"/>
        <v>-8.297563524677857</v>
      </c>
      <c r="F637" s="304">
        <f t="shared" ca="1" si="271"/>
        <v>8.3568400546101724</v>
      </c>
      <c r="G637" s="306">
        <f t="shared" ca="1" si="272"/>
        <v>46.087625842816948</v>
      </c>
      <c r="H637" s="307">
        <f t="shared" ca="1" si="273"/>
        <v>-71.135502774172252</v>
      </c>
      <c r="I637" s="304">
        <f t="shared" ca="1" si="274"/>
        <v>84.760421251677116</v>
      </c>
      <c r="J637" s="306">
        <f t="shared" ca="1" si="275"/>
        <v>1695.6778168226535</v>
      </c>
      <c r="K637" s="307">
        <f t="shared" ca="1" si="276"/>
        <v>2147.5301246953959</v>
      </c>
      <c r="L637" s="304">
        <f t="shared" ca="1" si="261"/>
        <v>2736.2764653701688</v>
      </c>
      <c r="M637" s="306">
        <f t="shared" ca="1" si="277"/>
        <v>-0.9959093561677026</v>
      </c>
      <c r="N637" s="304">
        <f t="shared" ca="1" si="278"/>
        <v>-57.061402886000458</v>
      </c>
      <c r="P637" s="310">
        <f t="shared" ca="1" si="279"/>
        <v>23</v>
      </c>
      <c r="Q637" s="304">
        <f t="shared" ca="1" si="280"/>
        <v>0</v>
      </c>
      <c r="R637" s="306">
        <f t="shared" ca="1" si="281"/>
        <v>0</v>
      </c>
      <c r="S637" s="307">
        <f t="shared" ca="1" si="282"/>
        <v>8.451999999999984</v>
      </c>
      <c r="T637" s="304">
        <f t="shared" ca="1" si="262"/>
        <v>82.914119999999841</v>
      </c>
      <c r="U637" s="311">
        <f t="shared" ca="1" si="263"/>
        <v>0</v>
      </c>
      <c r="V637" s="306">
        <f t="shared" ca="1" si="264"/>
        <v>0.98743631791533304</v>
      </c>
      <c r="W637" s="304">
        <f t="shared" ca="1" si="265"/>
        <v>15.539773333285282</v>
      </c>
      <c r="Y637" s="314" t="str">
        <f t="shared" ca="1" si="283"/>
        <v/>
      </c>
      <c r="Z637" s="315" t="str">
        <f t="shared" ca="1" si="284"/>
        <v/>
      </c>
      <c r="AA637" s="316" t="str">
        <f t="shared" ca="1" si="285"/>
        <v/>
      </c>
      <c r="AC637" s="310">
        <f t="shared" ca="1" si="286"/>
        <v>31.000000000000099</v>
      </c>
      <c r="AD637" s="323">
        <f t="shared" ca="1" si="287"/>
        <v>1695.6778168226535</v>
      </c>
      <c r="AE637" s="324" t="e">
        <f t="shared" ca="1" si="266"/>
        <v>#N/A</v>
      </c>
      <c r="AG637" s="306">
        <f t="shared" ca="1" si="288"/>
        <v>6.3894089784429484</v>
      </c>
      <c r="AH637" s="304">
        <f t="shared" ca="1" si="289"/>
        <v>-1.8096075110800716</v>
      </c>
    </row>
    <row r="638" spans="1:34" x14ac:dyDescent="0.2">
      <c r="A638" s="347">
        <f t="shared" ca="1" si="267"/>
        <v>0.1</v>
      </c>
      <c r="B638" s="304">
        <f t="shared" ca="1" si="268"/>
        <v>31.100000000000101</v>
      </c>
      <c r="D638" s="306">
        <f t="shared" ca="1" si="269"/>
        <v>-0.99971549029563689</v>
      </c>
      <c r="E638" s="307">
        <f t="shared" ca="1" si="270"/>
        <v>-8.2669553598649514</v>
      </c>
      <c r="F638" s="304">
        <f t="shared" ca="1" si="271"/>
        <v>8.3271833163163222</v>
      </c>
      <c r="G638" s="306">
        <f t="shared" ca="1" si="272"/>
        <v>45.987654293787386</v>
      </c>
      <c r="H638" s="307">
        <f t="shared" ca="1" si="273"/>
        <v>-71.962198310158755</v>
      </c>
      <c r="I638" s="304">
        <f t="shared" ca="1" si="274"/>
        <v>85.401535894124976</v>
      </c>
      <c r="J638" s="306">
        <f t="shared" ca="1" si="275"/>
        <v>1700.2815808294838</v>
      </c>
      <c r="K638" s="307">
        <f t="shared" ca="1" si="276"/>
        <v>2140.3752396411792</v>
      </c>
      <c r="L638" s="304">
        <f t="shared" ca="1" si="261"/>
        <v>2733.525858772337</v>
      </c>
      <c r="M638" s="306">
        <f t="shared" ca="1" si="277"/>
        <v>-1.0021552900108777</v>
      </c>
      <c r="N638" s="304">
        <f t="shared" ca="1" si="278"/>
        <v>-57.419268534332318</v>
      </c>
      <c r="P638" s="310">
        <f t="shared" ca="1" si="279"/>
        <v>23</v>
      </c>
      <c r="Q638" s="304">
        <f t="shared" ca="1" si="280"/>
        <v>0</v>
      </c>
      <c r="R638" s="306">
        <f t="shared" ca="1" si="281"/>
        <v>0</v>
      </c>
      <c r="S638" s="307">
        <f t="shared" ca="1" si="282"/>
        <v>8.451999999999984</v>
      </c>
      <c r="T638" s="304">
        <f t="shared" ca="1" si="262"/>
        <v>82.914119999999841</v>
      </c>
      <c r="U638" s="311">
        <f t="shared" ca="1" si="263"/>
        <v>0</v>
      </c>
      <c r="V638" s="306">
        <f t="shared" ca="1" si="264"/>
        <v>0.98815128897490734</v>
      </c>
      <c r="W638" s="304">
        <f t="shared" ca="1" si="265"/>
        <v>15.78716595875656</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6.3944881875972683</v>
      </c>
      <c r="AH638" s="304">
        <f t="shared" ca="1" si="289"/>
        <v>-1.8385912604454935</v>
      </c>
    </row>
    <row r="639" spans="1:34" x14ac:dyDescent="0.2">
      <c r="A639" s="347">
        <f t="shared" ca="1" si="267"/>
        <v>0.1</v>
      </c>
      <c r="B639" s="304">
        <f t="shared" ca="1" si="268"/>
        <v>31.200000000000102</v>
      </c>
      <c r="D639" s="306">
        <f t="shared" ca="1" si="269"/>
        <v>-1.0058199900323144</v>
      </c>
      <c r="E639" s="307">
        <f t="shared" ca="1" si="270"/>
        <v>-8.2360772005323728</v>
      </c>
      <c r="F639" s="304">
        <f t="shared" ca="1" si="271"/>
        <v>8.2972671106502158</v>
      </c>
      <c r="G639" s="306">
        <f t="shared" ca="1" si="272"/>
        <v>45.887072294784154</v>
      </c>
      <c r="H639" s="307">
        <f t="shared" ca="1" si="273"/>
        <v>-72.785806030211987</v>
      </c>
      <c r="I639" s="304">
        <f t="shared" ca="1" si="274"/>
        <v>86.04299485288962</v>
      </c>
      <c r="J639" s="306">
        <f t="shared" ca="1" si="275"/>
        <v>1704.8753171589124</v>
      </c>
      <c r="K639" s="307">
        <f t="shared" ca="1" si="276"/>
        <v>2133.1378394241606</v>
      </c>
      <c r="L639" s="304">
        <f t="shared" ca="1" si="261"/>
        <v>2730.7282708173066</v>
      </c>
      <c r="M639" s="306">
        <f t="shared" ca="1" si="277"/>
        <v>-1.0082947729117584</v>
      </c>
      <c r="N639" s="304">
        <f t="shared" ca="1" si="278"/>
        <v>-57.771034992945523</v>
      </c>
      <c r="P639" s="310">
        <f t="shared" ca="1" si="279"/>
        <v>23</v>
      </c>
      <c r="Q639" s="304">
        <f t="shared" ca="1" si="280"/>
        <v>0</v>
      </c>
      <c r="R639" s="306">
        <f t="shared" ca="1" si="281"/>
        <v>0</v>
      </c>
      <c r="S639" s="307">
        <f t="shared" ca="1" si="282"/>
        <v>8.451999999999984</v>
      </c>
      <c r="T639" s="304">
        <f t="shared" ca="1" si="262"/>
        <v>82.914119999999841</v>
      </c>
      <c r="U639" s="311">
        <f t="shared" ca="1" si="263"/>
        <v>0</v>
      </c>
      <c r="V639" s="306">
        <f t="shared" ca="1" si="264"/>
        <v>0.98887497586175221</v>
      </c>
      <c r="W639" s="304">
        <f t="shared" ca="1" si="265"/>
        <v>16.036950686564186</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6.398373437879723</v>
      </c>
      <c r="AH639" s="304">
        <f t="shared" ca="1" si="289"/>
        <v>-1.8678615663460234</v>
      </c>
    </row>
    <row r="640" spans="1:34" x14ac:dyDescent="0.2">
      <c r="A640" s="347">
        <f t="shared" ca="1" si="267"/>
        <v>0.1</v>
      </c>
      <c r="B640" s="304">
        <f t="shared" ca="1" si="268"/>
        <v>31.300000000000104</v>
      </c>
      <c r="D640" s="306">
        <f t="shared" ca="1" si="269"/>
        <v>-1.0118989300230978</v>
      </c>
      <c r="E640" s="307">
        <f t="shared" ca="1" si="270"/>
        <v>-8.204931828082394</v>
      </c>
      <c r="F640" s="304">
        <f t="shared" ca="1" si="271"/>
        <v>8.2670941538161618</v>
      </c>
      <c r="G640" s="306">
        <f t="shared" ca="1" si="272"/>
        <v>45.785882401781848</v>
      </c>
      <c r="H640" s="307">
        <f t="shared" ca="1" si="273"/>
        <v>-73.606299213020222</v>
      </c>
      <c r="I640" s="304">
        <f t="shared" ca="1" si="274"/>
        <v>86.684683255731272</v>
      </c>
      <c r="J640" s="306">
        <f t="shared" ca="1" si="275"/>
        <v>1709.4589648937406</v>
      </c>
      <c r="K640" s="307">
        <f t="shared" ca="1" si="276"/>
        <v>2125.818234161999</v>
      </c>
      <c r="L640" s="304">
        <f t="shared" ca="1" si="261"/>
        <v>2727.8843665652726</v>
      </c>
      <c r="M640" s="306">
        <f t="shared" ca="1" si="277"/>
        <v>-1.0143301458143708</v>
      </c>
      <c r="N640" s="304">
        <f t="shared" ca="1" si="278"/>
        <v>-58.116836388052832</v>
      </c>
      <c r="P640" s="310">
        <f t="shared" ca="1" si="279"/>
        <v>23</v>
      </c>
      <c r="Q640" s="304">
        <f t="shared" ca="1" si="280"/>
        <v>0</v>
      </c>
      <c r="R640" s="306">
        <f t="shared" ca="1" si="281"/>
        <v>0</v>
      </c>
      <c r="S640" s="307">
        <f t="shared" ca="1" si="282"/>
        <v>8.451999999999984</v>
      </c>
      <c r="T640" s="304">
        <f t="shared" ca="1" si="262"/>
        <v>82.914119999999841</v>
      </c>
      <c r="U640" s="311">
        <f t="shared" ca="1" si="263"/>
        <v>0</v>
      </c>
      <c r="V640" s="306">
        <f t="shared" ca="1" si="264"/>
        <v>0.98960736418527506</v>
      </c>
      <c r="W640" s="304">
        <f t="shared" ca="1" si="265"/>
        <v>16.289097471051427</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6.4010963137045698</v>
      </c>
      <c r="AH640" s="304">
        <f t="shared" ca="1" si="289"/>
        <v>-1.8974148942929741</v>
      </c>
    </row>
    <row r="641" spans="1:34" x14ac:dyDescent="0.2">
      <c r="A641" s="347">
        <f t="shared" ca="1" si="267"/>
        <v>0.1</v>
      </c>
      <c r="B641" s="304">
        <f t="shared" ca="1" si="268"/>
        <v>31.400000000000105</v>
      </c>
      <c r="D641" s="306">
        <f t="shared" ca="1" si="269"/>
        <v>-1.017950723854719</v>
      </c>
      <c r="E641" s="307">
        <f t="shared" ca="1" si="270"/>
        <v>-8.1735220807441511</v>
      </c>
      <c r="F641" s="304">
        <f t="shared" ca="1" si="271"/>
        <v>8.236667219246419</v>
      </c>
      <c r="G641" s="306">
        <f t="shared" ca="1" si="272"/>
        <v>45.684087329396377</v>
      </c>
      <c r="H641" s="307">
        <f t="shared" ca="1" si="273"/>
        <v>-74.423651421094632</v>
      </c>
      <c r="I641" s="304">
        <f t="shared" ca="1" si="274"/>
        <v>87.326489257089207</v>
      </c>
      <c r="J641" s="306">
        <f t="shared" ca="1" si="275"/>
        <v>1714.0324633802995</v>
      </c>
      <c r="K641" s="307">
        <f t="shared" ca="1" si="276"/>
        <v>2118.4167366302931</v>
      </c>
      <c r="L641" s="304">
        <f t="shared" ca="1" si="261"/>
        <v>2724.9948175284439</v>
      </c>
      <c r="M641" s="306">
        <f t="shared" ca="1" si="277"/>
        <v>-1.0202636981432698</v>
      </c>
      <c r="N641" s="304">
        <f t="shared" ca="1" si="278"/>
        <v>-58.456803894018762</v>
      </c>
      <c r="P641" s="310">
        <f t="shared" ca="1" si="279"/>
        <v>23</v>
      </c>
      <c r="Q641" s="304">
        <f t="shared" ca="1" si="280"/>
        <v>0</v>
      </c>
      <c r="R641" s="306">
        <f t="shared" ca="1" si="281"/>
        <v>0</v>
      </c>
      <c r="S641" s="307">
        <f t="shared" ca="1" si="282"/>
        <v>8.451999999999984</v>
      </c>
      <c r="T641" s="304">
        <f t="shared" ca="1" si="262"/>
        <v>82.914119999999841</v>
      </c>
      <c r="U641" s="311">
        <f t="shared" ca="1" si="263"/>
        <v>0</v>
      </c>
      <c r="V641" s="306">
        <f t="shared" ca="1" si="264"/>
        <v>0.99034843942293294</v>
      </c>
      <c r="W641" s="304">
        <f t="shared" ca="1" si="265"/>
        <v>16.543576098979251</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6.40268752126478</v>
      </c>
      <c r="AH641" s="304">
        <f t="shared" ca="1" si="289"/>
        <v>-1.9272476894287101</v>
      </c>
    </row>
    <row r="642" spans="1:34" x14ac:dyDescent="0.2">
      <c r="A642" s="347">
        <f t="shared" ca="1" si="267"/>
        <v>0.1</v>
      </c>
      <c r="B642" s="304">
        <f t="shared" ca="1" si="268"/>
        <v>31.500000000000107</v>
      </c>
      <c r="D642" s="306">
        <f t="shared" ca="1" si="269"/>
        <v>-1.0239738299964829</v>
      </c>
      <c r="E642" s="307">
        <f t="shared" ca="1" si="270"/>
        <v>-8.1418508512931602</v>
      </c>
      <c r="F642" s="304">
        <f t="shared" ca="1" si="271"/>
        <v>8.2059891353340717</v>
      </c>
      <c r="G642" s="306">
        <f t="shared" ca="1" si="272"/>
        <v>45.581689946396729</v>
      </c>
      <c r="H642" s="307">
        <f t="shared" ca="1" si="273"/>
        <v>-75.237836506223942</v>
      </c>
      <c r="I642" s="304">
        <f t="shared" ca="1" si="274"/>
        <v>87.96830395379196</v>
      </c>
      <c r="J642" s="306">
        <f t="shared" ca="1" si="275"/>
        <v>1718.5957522440892</v>
      </c>
      <c r="K642" s="307">
        <f t="shared" ca="1" si="276"/>
        <v>2110.9336622339274</v>
      </c>
      <c r="L642" s="304">
        <f t="shared" ca="1" si="261"/>
        <v>2722.0603016802856</v>
      </c>
      <c r="M642" s="306">
        <f t="shared" ca="1" si="277"/>
        <v>-1.0260976683167518</v>
      </c>
      <c r="N642" s="304">
        <f t="shared" ca="1" si="278"/>
        <v>-58.791065762764482</v>
      </c>
      <c r="P642" s="310">
        <f t="shared" ca="1" si="279"/>
        <v>23</v>
      </c>
      <c r="Q642" s="304">
        <f t="shared" ca="1" si="280"/>
        <v>0</v>
      </c>
      <c r="R642" s="306">
        <f t="shared" ca="1" si="281"/>
        <v>0</v>
      </c>
      <c r="S642" s="307">
        <f t="shared" ca="1" si="282"/>
        <v>8.451999999999984</v>
      </c>
      <c r="T642" s="304">
        <f t="shared" ca="1" si="262"/>
        <v>82.914119999999841</v>
      </c>
      <c r="U642" s="311">
        <f t="shared" ca="1" si="263"/>
        <v>0</v>
      </c>
      <c r="V642" s="306">
        <f t="shared" ca="1" si="264"/>
        <v>0.99109818692067819</v>
      </c>
      <c r="W642" s="304">
        <f t="shared" ca="1" si="265"/>
        <v>16.800356194183621</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6.4031769118808999</v>
      </c>
      <c r="AH642" s="304">
        <f t="shared" ca="1" si="289"/>
        <v>-1.9573563770680646</v>
      </c>
    </row>
    <row r="643" spans="1:34" x14ac:dyDescent="0.2">
      <c r="A643" s="347">
        <f t="shared" ca="1" si="267"/>
        <v>0.1</v>
      </c>
      <c r="B643" s="304">
        <f t="shared" ca="1" si="268"/>
        <v>31.600000000000108</v>
      </c>
      <c r="D643" s="306">
        <f t="shared" ca="1" si="269"/>
        <v>-1.0299667506843555</v>
      </c>
      <c r="E643" s="307">
        <f t="shared" ca="1" si="270"/>
        <v>-8.1099210848486312</v>
      </c>
      <c r="F643" s="304">
        <f t="shared" ca="1" si="271"/>
        <v>8.1750627832444014</v>
      </c>
      <c r="G643" s="306">
        <f t="shared" ca="1" si="272"/>
        <v>45.478693271328297</v>
      </c>
      <c r="H643" s="307">
        <f t="shared" ca="1" si="273"/>
        <v>-76.04882861470881</v>
      </c>
      <c r="I643" s="304">
        <f t="shared" ca="1" si="274"/>
        <v>88.610021303106095</v>
      </c>
      <c r="J643" s="306">
        <f t="shared" ca="1" si="275"/>
        <v>1723.1487714049754</v>
      </c>
      <c r="K643" s="307">
        <f t="shared" ca="1" si="276"/>
        <v>2103.3693289778807</v>
      </c>
      <c r="L643" s="304">
        <f t="shared" ca="1" si="261"/>
        <v>2719.0815034638695</v>
      </c>
      <c r="M643" s="306">
        <f t="shared" ca="1" si="277"/>
        <v>-1.0318342443254469</v>
      </c>
      <c r="N643" s="304">
        <f t="shared" ca="1" si="278"/>
        <v>-59.119747356918722</v>
      </c>
      <c r="P643" s="310">
        <f t="shared" ca="1" si="279"/>
        <v>23</v>
      </c>
      <c r="Q643" s="304">
        <f t="shared" ca="1" si="280"/>
        <v>0</v>
      </c>
      <c r="R643" s="306">
        <f t="shared" ca="1" si="281"/>
        <v>0</v>
      </c>
      <c r="S643" s="307">
        <f t="shared" ca="1" si="282"/>
        <v>8.451999999999984</v>
      </c>
      <c r="T643" s="304">
        <f t="shared" ca="1" si="262"/>
        <v>82.914119999999841</v>
      </c>
      <c r="U643" s="311">
        <f t="shared" ca="1" si="263"/>
        <v>0</v>
      </c>
      <c r="V643" s="306">
        <f t="shared" ca="1" si="264"/>
        <v>0.99185659189344455</v>
      </c>
      <c r="W643" s="304">
        <f t="shared" ca="1" si="265"/>
        <v>17.059407222309677</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6.4025935053980216</v>
      </c>
      <c r="AH643" s="304">
        <f t="shared" ca="1" si="289"/>
        <v>-1.9877373632493673</v>
      </c>
    </row>
    <row r="644" spans="1:34" x14ac:dyDescent="0.2">
      <c r="A644" s="347">
        <f t="shared" ca="1" si="267"/>
        <v>0.1</v>
      </c>
      <c r="B644" s="304">
        <f t="shared" ca="1" si="268"/>
        <v>31.700000000000109</v>
      </c>
      <c r="D644" s="306">
        <f t="shared" ca="1" si="269"/>
        <v>-1.0359280308374077</v>
      </c>
      <c r="E644" s="307">
        <f t="shared" ca="1" si="270"/>
        <v>-8.0777357767446283</v>
      </c>
      <c r="F644" s="304">
        <f t="shared" ca="1" si="271"/>
        <v>8.1438910948007415</v>
      </c>
      <c r="G644" s="306">
        <f t="shared" ca="1" si="272"/>
        <v>45.375100468244554</v>
      </c>
      <c r="H644" s="307">
        <f t="shared" ca="1" si="273"/>
        <v>-76.856602192383278</v>
      </c>
      <c r="I644" s="304">
        <f t="shared" ca="1" si="274"/>
        <v>89.25153804311465</v>
      </c>
      <c r="J644" s="306">
        <f t="shared" ca="1" si="275"/>
        <v>1727.6914610919541</v>
      </c>
      <c r="K644" s="307">
        <f t="shared" ca="1" si="276"/>
        <v>2095.724057437526</v>
      </c>
      <c r="L644" s="304">
        <f t="shared" ref="L644:L707" ca="1" si="290">SQRT(pos_x^2+pos_z^2)</f>
        <v>2716.0591137993401</v>
      </c>
      <c r="M644" s="306">
        <f t="shared" ca="1" si="277"/>
        <v>-1.0374755643679903</v>
      </c>
      <c r="N644" s="304">
        <f t="shared" ca="1" si="278"/>
        <v>-59.442971186239021</v>
      </c>
      <c r="P644" s="310">
        <f t="shared" ca="1" si="279"/>
        <v>23</v>
      </c>
      <c r="Q644" s="304">
        <f t="shared" ca="1" si="280"/>
        <v>0</v>
      </c>
      <c r="R644" s="306">
        <f t="shared" ca="1" si="281"/>
        <v>0</v>
      </c>
      <c r="S644" s="307">
        <f t="shared" ca="1" si="282"/>
        <v>8.451999999999984</v>
      </c>
      <c r="T644" s="304">
        <f t="shared" ref="T644:T707" ca="1" si="291">m*g</f>
        <v>82.914119999999841</v>
      </c>
      <c r="U644" s="311">
        <f t="shared" ref="U644:U707" ca="1" si="292">IF(pos_xz&lt;L_rampe,Poids*COS(Beta),0)</f>
        <v>0</v>
      </c>
      <c r="V644" s="306">
        <f t="shared" ref="V644:V707" ca="1" si="293">Rho_moyen*(20000-Alt_rampe-pos_z)/(20000+Alt_rampe+pos_z)</f>
        <v>0.992623639425673</v>
      </c>
      <c r="W644" s="304">
        <f t="shared" ref="W644:W707" ca="1" si="294">1/2*Rho*Sref*Cx*vit_xz^2</f>
        <v>17.320698495618604</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6.4009655135366321</v>
      </c>
      <c r="AH644" s="304">
        <f t="shared" ca="1" si="289"/>
        <v>-2.0183870352945705</v>
      </c>
    </row>
    <row r="645" spans="1:34" x14ac:dyDescent="0.2">
      <c r="A645" s="347">
        <f t="shared" ref="A645:A708" ca="1" si="296">IF(B644+0.01&lt;=T_ini+ROUNDUP(Temps_fin_propu,0), 0.01, IF(K644&gt;0, 0.1, 0.0001))</f>
        <v>0.1</v>
      </c>
      <c r="B645" s="304">
        <f t="shared" ref="B645:B708" ca="1" si="297">B644+pas</f>
        <v>31.800000000000111</v>
      </c>
      <c r="D645" s="306">
        <f t="shared" ref="D645:D708" ca="1" si="298">IF(AND(L644&lt;L_rampe,Poussee&lt;Poids*SIN(M644)),0,(-W644+Poussee)/m*COS(M644)-U644/m*SIN(M644))</f>
        <v>-1.0418562570062595</v>
      </c>
      <c r="E645" s="307">
        <f t="shared" ref="E645:E708" ca="1" si="299">IF(AND(L644&lt;L_rampe,Poussee&lt;Poids*SIN(M644)),0,(-W644+Poussee)/m*SIN(M644)+U644/m*COS(M644)-Poids/m)</f>
        <v>-8.0452979704713954</v>
      </c>
      <c r="F645" s="304">
        <f t="shared" ref="F645:F708" ca="1" si="300">SQRT(acc_x^2+acc_z^2)</f>
        <v>8.1124770504411448</v>
      </c>
      <c r="G645" s="306">
        <f t="shared" ref="G645:G708" ca="1" si="301">G644+acc_x*pas</f>
        <v>45.270914842543931</v>
      </c>
      <c r="H645" s="307">
        <f t="shared" ref="H645:H708" ca="1" si="302">H644+acc_z*pas</f>
        <v>-77.661131989430416</v>
      </c>
      <c r="I645" s="304">
        <f t="shared" ref="I645:I708" ca="1" si="303">SQRT(vit_x^2+vit_z^2)</f>
        <v>89.892753615408822</v>
      </c>
      <c r="J645" s="306">
        <f t="shared" ref="J645:J708" ca="1" si="304">J644+0.5*(vit_x+G644)*pas*(K644&gt;=0)</f>
        <v>1732.2237618574936</v>
      </c>
      <c r="K645" s="307">
        <f t="shared" ref="K645:K708" ca="1" si="305">K644+0.5*(vit_z+H644)*pas</f>
        <v>2087.9981707284351</v>
      </c>
      <c r="L645" s="304">
        <f t="shared" ca="1" si="290"/>
        <v>2712.993830090481</v>
      </c>
      <c r="M645" s="306">
        <f t="shared" ref="M645:M708" ca="1" si="306">IF(AND(L644&gt;L_rampe,G645&gt;0),ATAN2(G645,H645),$M$4)</f>
        <v>-1.0430237175361814</v>
      </c>
      <c r="N645" s="304">
        <f t="shared" ref="N645:N708" ca="1" si="307">DEGREES(Beta)</f>
        <v>-59.760856946868508</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8.451999999999984</v>
      </c>
      <c r="T645" s="304">
        <f t="shared" ca="1" si="291"/>
        <v>82.914119999999841</v>
      </c>
      <c r="U645" s="311">
        <f t="shared" ca="1" si="292"/>
        <v>0</v>
      </c>
      <c r="V645" s="306">
        <f t="shared" ca="1" si="293"/>
        <v>0.99339931447187568</v>
      </c>
      <c r="W645" s="304">
        <f t="shared" ca="1" si="294"/>
        <v>17.584199177863319</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6.3983203631148502</v>
      </c>
      <c r="AH645" s="304">
        <f t="shared" ref="AH645:AH708" ca="1" si="318">IF(AND(L644&lt;L_rampe,Poussee&lt;Poids*SIN(M644)), g*SIN(M644), (-W644+Poussee)/m)</f>
        <v>-2.0493017623779739</v>
      </c>
    </row>
    <row r="646" spans="1:34" x14ac:dyDescent="0.2">
      <c r="A646" s="347">
        <f t="shared" ca="1" si="296"/>
        <v>0.1</v>
      </c>
      <c r="B646" s="304">
        <f t="shared" ca="1" si="297"/>
        <v>31.900000000000112</v>
      </c>
      <c r="D646" s="306">
        <f t="shared" ca="1" si="298"/>
        <v>-1.0477500563530799</v>
      </c>
      <c r="E646" s="307">
        <f t="shared" ca="1" si="299"/>
        <v>-8.0126107556832125</v>
      </c>
      <c r="F646" s="304">
        <f t="shared" ca="1" si="300"/>
        <v>8.0808236772422024</v>
      </c>
      <c r="G646" s="306">
        <f t="shared" ca="1" si="301"/>
        <v>45.16613983690862</v>
      </c>
      <c r="H646" s="307">
        <f t="shared" ca="1" si="302"/>
        <v>-78.462393064998736</v>
      </c>
      <c r="I646" s="304">
        <f t="shared" ca="1" si="303"/>
        <v>90.533570090069603</v>
      </c>
      <c r="J646" s="306">
        <f t="shared" ca="1" si="304"/>
        <v>1736.7456145914662</v>
      </c>
      <c r="K646" s="307">
        <f t="shared" ca="1" si="305"/>
        <v>2080.1919944757137</v>
      </c>
      <c r="L646" s="304">
        <f t="shared" ca="1" si="290"/>
        <v>2709.886356230375</v>
      </c>
      <c r="M646" s="306">
        <f t="shared" ca="1" si="306"/>
        <v>-1.0484807445426878</v>
      </c>
      <c r="N646" s="304">
        <f t="shared" ca="1" si="307"/>
        <v>-60.073521563030233</v>
      </c>
      <c r="P646" s="310">
        <f t="shared" ca="1" si="308"/>
        <v>23</v>
      </c>
      <c r="Q646" s="304">
        <f t="shared" ca="1" si="309"/>
        <v>0</v>
      </c>
      <c r="R646" s="306">
        <f t="shared" ca="1" si="310"/>
        <v>0</v>
      </c>
      <c r="S646" s="307">
        <f t="shared" ca="1" si="311"/>
        <v>8.451999999999984</v>
      </c>
      <c r="T646" s="304">
        <f t="shared" ca="1" si="291"/>
        <v>82.914119999999841</v>
      </c>
      <c r="U646" s="311">
        <f t="shared" ca="1" si="292"/>
        <v>0</v>
      </c>
      <c r="V646" s="306">
        <f t="shared" ca="1" si="293"/>
        <v>0.99418360185723964</v>
      </c>
      <c r="W646" s="304">
        <f t="shared" ca="1" si="294"/>
        <v>17.849878289228993</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6.3946847190703728</v>
      </c>
      <c r="AH646" s="304">
        <f t="shared" ca="1" si="318"/>
        <v>-2.0804778961030941</v>
      </c>
    </row>
    <row r="647" spans="1:34" x14ac:dyDescent="0.2">
      <c r="A647" s="347">
        <f t="shared" ca="1" si="296"/>
        <v>0.1</v>
      </c>
      <c r="B647" s="304">
        <f t="shared" ca="1" si="297"/>
        <v>32.000000000000114</v>
      </c>
      <c r="D647" s="306">
        <f t="shared" ca="1" si="298"/>
        <v>-1.0536080956626346</v>
      </c>
      <c r="E647" s="307">
        <f t="shared" ca="1" si="299"/>
        <v>-7.9796772662694604</v>
      </c>
      <c r="F647" s="304">
        <f t="shared" ca="1" si="300"/>
        <v>8.0489340470066892</v>
      </c>
      <c r="G647" s="306">
        <f t="shared" ca="1" si="301"/>
        <v>45.060779027342356</v>
      </c>
      <c r="H647" s="307">
        <f t="shared" ca="1" si="302"/>
        <v>-79.260360791625686</v>
      </c>
      <c r="I647" s="304">
        <f t="shared" ca="1" si="303"/>
        <v>91.173892092910307</v>
      </c>
      <c r="J647" s="306">
        <f t="shared" ca="1" si="304"/>
        <v>1741.2569605346787</v>
      </c>
      <c r="K647" s="307">
        <f t="shared" ca="1" si="305"/>
        <v>2072.3058567828825</v>
      </c>
      <c r="L647" s="304">
        <f t="shared" ca="1" si="290"/>
        <v>2706.7374026061534</v>
      </c>
      <c r="M647" s="306">
        <f t="shared" ca="1" si="306"/>
        <v>-1.0538486384849679</v>
      </c>
      <c r="N647" s="304">
        <f t="shared" ca="1" si="307"/>
        <v>-60.381079230796722</v>
      </c>
      <c r="P647" s="310">
        <f t="shared" ca="1" si="308"/>
        <v>23</v>
      </c>
      <c r="Q647" s="304">
        <f t="shared" ca="1" si="309"/>
        <v>0</v>
      </c>
      <c r="R647" s="306">
        <f t="shared" ca="1" si="310"/>
        <v>0</v>
      </c>
      <c r="S647" s="307">
        <f t="shared" ca="1" si="311"/>
        <v>8.451999999999984</v>
      </c>
      <c r="T647" s="304">
        <f t="shared" ca="1" si="291"/>
        <v>82.914119999999841</v>
      </c>
      <c r="U647" s="311">
        <f t="shared" ca="1" si="292"/>
        <v>0</v>
      </c>
      <c r="V647" s="306">
        <f t="shared" ca="1" si="293"/>
        <v>0.99497648627826363</v>
      </c>
      <c r="W647" s="304">
        <f t="shared" ca="1" si="294"/>
        <v>18.117704711334589</v>
      </c>
      <c r="Y647" s="314" t="str">
        <f t="shared" ca="1" si="312"/>
        <v/>
      </c>
      <c r="Z647" s="315" t="str">
        <f t="shared" ca="1" si="313"/>
        <v/>
      </c>
      <c r="AA647" s="316" t="str">
        <f t="shared" ca="1" si="314"/>
        <v/>
      </c>
      <c r="AC647" s="310">
        <f t="shared" ca="1" si="315"/>
        <v>32.000000000000114</v>
      </c>
      <c r="AD647" s="323">
        <f t="shared" ca="1" si="316"/>
        <v>1741.2569605346787</v>
      </c>
      <c r="AE647" s="324" t="e">
        <f t="shared" ca="1" si="295"/>
        <v>#N/A</v>
      </c>
      <c r="AG647" s="306">
        <f t="shared" ca="1" si="317"/>
        <v>6.3900845072200196</v>
      </c>
      <c r="AH647" s="304">
        <f t="shared" ca="1" si="318"/>
        <v>-2.1119117710872013</v>
      </c>
    </row>
    <row r="648" spans="1:34" x14ac:dyDescent="0.2">
      <c r="A648" s="347">
        <f t="shared" ca="1" si="296"/>
        <v>0.1</v>
      </c>
      <c r="B648" s="304">
        <f t="shared" ca="1" si="297"/>
        <v>32.100000000000115</v>
      </c>
      <c r="D648" s="306">
        <f t="shared" ca="1" si="298"/>
        <v>-1.0594290803837965</v>
      </c>
      <c r="E648" s="307">
        <f t="shared" ca="1" si="299"/>
        <v>-7.9465006784856644</v>
      </c>
      <c r="F648" s="304">
        <f t="shared" ca="1" si="300"/>
        <v>8.0168112744117899</v>
      </c>
      <c r="G648" s="306">
        <f t="shared" ca="1" si="301"/>
        <v>44.954836119303977</v>
      </c>
      <c r="H648" s="307">
        <f t="shared" ca="1" si="302"/>
        <v>-80.055010859474251</v>
      </c>
      <c r="I648" s="304">
        <f t="shared" ca="1" si="303"/>
        <v>91.813626734946141</v>
      </c>
      <c r="J648" s="306">
        <f t="shared" ca="1" si="304"/>
        <v>1745.7577412920109</v>
      </c>
      <c r="K648" s="307">
        <f t="shared" ca="1" si="305"/>
        <v>2064.3400882003275</v>
      </c>
      <c r="L648" s="304">
        <f t="shared" ca="1" si="290"/>
        <v>2703.5476861028214</v>
      </c>
      <c r="M648" s="306">
        <f t="shared" ca="1" si="306"/>
        <v>-1.0591293456396507</v>
      </c>
      <c r="N648" s="304">
        <f t="shared" ca="1" si="307"/>
        <v>-60.68364146360458</v>
      </c>
      <c r="P648" s="310">
        <f t="shared" ca="1" si="308"/>
        <v>23</v>
      </c>
      <c r="Q648" s="304">
        <f t="shared" ca="1" si="309"/>
        <v>0</v>
      </c>
      <c r="R648" s="306">
        <f t="shared" ca="1" si="310"/>
        <v>0</v>
      </c>
      <c r="S648" s="307">
        <f t="shared" ca="1" si="311"/>
        <v>8.451999999999984</v>
      </c>
      <c r="T648" s="304">
        <f t="shared" ca="1" si="291"/>
        <v>82.914119999999841</v>
      </c>
      <c r="U648" s="311">
        <f t="shared" ca="1" si="292"/>
        <v>0</v>
      </c>
      <c r="V648" s="306">
        <f t="shared" ca="1" si="293"/>
        <v>0.99577795230342991</v>
      </c>
      <c r="W648" s="304">
        <f t="shared" ca="1" si="294"/>
        <v>18.387647192291748</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6.3845449367036693</v>
      </c>
      <c r="AH648" s="304">
        <f t="shared" ca="1" si="318"/>
        <v>-2.1435997055530791</v>
      </c>
    </row>
    <row r="649" spans="1:34" x14ac:dyDescent="0.2">
      <c r="A649" s="347">
        <f t="shared" ca="1" si="296"/>
        <v>0.1</v>
      </c>
      <c r="B649" s="304">
        <f t="shared" ca="1" si="297"/>
        <v>32.200000000000117</v>
      </c>
      <c r="D649" s="306">
        <f t="shared" ca="1" si="298"/>
        <v>-1.0652117537008994</v>
      </c>
      <c r="E649" s="307">
        <f t="shared" ca="1" si="299"/>
        <v>-7.9130842091414717</v>
      </c>
      <c r="F649" s="304">
        <f t="shared" ca="1" si="300"/>
        <v>7.9844585152148335</v>
      </c>
      <c r="G649" s="306">
        <f t="shared" ca="1" si="301"/>
        <v>44.848314943933886</v>
      </c>
      <c r="H649" s="307">
        <f t="shared" ca="1" si="302"/>
        <v>-80.8463192803884</v>
      </c>
      <c r="I649" s="304">
        <f t="shared" ca="1" si="303"/>
        <v>92.452683544052874</v>
      </c>
      <c r="J649" s="306">
        <f t="shared" ca="1" si="304"/>
        <v>1750.2478988451728</v>
      </c>
      <c r="K649" s="307">
        <f t="shared" ca="1" si="305"/>
        <v>2056.2950216933345</v>
      </c>
      <c r="L649" s="304">
        <f t="shared" ca="1" si="290"/>
        <v>2700.3179301061446</v>
      </c>
      <c r="M649" s="306">
        <f t="shared" ca="1" si="306"/>
        <v>-1.0643247662821365</v>
      </c>
      <c r="N649" s="304">
        <f t="shared" ca="1" si="307"/>
        <v>-60.981317139214163</v>
      </c>
      <c r="P649" s="310">
        <f t="shared" ca="1" si="308"/>
        <v>23</v>
      </c>
      <c r="Q649" s="304">
        <f t="shared" ca="1" si="309"/>
        <v>0</v>
      </c>
      <c r="R649" s="306">
        <f t="shared" ca="1" si="310"/>
        <v>0</v>
      </c>
      <c r="S649" s="307">
        <f t="shared" ca="1" si="311"/>
        <v>8.451999999999984</v>
      </c>
      <c r="T649" s="304">
        <f t="shared" ca="1" si="291"/>
        <v>82.914119999999841</v>
      </c>
      <c r="U649" s="311">
        <f t="shared" ca="1" si="292"/>
        <v>0</v>
      </c>
      <c r="V649" s="306">
        <f t="shared" ca="1" si="293"/>
        <v>0.99658798437390994</v>
      </c>
      <c r="W649" s="304">
        <f t="shared" ca="1" si="294"/>
        <v>18.659674351817511</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6.3780905220671862</v>
      </c>
      <c r="AH649" s="304">
        <f t="shared" ca="1" si="318"/>
        <v>-2.1755380019275656</v>
      </c>
    </row>
    <row r="650" spans="1:34" x14ac:dyDescent="0.2">
      <c r="A650" s="347">
        <f t="shared" ca="1" si="296"/>
        <v>0.1</v>
      </c>
      <c r="B650" s="304">
        <f t="shared" ca="1" si="297"/>
        <v>32.300000000000118</v>
      </c>
      <c r="D650" s="306">
        <f t="shared" ca="1" si="298"/>
        <v>-1.0709548956342685</v>
      </c>
      <c r="E650" s="307">
        <f t="shared" ca="1" si="299"/>
        <v>-7.8794311138426814</v>
      </c>
      <c r="F650" s="304">
        <f t="shared" ca="1" si="300"/>
        <v>7.9518789645136776</v>
      </c>
      <c r="G650" s="306">
        <f t="shared" ca="1" si="301"/>
        <v>44.741219454370459</v>
      </c>
      <c r="H650" s="307">
        <f t="shared" ca="1" si="302"/>
        <v>-81.634262391772666</v>
      </c>
      <c r="I650" s="304">
        <f t="shared" ca="1" si="303"/>
        <v>93.090974398772559</v>
      </c>
      <c r="J650" s="306">
        <f t="shared" ca="1" si="304"/>
        <v>1754.7273755650881</v>
      </c>
      <c r="K650" s="307">
        <f t="shared" ca="1" si="305"/>
        <v>2048.1709926097265</v>
      </c>
      <c r="L650" s="304">
        <f t="shared" ca="1" si="290"/>
        <v>2697.0488645045816</v>
      </c>
      <c r="M650" s="306">
        <f t="shared" ca="1" si="306"/>
        <v>-1.0694367555266659</v>
      </c>
      <c r="N650" s="304">
        <f t="shared" ca="1" si="307"/>
        <v>-61.274212547841977</v>
      </c>
      <c r="P650" s="310">
        <f t="shared" ca="1" si="308"/>
        <v>23</v>
      </c>
      <c r="Q650" s="304">
        <f t="shared" ca="1" si="309"/>
        <v>0</v>
      </c>
      <c r="R650" s="306">
        <f t="shared" ca="1" si="310"/>
        <v>0</v>
      </c>
      <c r="S650" s="307">
        <f t="shared" ca="1" si="311"/>
        <v>8.451999999999984</v>
      </c>
      <c r="T650" s="304">
        <f t="shared" ca="1" si="291"/>
        <v>82.914119999999841</v>
      </c>
      <c r="U650" s="311">
        <f t="shared" ca="1" si="292"/>
        <v>0</v>
      </c>
      <c r="V650" s="306">
        <f t="shared" ca="1" si="293"/>
        <v>0.99740656680430306</v>
      </c>
      <c r="W650" s="304">
        <f t="shared" ca="1" si="294"/>
        <v>18.933754686397215</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6.3707451049460175</v>
      </c>
      <c r="AH650" s="304">
        <f t="shared" ca="1" si="318"/>
        <v>-2.2077229474464679</v>
      </c>
    </row>
    <row r="651" spans="1:34" x14ac:dyDescent="0.2">
      <c r="A651" s="347">
        <f t="shared" ca="1" si="296"/>
        <v>0.1</v>
      </c>
      <c r="B651" s="304">
        <f t="shared" ca="1" si="297"/>
        <v>32.400000000000119</v>
      </c>
      <c r="D651" s="306">
        <f t="shared" ca="1" si="298"/>
        <v>-1.0766573221692215</v>
      </c>
      <c r="E651" s="307">
        <f t="shared" ca="1" si="299"/>
        <v>-7.8455446852846125</v>
      </c>
      <c r="F651" s="304">
        <f t="shared" ca="1" si="300"/>
        <v>7.9190758550589866</v>
      </c>
      <c r="G651" s="306">
        <f t="shared" ca="1" si="301"/>
        <v>44.633553722153536</v>
      </c>
      <c r="H651" s="307">
        <f t="shared" ca="1" si="302"/>
        <v>-82.418816860301121</v>
      </c>
      <c r="I651" s="304">
        <f t="shared" ca="1" si="303"/>
        <v>93.728413464222371</v>
      </c>
      <c r="J651" s="306">
        <f t="shared" ca="1" si="304"/>
        <v>1759.1961142239143</v>
      </c>
      <c r="K651" s="307">
        <f t="shared" ca="1" si="305"/>
        <v>2039.9683386471227</v>
      </c>
      <c r="L651" s="304">
        <f t="shared" ca="1" si="290"/>
        <v>2693.7412256902517</v>
      </c>
      <c r="M651" s="306">
        <f t="shared" ca="1" si="306"/>
        <v>-1.0744671241825594</v>
      </c>
      <c r="N651" s="304">
        <f t="shared" ca="1" si="307"/>
        <v>-61.562431441219566</v>
      </c>
      <c r="P651" s="310">
        <f t="shared" ca="1" si="308"/>
        <v>23</v>
      </c>
      <c r="Q651" s="304">
        <f t="shared" ca="1" si="309"/>
        <v>0</v>
      </c>
      <c r="R651" s="306">
        <f t="shared" ca="1" si="310"/>
        <v>0</v>
      </c>
      <c r="S651" s="307">
        <f t="shared" ca="1" si="311"/>
        <v>8.451999999999984</v>
      </c>
      <c r="T651" s="304">
        <f t="shared" ca="1" si="291"/>
        <v>82.914119999999841</v>
      </c>
      <c r="U651" s="311">
        <f t="shared" ca="1" si="292"/>
        <v>0</v>
      </c>
      <c r="V651" s="306">
        <f t="shared" ca="1" si="293"/>
        <v>0.9982336837834026</v>
      </c>
      <c r="W651" s="304">
        <f t="shared" ca="1" si="294"/>
        <v>19.209856574494296</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6.3625318753176909</v>
      </c>
      <c r="AH651" s="304">
        <f t="shared" ca="1" si="318"/>
        <v>-2.2401508147654106</v>
      </c>
    </row>
    <row r="652" spans="1:34" x14ac:dyDescent="0.2">
      <c r="A652" s="347">
        <f t="shared" ca="1" si="296"/>
        <v>0.1</v>
      </c>
      <c r="B652" s="304">
        <f t="shared" ca="1" si="297"/>
        <v>32.500000000000121</v>
      </c>
      <c r="D652" s="306">
        <f t="shared" ca="1" si="298"/>
        <v>-1.0823178844128127</v>
      </c>
      <c r="E652" s="307">
        <f t="shared" ca="1" si="299"/>
        <v>-7.8114282515942106</v>
      </c>
      <c r="F652" s="304">
        <f t="shared" ca="1" si="300"/>
        <v>7.8860524556158014</v>
      </c>
      <c r="G652" s="306">
        <f t="shared" ca="1" si="301"/>
        <v>44.525321933712256</v>
      </c>
      <c r="H652" s="307">
        <f t="shared" ca="1" si="302"/>
        <v>-83.199959685460541</v>
      </c>
      <c r="I652" s="304">
        <f t="shared" ca="1" si="303"/>
        <v>94.364917130059396</v>
      </c>
      <c r="J652" s="306">
        <f t="shared" ca="1" si="304"/>
        <v>1763.6540580067076</v>
      </c>
      <c r="K652" s="307">
        <f t="shared" ca="1" si="305"/>
        <v>2031.6873998198346</v>
      </c>
      <c r="L652" s="304">
        <f t="shared" ca="1" si="290"/>
        <v>2690.395756558913</v>
      </c>
      <c r="M652" s="306">
        <f t="shared" ca="1" si="306"/>
        <v>-1.0794176396227384</v>
      </c>
      <c r="N652" s="304">
        <f t="shared" ca="1" si="307"/>
        <v>-61.846075082356172</v>
      </c>
      <c r="P652" s="310">
        <f t="shared" ca="1" si="308"/>
        <v>23</v>
      </c>
      <c r="Q652" s="304">
        <f t="shared" ca="1" si="309"/>
        <v>0</v>
      </c>
      <c r="R652" s="306">
        <f t="shared" ca="1" si="310"/>
        <v>0</v>
      </c>
      <c r="S652" s="307">
        <f t="shared" ca="1" si="311"/>
        <v>8.451999999999984</v>
      </c>
      <c r="T652" s="304">
        <f t="shared" ca="1" si="291"/>
        <v>82.914119999999841</v>
      </c>
      <c r="U652" s="311">
        <f t="shared" ca="1" si="292"/>
        <v>0</v>
      </c>
      <c r="V652" s="306">
        <f t="shared" ca="1" si="293"/>
        <v>0.9990693193749971</v>
      </c>
      <c r="W652" s="304">
        <f t="shared" ca="1" si="294"/>
        <v>19.487948281803654</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6.3534733922968911</v>
      </c>
      <c r="AH652" s="304">
        <f t="shared" ca="1" si="318"/>
        <v>-2.2728178625762343</v>
      </c>
    </row>
    <row r="653" spans="1:34" x14ac:dyDescent="0.2">
      <c r="A653" s="347">
        <f t="shared" ca="1" si="296"/>
        <v>0.1</v>
      </c>
      <c r="B653" s="304">
        <f t="shared" ca="1" si="297"/>
        <v>32.600000000000122</v>
      </c>
      <c r="D653" s="306">
        <f t="shared" ca="1" si="298"/>
        <v>-1.0879354677775765</v>
      </c>
      <c r="E653" s="307">
        <f t="shared" ca="1" si="299"/>
        <v>-7.7770851747184597</v>
      </c>
      <c r="F653" s="304">
        <f t="shared" ca="1" si="300"/>
        <v>7.8528120693719687</v>
      </c>
      <c r="G653" s="306">
        <f t="shared" ca="1" si="301"/>
        <v>44.416528386934502</v>
      </c>
      <c r="H653" s="307">
        <f t="shared" ca="1" si="302"/>
        <v>-83.977668202932392</v>
      </c>
      <c r="I653" s="304">
        <f t="shared" ca="1" si="303"/>
        <v>95.000403950452551</v>
      </c>
      <c r="J653" s="306">
        <f t="shared" ca="1" si="304"/>
        <v>1768.10115052274</v>
      </c>
      <c r="K653" s="307">
        <f t="shared" ca="1" si="305"/>
        <v>2023.328518425415</v>
      </c>
      <c r="L653" s="304">
        <f t="shared" ca="1" si="290"/>
        <v>2687.0132065089338</v>
      </c>
      <c r="M653" s="306">
        <f t="shared" ca="1" si="306"/>
        <v>-1.0842900266610234</v>
      </c>
      <c r="N653" s="304">
        <f t="shared" ca="1" si="307"/>
        <v>-62.125242295804149</v>
      </c>
      <c r="P653" s="310">
        <f t="shared" ca="1" si="308"/>
        <v>23</v>
      </c>
      <c r="Q653" s="304">
        <f t="shared" ca="1" si="309"/>
        <v>0</v>
      </c>
      <c r="R653" s="306">
        <f t="shared" ca="1" si="310"/>
        <v>0</v>
      </c>
      <c r="S653" s="307">
        <f t="shared" ca="1" si="311"/>
        <v>8.451999999999984</v>
      </c>
      <c r="T653" s="304">
        <f t="shared" ca="1" si="291"/>
        <v>82.914119999999841</v>
      </c>
      <c r="U653" s="311">
        <f t="shared" ca="1" si="292"/>
        <v>0</v>
      </c>
      <c r="V653" s="306">
        <f t="shared" ca="1" si="293"/>
        <v>0.99991345751869642</v>
      </c>
      <c r="W653" s="304">
        <f t="shared" ca="1" si="294"/>
        <v>19.767997966545234</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6.3435916044521559</v>
      </c>
      <c r="AH653" s="304">
        <f t="shared" ca="1" si="318"/>
        <v>-2.3057203362285486</v>
      </c>
    </row>
    <row r="654" spans="1:34" x14ac:dyDescent="0.2">
      <c r="A654" s="347">
        <f t="shared" ca="1" si="296"/>
        <v>0.1</v>
      </c>
      <c r="B654" s="304">
        <f t="shared" ca="1" si="297"/>
        <v>32.700000000000124</v>
      </c>
      <c r="D654" s="306">
        <f t="shared" ca="1" si="298"/>
        <v>-1.0935089911915041</v>
      </c>
      <c r="E654" s="307">
        <f t="shared" ca="1" si="299"/>
        <v>-7.7425188488568111</v>
      </c>
      <c r="F654" s="304">
        <f t="shared" ca="1" si="300"/>
        <v>7.8193580323911283</v>
      </c>
      <c r="G654" s="306">
        <f t="shared" ca="1" si="301"/>
        <v>44.307177487815352</v>
      </c>
      <c r="H654" s="307">
        <f t="shared" ca="1" si="302"/>
        <v>-84.751920087818078</v>
      </c>
      <c r="I654" s="304">
        <f t="shared" ca="1" si="303"/>
        <v>95.634794586011807</v>
      </c>
      <c r="J654" s="306">
        <f t="shared" ca="1" si="304"/>
        <v>1772.5373358164775</v>
      </c>
      <c r="K654" s="307">
        <f t="shared" ca="1" si="305"/>
        <v>2014.8920390108776</v>
      </c>
      <c r="L654" s="304">
        <f t="shared" ca="1" si="290"/>
        <v>2683.5943314392334</v>
      </c>
      <c r="M654" s="306">
        <f t="shared" ca="1" si="306"/>
        <v>-1.0890859684350576</v>
      </c>
      <c r="N654" s="304">
        <f t="shared" ca="1" si="307"/>
        <v>-62.400029518246789</v>
      </c>
      <c r="P654" s="310">
        <f t="shared" ca="1" si="308"/>
        <v>23</v>
      </c>
      <c r="Q654" s="304">
        <f t="shared" ca="1" si="309"/>
        <v>0</v>
      </c>
      <c r="R654" s="306">
        <f t="shared" ca="1" si="310"/>
        <v>0</v>
      </c>
      <c r="S654" s="307">
        <f t="shared" ca="1" si="311"/>
        <v>8.451999999999984</v>
      </c>
      <c r="T654" s="304">
        <f t="shared" ca="1" si="291"/>
        <v>82.914119999999841</v>
      </c>
      <c r="U654" s="311">
        <f t="shared" ca="1" si="292"/>
        <v>0</v>
      </c>
      <c r="V654" s="306">
        <f t="shared" ca="1" si="293"/>
        <v>1.0007660820307871</v>
      </c>
      <c r="W654" s="304">
        <f t="shared" ca="1" si="294"/>
        <v>20.049973684794754</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6.3329078696275998</v>
      </c>
      <c r="AH654" s="304">
        <f t="shared" ca="1" si="318"/>
        <v>-2.3388544683560424</v>
      </c>
    </row>
    <row r="655" spans="1:34" x14ac:dyDescent="0.2">
      <c r="A655" s="347">
        <f t="shared" ca="1" si="296"/>
        <v>0.1</v>
      </c>
      <c r="B655" s="304">
        <f t="shared" ca="1" si="297"/>
        <v>32.800000000000125</v>
      </c>
      <c r="D655" s="306">
        <f t="shared" ca="1" si="298"/>
        <v>-1.0990374063334813</v>
      </c>
      <c r="E655" s="307">
        <f t="shared" ca="1" si="299"/>
        <v>-7.7077326989354393</v>
      </c>
      <c r="F655" s="304">
        <f t="shared" ca="1" si="300"/>
        <v>7.7856937121080492</v>
      </c>
      <c r="G655" s="306">
        <f t="shared" ca="1" si="301"/>
        <v>44.197273747182003</v>
      </c>
      <c r="H655" s="307">
        <f t="shared" ca="1" si="302"/>
        <v>-85.522693357711617</v>
      </c>
      <c r="I655" s="304">
        <f t="shared" ca="1" si="303"/>
        <v>96.268011747623177</v>
      </c>
      <c r="J655" s="306">
        <f t="shared" ca="1" si="304"/>
        <v>1776.9625583782274</v>
      </c>
      <c r="K655" s="307">
        <f t="shared" ca="1" si="305"/>
        <v>2006.3783083386011</v>
      </c>
      <c r="L655" s="304">
        <f t="shared" ca="1" si="290"/>
        <v>2680.1398937461759</v>
      </c>
      <c r="M655" s="306">
        <f t="shared" ca="1" si="306"/>
        <v>-1.0938071072920281</v>
      </c>
      <c r="N655" s="304">
        <f t="shared" ca="1" si="307"/>
        <v>-62.670530849246425</v>
      </c>
      <c r="P655" s="310">
        <f t="shared" ca="1" si="308"/>
        <v>23</v>
      </c>
      <c r="Q655" s="304">
        <f t="shared" ca="1" si="309"/>
        <v>0</v>
      </c>
      <c r="R655" s="306">
        <f t="shared" ca="1" si="310"/>
        <v>0</v>
      </c>
      <c r="S655" s="307">
        <f t="shared" ca="1" si="311"/>
        <v>8.451999999999984</v>
      </c>
      <c r="T655" s="304">
        <f t="shared" ca="1" si="291"/>
        <v>82.914119999999841</v>
      </c>
      <c r="U655" s="311">
        <f t="shared" ca="1" si="292"/>
        <v>0</v>
      </c>
      <c r="V655" s="306">
        <f t="shared" ca="1" si="293"/>
        <v>1.0016271766051139</v>
      </c>
      <c r="W655" s="304">
        <f t="shared" ca="1" si="294"/>
        <v>20.333843395848454</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6.3214429742571792</v>
      </c>
      <c r="AH655" s="304">
        <f t="shared" ca="1" si="318"/>
        <v>-2.3722164795071925</v>
      </c>
    </row>
    <row r="656" spans="1:34" x14ac:dyDescent="0.2">
      <c r="A656" s="347">
        <f t="shared" ca="1" si="296"/>
        <v>0.1</v>
      </c>
      <c r="B656" s="304">
        <f t="shared" ca="1" si="297"/>
        <v>32.900000000000126</v>
      </c>
      <c r="D656" s="306">
        <f t="shared" ca="1" si="298"/>
        <v>-1.1045196968934072</v>
      </c>
      <c r="E656" s="307">
        <f t="shared" ca="1" si="299"/>
        <v>-7.672730179121281</v>
      </c>
      <c r="F656" s="304">
        <f t="shared" ca="1" si="300"/>
        <v>7.7518225058642818</v>
      </c>
      <c r="G656" s="306">
        <f t="shared" ca="1" si="301"/>
        <v>44.086821777492659</v>
      </c>
      <c r="H656" s="307">
        <f t="shared" ca="1" si="302"/>
        <v>-86.289966375623749</v>
      </c>
      <c r="I656" s="304">
        <f t="shared" ca="1" si="303"/>
        <v>96.899980142137693</v>
      </c>
      <c r="J656" s="306">
        <f t="shared" ca="1" si="304"/>
        <v>1781.3767631544611</v>
      </c>
      <c r="K656" s="307">
        <f t="shared" ca="1" si="305"/>
        <v>1997.7876753519342</v>
      </c>
      <c r="L656" s="304">
        <f t="shared" ca="1" si="290"/>
        <v>2676.6506623193754</v>
      </c>
      <c r="M656" s="306">
        <f t="shared" ca="1" si="306"/>
        <v>-1.0984550456746496</v>
      </c>
      <c r="N656" s="304">
        <f t="shared" ca="1" si="307"/>
        <v>-62.936838102007492</v>
      </c>
      <c r="P656" s="310">
        <f t="shared" ca="1" si="308"/>
        <v>23</v>
      </c>
      <c r="Q656" s="304">
        <f t="shared" ca="1" si="309"/>
        <v>0</v>
      </c>
      <c r="R656" s="306">
        <f t="shared" ca="1" si="310"/>
        <v>0</v>
      </c>
      <c r="S656" s="307">
        <f t="shared" ca="1" si="311"/>
        <v>8.451999999999984</v>
      </c>
      <c r="T656" s="304">
        <f t="shared" ca="1" si="291"/>
        <v>82.914119999999841</v>
      </c>
      <c r="U656" s="311">
        <f t="shared" ca="1" si="292"/>
        <v>0</v>
      </c>
      <c r="V656" s="306">
        <f t="shared" ca="1" si="293"/>
        <v>1.0024967248139907</v>
      </c>
      <c r="W656" s="304">
        <f t="shared" ca="1" si="294"/>
        <v>20.619574967618924</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6.309217152162617</v>
      </c>
      <c r="AH656" s="304">
        <f t="shared" ca="1" si="318"/>
        <v>-2.4058025787799919</v>
      </c>
    </row>
    <row r="657" spans="1:34" x14ac:dyDescent="0.2">
      <c r="A657" s="347">
        <f t="shared" ca="1" si="296"/>
        <v>0.1</v>
      </c>
      <c r="B657" s="304">
        <f t="shared" ca="1" si="297"/>
        <v>33.000000000000128</v>
      </c>
      <c r="D657" s="306">
        <f t="shared" ca="1" si="298"/>
        <v>-1.1099548778562276</v>
      </c>
      <c r="E657" s="307">
        <f t="shared" ca="1" si="299"/>
        <v>-7.6375147713739189</v>
      </c>
      <c r="F657" s="304">
        <f t="shared" ca="1" si="300"/>
        <v>7.7177478394821657</v>
      </c>
      <c r="G657" s="306">
        <f t="shared" ca="1" si="301"/>
        <v>43.975826289707037</v>
      </c>
      <c r="H657" s="307">
        <f t="shared" ca="1" si="302"/>
        <v>-87.053717852761139</v>
      </c>
      <c r="I657" s="304">
        <f t="shared" ca="1" si="303"/>
        <v>97.530626419861733</v>
      </c>
      <c r="J657" s="306">
        <f t="shared" ca="1" si="304"/>
        <v>1785.779895557821</v>
      </c>
      <c r="K657" s="307">
        <f t="shared" ca="1" si="305"/>
        <v>1989.120491140515</v>
      </c>
      <c r="L657" s="304">
        <f t="shared" ca="1" si="290"/>
        <v>2673.1274125364071</v>
      </c>
      <c r="M657" s="306">
        <f t="shared" ca="1" si="306"/>
        <v>-1.1030313470051536</v>
      </c>
      <c r="N657" s="304">
        <f t="shared" ca="1" si="307"/>
        <v>-63.199040854025476</v>
      </c>
      <c r="P657" s="310">
        <f t="shared" ca="1" si="308"/>
        <v>23</v>
      </c>
      <c r="Q657" s="304">
        <f t="shared" ca="1" si="309"/>
        <v>0</v>
      </c>
      <c r="R657" s="306">
        <f t="shared" ca="1" si="310"/>
        <v>0</v>
      </c>
      <c r="S657" s="307">
        <f t="shared" ca="1" si="311"/>
        <v>8.451999999999984</v>
      </c>
      <c r="T657" s="304">
        <f t="shared" ca="1" si="291"/>
        <v>82.914119999999841</v>
      </c>
      <c r="U657" s="311">
        <f t="shared" ca="1" si="292"/>
        <v>0</v>
      </c>
      <c r="V657" s="306">
        <f t="shared" ca="1" si="293"/>
        <v>1.0033747101091313</v>
      </c>
      <c r="W657" s="304">
        <f t="shared" ca="1" si="294"/>
        <v>20.907136182058814</v>
      </c>
      <c r="Y657" s="314" t="str">
        <f t="shared" ca="1" si="312"/>
        <v/>
      </c>
      <c r="Z657" s="315" t="str">
        <f t="shared" ca="1" si="313"/>
        <v/>
      </c>
      <c r="AA657" s="316" t="str">
        <f t="shared" ca="1" si="314"/>
        <v/>
      </c>
      <c r="AC657" s="310">
        <f t="shared" ca="1" si="315"/>
        <v>33.000000000000128</v>
      </c>
      <c r="AD657" s="323">
        <f t="shared" ca="1" si="316"/>
        <v>1785.779895557821</v>
      </c>
      <c r="AE657" s="324" t="e">
        <f t="shared" ca="1" si="295"/>
        <v>#N/A</v>
      </c>
      <c r="AG657" s="306">
        <f t="shared" ca="1" si="317"/>
        <v>6.2962501028291697</v>
      </c>
      <c r="AH657" s="304">
        <f t="shared" ca="1" si="318"/>
        <v>-2.4396089644603598</v>
      </c>
    </row>
    <row r="658" spans="1:34" x14ac:dyDescent="0.2">
      <c r="A658" s="347">
        <f t="shared" ca="1" si="296"/>
        <v>0.1</v>
      </c>
      <c r="B658" s="304">
        <f t="shared" ca="1" si="297"/>
        <v>33.100000000000129</v>
      </c>
      <c r="D658" s="306">
        <f t="shared" ca="1" si="298"/>
        <v>-1.1153419948090877</v>
      </c>
      <c r="E658" s="307">
        <f t="shared" ca="1" si="299"/>
        <v>-7.6020899840335234</v>
      </c>
      <c r="F658" s="304">
        <f t="shared" ca="1" si="300"/>
        <v>7.6834731658754123</v>
      </c>
      <c r="G658" s="306">
        <f t="shared" ca="1" si="301"/>
        <v>43.86429209022613</v>
      </c>
      <c r="H658" s="307">
        <f t="shared" ca="1" si="302"/>
        <v>-87.813926851164496</v>
      </c>
      <c r="I658" s="304">
        <f t="shared" ca="1" si="303"/>
        <v>98.159879123796514</v>
      </c>
      <c r="J658" s="306">
        <f t="shared" ca="1" si="304"/>
        <v>1790.1719014768175</v>
      </c>
      <c r="K658" s="307">
        <f t="shared" ca="1" si="305"/>
        <v>1980.3771089053187</v>
      </c>
      <c r="L658" s="304">
        <f t="shared" ca="1" si="290"/>
        <v>2669.5709262563737</v>
      </c>
      <c r="M658" s="306">
        <f t="shared" ca="1" si="306"/>
        <v>-1.1075375365652742</v>
      </c>
      <c r="N658" s="304">
        <f t="shared" ca="1" si="307"/>
        <v>-63.457226497506305</v>
      </c>
      <c r="P658" s="310">
        <f t="shared" ca="1" si="308"/>
        <v>23</v>
      </c>
      <c r="Q658" s="304">
        <f t="shared" ca="1" si="309"/>
        <v>0</v>
      </c>
      <c r="R658" s="306">
        <f t="shared" ca="1" si="310"/>
        <v>0</v>
      </c>
      <c r="S658" s="307">
        <f t="shared" ca="1" si="311"/>
        <v>8.451999999999984</v>
      </c>
      <c r="T658" s="304">
        <f t="shared" ca="1" si="291"/>
        <v>82.914119999999841</v>
      </c>
      <c r="U658" s="311">
        <f t="shared" ca="1" si="292"/>
        <v>0</v>
      </c>
      <c r="V658" s="306">
        <f t="shared" ca="1" si="293"/>
        <v>1.0042611158226089</v>
      </c>
      <c r="W658" s="304">
        <f t="shared" ca="1" si="294"/>
        <v>21.19649474060985</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6.2825610091563338</v>
      </c>
      <c r="AH658" s="304">
        <f t="shared" ca="1" si="318"/>
        <v>-2.4736318246638493</v>
      </c>
    </row>
    <row r="659" spans="1:34" x14ac:dyDescent="0.2">
      <c r="A659" s="347">
        <f t="shared" ca="1" si="296"/>
        <v>0.1</v>
      </c>
      <c r="B659" s="304">
        <f t="shared" ca="1" si="297"/>
        <v>33.200000000000131</v>
      </c>
      <c r="D659" s="306">
        <f t="shared" ca="1" si="298"/>
        <v>-1.1206801232708477</v>
      </c>
      <c r="E659" s="307">
        <f t="shared" ca="1" si="299"/>
        <v>-7.5664593504430844</v>
      </c>
      <c r="F659" s="304">
        <f t="shared" ca="1" si="300"/>
        <v>7.6490019636944764</v>
      </c>
      <c r="G659" s="306">
        <f t="shared" ca="1" si="301"/>
        <v>43.752224077899044</v>
      </c>
      <c r="H659" s="307">
        <f t="shared" ca="1" si="302"/>
        <v>-88.5705727862088</v>
      </c>
      <c r="I659" s="304">
        <f t="shared" ca="1" si="303"/>
        <v>98.787668640573756</v>
      </c>
      <c r="J659" s="306">
        <f t="shared" ca="1" si="304"/>
        <v>1794.5527272852239</v>
      </c>
      <c r="K659" s="307">
        <f t="shared" ca="1" si="305"/>
        <v>1971.5578839234499</v>
      </c>
      <c r="L659" s="304">
        <f t="shared" ca="1" si="290"/>
        <v>2665.9819918123126</v>
      </c>
      <c r="M659" s="306">
        <f t="shared" ca="1" si="306"/>
        <v>-1.1119751023704469</v>
      </c>
      <c r="N659" s="304">
        <f t="shared" ca="1" si="307"/>
        <v>-63.711480289454272</v>
      </c>
      <c r="P659" s="310">
        <f t="shared" ca="1" si="308"/>
        <v>23</v>
      </c>
      <c r="Q659" s="304">
        <f t="shared" ca="1" si="309"/>
        <v>0</v>
      </c>
      <c r="R659" s="306">
        <f t="shared" ca="1" si="310"/>
        <v>0</v>
      </c>
      <c r="S659" s="307">
        <f t="shared" ca="1" si="311"/>
        <v>8.451999999999984</v>
      </c>
      <c r="T659" s="304">
        <f t="shared" ca="1" si="291"/>
        <v>82.914119999999841</v>
      </c>
      <c r="U659" s="311">
        <f t="shared" ca="1" si="292"/>
        <v>0</v>
      </c>
      <c r="V659" s="306">
        <f t="shared" ca="1" si="293"/>
        <v>1.0051559251678377</v>
      </c>
      <c r="W659" s="304">
        <f t="shared" ca="1" si="294"/>
        <v>21.487618269674098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6.268168554682898</v>
      </c>
      <c r="AH659" s="304">
        <f t="shared" ca="1" si="318"/>
        <v>-2.5078673379803469</v>
      </c>
    </row>
    <row r="660" spans="1:34" x14ac:dyDescent="0.2">
      <c r="A660" s="347">
        <f t="shared" ca="1" si="296"/>
        <v>0.1</v>
      </c>
      <c r="B660" s="304">
        <f t="shared" ca="1" si="297"/>
        <v>33.300000000000132</v>
      </c>
      <c r="D660" s="306">
        <f t="shared" ca="1" si="298"/>
        <v>-1.1259683680431927</v>
      </c>
      <c r="E660" s="307">
        <f t="shared" ca="1" si="299"/>
        <v>-7.5306264276033765</v>
      </c>
      <c r="F660" s="304">
        <f t="shared" ca="1" si="300"/>
        <v>7.6143377360051634</v>
      </c>
      <c r="G660" s="306">
        <f t="shared" ca="1" si="301"/>
        <v>43.639627241094722</v>
      </c>
      <c r="H660" s="307">
        <f t="shared" ca="1" si="302"/>
        <v>-89.323635428969141</v>
      </c>
      <c r="I660" s="304">
        <f t="shared" ca="1" si="303"/>
        <v>99.413927153035701</v>
      </c>
      <c r="J660" s="306">
        <f t="shared" ca="1" si="304"/>
        <v>1798.9223198511736</v>
      </c>
      <c r="K660" s="307">
        <f t="shared" ca="1" si="305"/>
        <v>1962.6631735126909</v>
      </c>
      <c r="L660" s="304">
        <f t="shared" ca="1" si="290"/>
        <v>2662.3614040024008</v>
      </c>
      <c r="M660" s="306">
        <f t="shared" ca="1" si="306"/>
        <v>-1.1163454960366521</v>
      </c>
      <c r="N660" s="304">
        <f t="shared" ca="1" si="307"/>
        <v>-63.961885401338535</v>
      </c>
      <c r="P660" s="310">
        <f t="shared" ca="1" si="308"/>
        <v>23</v>
      </c>
      <c r="Q660" s="304">
        <f t="shared" ca="1" si="309"/>
        <v>0</v>
      </c>
      <c r="R660" s="306">
        <f t="shared" ca="1" si="310"/>
        <v>0</v>
      </c>
      <c r="S660" s="307">
        <f t="shared" ca="1" si="311"/>
        <v>8.451999999999984</v>
      </c>
      <c r="T660" s="304">
        <f t="shared" ca="1" si="291"/>
        <v>82.914119999999841</v>
      </c>
      <c r="U660" s="311">
        <f t="shared" ca="1" si="292"/>
        <v>0</v>
      </c>
      <c r="V660" s="306">
        <f t="shared" ca="1" si="293"/>
        <v>1.0060591212405767</v>
      </c>
      <c r="W660" s="304">
        <f t="shared" ca="1" si="294"/>
        <v>21.78047432610477</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6.2530909402879562</v>
      </c>
      <c r="AH660" s="304">
        <f t="shared" ca="1" si="318"/>
        <v>-2.5423116741214078</v>
      </c>
    </row>
    <row r="661" spans="1:34" x14ac:dyDescent="0.2">
      <c r="A661" s="347">
        <f t="shared" ca="1" si="296"/>
        <v>0.1</v>
      </c>
      <c r="B661" s="304">
        <f t="shared" ca="1" si="297"/>
        <v>33.400000000000134</v>
      </c>
      <c r="D661" s="306">
        <f t="shared" ca="1" si="298"/>
        <v>-1.1312058625825774</v>
      </c>
      <c r="E661" s="307">
        <f t="shared" ca="1" si="299"/>
        <v>-7.4945947948591147</v>
      </c>
      <c r="F661" s="304">
        <f t="shared" ca="1" si="300"/>
        <v>7.5794840089989322</v>
      </c>
      <c r="G661" s="306">
        <f t="shared" ca="1" si="301"/>
        <v>43.526506654836467</v>
      </c>
      <c r="H661" s="307">
        <f t="shared" ca="1" si="302"/>
        <v>-90.073094908455047</v>
      </c>
      <c r="I661" s="304">
        <f t="shared" ca="1" si="303"/>
        <v>100.03858859440727</v>
      </c>
      <c r="J661" s="306">
        <f t="shared" ca="1" si="304"/>
        <v>1803.2806265459701</v>
      </c>
      <c r="K661" s="307">
        <f t="shared" ca="1" si="305"/>
        <v>1953.6933369958197</v>
      </c>
      <c r="L661" s="304">
        <f t="shared" ca="1" si="290"/>
        <v>2658.7099640799274</v>
      </c>
      <c r="M661" s="306">
        <f t="shared" ca="1" si="306"/>
        <v>-1.1206501336385166</v>
      </c>
      <c r="N661" s="304">
        <f t="shared" ca="1" si="307"/>
        <v>-64.208522968258691</v>
      </c>
      <c r="P661" s="310">
        <f t="shared" ca="1" si="308"/>
        <v>23</v>
      </c>
      <c r="Q661" s="304">
        <f t="shared" ca="1" si="309"/>
        <v>0</v>
      </c>
      <c r="R661" s="306">
        <f t="shared" ca="1" si="310"/>
        <v>0</v>
      </c>
      <c r="S661" s="307">
        <f t="shared" ca="1" si="311"/>
        <v>8.451999999999984</v>
      </c>
      <c r="T661" s="304">
        <f t="shared" ca="1" si="291"/>
        <v>82.914119999999841</v>
      </c>
      <c r="U661" s="311">
        <f t="shared" ca="1" si="292"/>
        <v>0</v>
      </c>
      <c r="V661" s="306">
        <f t="shared" ca="1" si="293"/>
        <v>1.0069706870199564</v>
      </c>
      <c r="W661" s="304">
        <f t="shared" ca="1" si="294"/>
        <v>22.075030402713878</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6.2373459003713236</v>
      </c>
      <c r="AH661" s="304">
        <f t="shared" ca="1" si="318"/>
        <v>-2.5769609945699021</v>
      </c>
    </row>
    <row r="662" spans="1:34" x14ac:dyDescent="0.2">
      <c r="A662" s="347">
        <f t="shared" ca="1" si="296"/>
        <v>0.1</v>
      </c>
      <c r="B662" s="304">
        <f t="shared" ca="1" si="297"/>
        <v>33.500000000000135</v>
      </c>
      <c r="D662" s="306">
        <f t="shared" ca="1" si="298"/>
        <v>-1.1363917683922733</v>
      </c>
      <c r="E662" s="307">
        <f t="shared" ca="1" si="299"/>
        <v>-7.4583680526148841</v>
      </c>
      <c r="F662" s="304">
        <f t="shared" ca="1" si="300"/>
        <v>7.5444443307334481</v>
      </c>
      <c r="G662" s="306">
        <f t="shared" ca="1" si="301"/>
        <v>43.412867477997239</v>
      </c>
      <c r="H662" s="307">
        <f t="shared" ca="1" si="302"/>
        <v>-90.818931713716538</v>
      </c>
      <c r="I662" s="304">
        <f t="shared" ca="1" si="303"/>
        <v>100.66158860400951</v>
      </c>
      <c r="J662" s="306">
        <f t="shared" ca="1" si="304"/>
        <v>1807.6275952526119</v>
      </c>
      <c r="K662" s="307">
        <f t="shared" ca="1" si="305"/>
        <v>1944.648735664711</v>
      </c>
      <c r="L662" s="304">
        <f t="shared" ca="1" si="290"/>
        <v>2655.0284797419968</v>
      </c>
      <c r="M662" s="306">
        <f t="shared" ca="1" si="306"/>
        <v>-1.1248903965574724</v>
      </c>
      <c r="N662" s="304">
        <f t="shared" ca="1" si="307"/>
        <v>-64.451472137540676</v>
      </c>
      <c r="P662" s="310">
        <f t="shared" ca="1" si="308"/>
        <v>23</v>
      </c>
      <c r="Q662" s="304">
        <f t="shared" ca="1" si="309"/>
        <v>0</v>
      </c>
      <c r="R662" s="306">
        <f t="shared" ca="1" si="310"/>
        <v>0</v>
      </c>
      <c r="S662" s="307">
        <f t="shared" ca="1" si="311"/>
        <v>8.451999999999984</v>
      </c>
      <c r="T662" s="304">
        <f t="shared" ca="1" si="291"/>
        <v>82.914119999999841</v>
      </c>
      <c r="U662" s="311">
        <f t="shared" ca="1" si="292"/>
        <v>0</v>
      </c>
      <c r="V662" s="306">
        <f t="shared" ca="1" si="293"/>
        <v>1.0078906053695269</v>
      </c>
      <c r="W662" s="304">
        <f t="shared" ca="1" si="294"/>
        <v>22.371253933794144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6.220950718518373</v>
      </c>
      <c r="AH662" s="304">
        <f t="shared" ca="1" si="318"/>
        <v>-2.6118114532316516</v>
      </c>
    </row>
    <row r="663" spans="1:34" x14ac:dyDescent="0.2">
      <c r="A663" s="347">
        <f t="shared" ca="1" si="296"/>
        <v>0.1</v>
      </c>
      <c r="B663" s="304">
        <f t="shared" ca="1" si="297"/>
        <v>33.600000000000136</v>
      </c>
      <c r="D663" s="306">
        <f t="shared" ca="1" si="298"/>
        <v>-1.1415252744337823</v>
      </c>
      <c r="E663" s="307">
        <f t="shared" ca="1" si="299"/>
        <v>-7.4219498210795027</v>
      </c>
      <c r="F663" s="304">
        <f t="shared" ca="1" si="300"/>
        <v>7.509222269902069</v>
      </c>
      <c r="G663" s="306">
        <f t="shared" ca="1" si="301"/>
        <v>43.298714950553858</v>
      </c>
      <c r="H663" s="307">
        <f t="shared" ca="1" si="302"/>
        <v>-91.561126695824484</v>
      </c>
      <c r="I663" s="304">
        <f t="shared" ca="1" si="303"/>
        <v>101.28286448446322</v>
      </c>
      <c r="J663" s="306">
        <f t="shared" ca="1" si="304"/>
        <v>1811.9631743740395</v>
      </c>
      <c r="K663" s="307">
        <f t="shared" ca="1" si="305"/>
        <v>1935.529732744234</v>
      </c>
      <c r="L663" s="304">
        <f t="shared" ca="1" si="290"/>
        <v>2651.3177651169262</v>
      </c>
      <c r="M663" s="306">
        <f t="shared" ca="1" si="306"/>
        <v>-1.1290676323189177</v>
      </c>
      <c r="N663" s="304">
        <f t="shared" ca="1" si="307"/>
        <v>-64.690810116702608</v>
      </c>
      <c r="P663" s="310">
        <f t="shared" ca="1" si="308"/>
        <v>23</v>
      </c>
      <c r="Q663" s="304">
        <f t="shared" ca="1" si="309"/>
        <v>0</v>
      </c>
      <c r="R663" s="306">
        <f t="shared" ca="1" si="310"/>
        <v>0</v>
      </c>
      <c r="S663" s="307">
        <f t="shared" ca="1" si="311"/>
        <v>8.451999999999984</v>
      </c>
      <c r="T663" s="304">
        <f t="shared" ca="1" si="291"/>
        <v>82.914119999999841</v>
      </c>
      <c r="U663" s="311">
        <f t="shared" ca="1" si="292"/>
        <v>0</v>
      </c>
      <c r="V663" s="306">
        <f t="shared" ca="1" si="293"/>
        <v>1.008818859038326</v>
      </c>
      <c r="W663" s="304">
        <f t="shared" ca="1" si="294"/>
        <v>22.669112300652309</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6.203922242655695</v>
      </c>
      <c r="AH663" s="304">
        <f t="shared" ca="1" si="318"/>
        <v>-2.6468591970887583</v>
      </c>
    </row>
    <row r="664" spans="1:34" x14ac:dyDescent="0.2">
      <c r="A664" s="347">
        <f t="shared" ca="1" si="296"/>
        <v>0.1</v>
      </c>
      <c r="B664" s="304">
        <f t="shared" ca="1" si="297"/>
        <v>33.700000000000138</v>
      </c>
      <c r="D664" s="306">
        <f t="shared" ca="1" si="298"/>
        <v>-1.1466055965568971</v>
      </c>
      <c r="E664" s="307">
        <f t="shared" ca="1" si="299"/>
        <v>-7.3853437390375829</v>
      </c>
      <c r="F664" s="304">
        <f t="shared" ca="1" si="300"/>
        <v>7.4738214146310202</v>
      </c>
      <c r="G664" s="306">
        <f t="shared" ca="1" si="301"/>
        <v>43.184054390898169</v>
      </c>
      <c r="H664" s="307">
        <f t="shared" ca="1" si="302"/>
        <v>-92.299661069728245</v>
      </c>
      <c r="I664" s="304">
        <f t="shared" ca="1" si="303"/>
        <v>101.90235516033356</v>
      </c>
      <c r="J664" s="306">
        <f t="shared" ca="1" si="304"/>
        <v>1816.287312841112</v>
      </c>
      <c r="K664" s="307">
        <f t="shared" ca="1" si="305"/>
        <v>1926.3366933559564</v>
      </c>
      <c r="L664" s="304">
        <f t="shared" ca="1" si="290"/>
        <v>2647.5786407502892</v>
      </c>
      <c r="M664" s="306">
        <f t="shared" ca="1" si="306"/>
        <v>-1.1331831554174792</v>
      </c>
      <c r="N664" s="304">
        <f t="shared" ca="1" si="307"/>
        <v>-64.926612220738789</v>
      </c>
      <c r="P664" s="310">
        <f t="shared" ca="1" si="308"/>
        <v>23</v>
      </c>
      <c r="Q664" s="304">
        <f t="shared" ca="1" si="309"/>
        <v>0</v>
      </c>
      <c r="R664" s="306">
        <f t="shared" ca="1" si="310"/>
        <v>0</v>
      </c>
      <c r="S664" s="307">
        <f t="shared" ca="1" si="311"/>
        <v>8.451999999999984</v>
      </c>
      <c r="T664" s="304">
        <f t="shared" ca="1" si="291"/>
        <v>82.914119999999841</v>
      </c>
      <c r="U664" s="311">
        <f t="shared" ca="1" si="292"/>
        <v>0</v>
      </c>
      <c r="V664" s="306">
        <f t="shared" ca="1" si="293"/>
        <v>1.009755430661968</v>
      </c>
      <c r="W664" s="304">
        <f t="shared" ca="1" si="294"/>
        <v>22.968572837151569</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6.186276899705204</v>
      </c>
      <c r="AH664" s="304">
        <f t="shared" ca="1" si="318"/>
        <v>-2.6821003668542773</v>
      </c>
    </row>
    <row r="665" spans="1:34" x14ac:dyDescent="0.2">
      <c r="A665" s="347">
        <f t="shared" ca="1" si="296"/>
        <v>0.1</v>
      </c>
      <c r="B665" s="304">
        <f t="shared" ca="1" si="297"/>
        <v>33.800000000000139</v>
      </c>
      <c r="D665" s="306">
        <f t="shared" ca="1" si="298"/>
        <v>-1.1516319769477186</v>
      </c>
      <c r="E665" s="307">
        <f t="shared" ca="1" si="299"/>
        <v>-7.3485534626471019</v>
      </c>
      <c r="F665" s="304">
        <f t="shared" ca="1" si="300"/>
        <v>7.4382453713030481</v>
      </c>
      <c r="G665" s="306">
        <f t="shared" ca="1" si="301"/>
        <v>43.068891193203399</v>
      </c>
      <c r="H665" s="307">
        <f t="shared" ca="1" si="302"/>
        <v>-93.034516415992954</v>
      </c>
      <c r="I665" s="304">
        <f t="shared" ca="1" si="303"/>
        <v>102.52000113816648</v>
      </c>
      <c r="J665" s="306">
        <f t="shared" ca="1" si="304"/>
        <v>1820.5999601203171</v>
      </c>
      <c r="K665" s="307">
        <f t="shared" ca="1" si="305"/>
        <v>1917.0699844816704</v>
      </c>
      <c r="L665" s="304">
        <f t="shared" ca="1" si="290"/>
        <v>2643.8119335895758</v>
      </c>
      <c r="M665" s="306">
        <f t="shared" ca="1" si="306"/>
        <v>-1.1372382481295977</v>
      </c>
      <c r="N665" s="304">
        <f t="shared" ca="1" si="307"/>
        <v>-65.158951918677431</v>
      </c>
      <c r="P665" s="310">
        <f t="shared" ca="1" si="308"/>
        <v>23</v>
      </c>
      <c r="Q665" s="304">
        <f t="shared" ca="1" si="309"/>
        <v>0</v>
      </c>
      <c r="R665" s="306">
        <f t="shared" ca="1" si="310"/>
        <v>0</v>
      </c>
      <c r="S665" s="307">
        <f t="shared" ca="1" si="311"/>
        <v>8.451999999999984</v>
      </c>
      <c r="T665" s="304">
        <f t="shared" ca="1" si="291"/>
        <v>82.914119999999841</v>
      </c>
      <c r="U665" s="311">
        <f t="shared" ca="1" si="292"/>
        <v>0</v>
      </c>
      <c r="V665" s="306">
        <f t="shared" ca="1" si="293"/>
        <v>1.0107003027637516</v>
      </c>
      <c r="W665" s="304">
        <f t="shared" ca="1" si="294"/>
        <v>23.269602835260564</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6.1680307097451781</v>
      </c>
      <c r="AH665" s="304">
        <f t="shared" ca="1" si="318"/>
        <v>-2.7175310976279712</v>
      </c>
    </row>
    <row r="666" spans="1:34" x14ac:dyDescent="0.2">
      <c r="A666" s="347">
        <f t="shared" ca="1" si="296"/>
        <v>0.1</v>
      </c>
      <c r="B666" s="304">
        <f t="shared" ca="1" si="297"/>
        <v>33.900000000000141</v>
      </c>
      <c r="D666" s="306">
        <f t="shared" ca="1" si="298"/>
        <v>-1.1566036835939484</v>
      </c>
      <c r="E666" s="307">
        <f t="shared" ca="1" si="299"/>
        <v>-7.3115826642618602</v>
      </c>
      <c r="F666" s="304">
        <f t="shared" ca="1" si="300"/>
        <v>7.4024977634064602</v>
      </c>
      <c r="G666" s="306">
        <f t="shared" ca="1" si="301"/>
        <v>42.953230824844006</v>
      </c>
      <c r="H666" s="307">
        <f t="shared" ca="1" si="302"/>
        <v>-93.765674682419146</v>
      </c>
      <c r="I666" s="304">
        <f t="shared" ca="1" si="303"/>
        <v>103.13574446786907</v>
      </c>
      <c r="J666" s="306">
        <f t="shared" ca="1" si="304"/>
        <v>1824.9010662212195</v>
      </c>
      <c r="K666" s="307">
        <f t="shared" ca="1" si="305"/>
        <v>1907.7299749267497</v>
      </c>
      <c r="L666" s="304">
        <f t="shared" ca="1" si="290"/>
        <v>2640.018476967417</v>
      </c>
      <c r="M666" s="306">
        <f t="shared" ca="1" si="306"/>
        <v>-1.1412341613127877</v>
      </c>
      <c r="N666" s="304">
        <f t="shared" ca="1" si="307"/>
        <v>-65.387900879374911</v>
      </c>
      <c r="P666" s="310">
        <f t="shared" ca="1" si="308"/>
        <v>23</v>
      </c>
      <c r="Q666" s="304">
        <f t="shared" ca="1" si="309"/>
        <v>0</v>
      </c>
      <c r="R666" s="306">
        <f t="shared" ca="1" si="310"/>
        <v>0</v>
      </c>
      <c r="S666" s="307">
        <f t="shared" ca="1" si="311"/>
        <v>8.451999999999984</v>
      </c>
      <c r="T666" s="304">
        <f t="shared" ca="1" si="291"/>
        <v>82.914119999999841</v>
      </c>
      <c r="U666" s="311">
        <f t="shared" ca="1" si="292"/>
        <v>0</v>
      </c>
      <c r="V666" s="306">
        <f t="shared" ca="1" si="293"/>
        <v>1.0116534577557863</v>
      </c>
      <c r="W666" s="304">
        <f t="shared" ca="1" si="294"/>
        <v>23.572169550606247</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6.1491992996876785</v>
      </c>
      <c r="AH666" s="304">
        <f t="shared" ca="1" si="318"/>
        <v>-2.7531475195528405</v>
      </c>
    </row>
    <row r="667" spans="1:34" x14ac:dyDescent="0.2">
      <c r="A667" s="347">
        <f t="shared" ca="1" si="296"/>
        <v>0.1</v>
      </c>
      <c r="B667" s="304">
        <f t="shared" ca="1" si="297"/>
        <v>34.000000000000142</v>
      </c>
      <c r="D667" s="306">
        <f t="shared" ca="1" si="298"/>
        <v>-1.1615200097667688</v>
      </c>
      <c r="E667" s="307">
        <f t="shared" ca="1" si="299"/>
        <v>-7.2744350312778447</v>
      </c>
      <c r="F667" s="304">
        <f t="shared" ca="1" si="300"/>
        <v>7.3665822304085422</v>
      </c>
      <c r="G667" s="306">
        <f t="shared" ca="1" si="301"/>
        <v>42.83707882386733</v>
      </c>
      <c r="H667" s="307">
        <f t="shared" ca="1" si="302"/>
        <v>-94.493118185546933</v>
      </c>
      <c r="I667" s="304">
        <f t="shared" ca="1" si="303"/>
        <v>103.74952870538721</v>
      </c>
      <c r="J667" s="306">
        <f t="shared" ca="1" si="304"/>
        <v>1829.190581703655</v>
      </c>
      <c r="K667" s="307">
        <f t="shared" ca="1" si="305"/>
        <v>1898.3170352833515</v>
      </c>
      <c r="L667" s="304">
        <f t="shared" ca="1" si="290"/>
        <v>2636.1991105833281</v>
      </c>
      <c r="M667" s="306">
        <f t="shared" ca="1" si="306"/>
        <v>-1.1451721151910141</v>
      </c>
      <c r="N667" s="304">
        <f t="shared" ca="1" si="307"/>
        <v>-65.613529016514462</v>
      </c>
      <c r="P667" s="310">
        <f t="shared" ca="1" si="308"/>
        <v>23</v>
      </c>
      <c r="Q667" s="304">
        <f t="shared" ca="1" si="309"/>
        <v>0</v>
      </c>
      <c r="R667" s="306">
        <f t="shared" ca="1" si="310"/>
        <v>0</v>
      </c>
      <c r="S667" s="307">
        <f t="shared" ca="1" si="311"/>
        <v>8.451999999999984</v>
      </c>
      <c r="T667" s="304">
        <f t="shared" ca="1" si="291"/>
        <v>82.914119999999841</v>
      </c>
      <c r="U667" s="311">
        <f t="shared" ca="1" si="292"/>
        <v>0</v>
      </c>
      <c r="V667" s="306">
        <f t="shared" ca="1" si="293"/>
        <v>1.012614877940138</v>
      </c>
      <c r="W667" s="304">
        <f t="shared" ca="1" si="294"/>
        <v>23.876240208028573</v>
      </c>
      <c r="Y667" s="314" t="str">
        <f t="shared" ca="1" si="312"/>
        <v/>
      </c>
      <c r="Z667" s="315" t="str">
        <f t="shared" ca="1" si="313"/>
        <v/>
      </c>
      <c r="AA667" s="316" t="str">
        <f t="shared" ca="1" si="314"/>
        <v/>
      </c>
      <c r="AC667" s="310">
        <f t="shared" ca="1" si="315"/>
        <v>34.000000000000142</v>
      </c>
      <c r="AD667" s="323">
        <f t="shared" ca="1" si="316"/>
        <v>1829.190581703655</v>
      </c>
      <c r="AE667" s="324" t="e">
        <f t="shared" ca="1" si="295"/>
        <v>#N/A</v>
      </c>
      <c r="AG667" s="306">
        <f t="shared" ca="1" si="317"/>
        <v>6.1297979164823957</v>
      </c>
      <c r="AH667" s="304">
        <f t="shared" ca="1" si="318"/>
        <v>-2.7889457584721122</v>
      </c>
    </row>
    <row r="668" spans="1:34" x14ac:dyDescent="0.2">
      <c r="A668" s="347">
        <f t="shared" ca="1" si="296"/>
        <v>0.1</v>
      </c>
      <c r="B668" s="304">
        <f t="shared" ca="1" si="297"/>
        <v>34.100000000000144</v>
      </c>
      <c r="D668" s="306">
        <f t="shared" ca="1" si="298"/>
        <v>-1.1663802735186968</v>
      </c>
      <c r="E668" s="307">
        <f t="shared" ca="1" si="299"/>
        <v>-7.237114265002476</v>
      </c>
      <c r="F668" s="304">
        <f t="shared" ca="1" si="300"/>
        <v>7.3305024266523429</v>
      </c>
      <c r="G668" s="306">
        <f t="shared" ca="1" si="301"/>
        <v>42.720440796515462</v>
      </c>
      <c r="H668" s="307">
        <f t="shared" ca="1" si="302"/>
        <v>-95.216829612047178</v>
      </c>
      <c r="I668" s="304">
        <f t="shared" ca="1" si="303"/>
        <v>104.36129887663438</v>
      </c>
      <c r="J668" s="306">
        <f t="shared" ca="1" si="304"/>
        <v>1833.4684576846741</v>
      </c>
      <c r="K668" s="307">
        <f t="shared" ca="1" si="305"/>
        <v>1888.8315378934717</v>
      </c>
      <c r="L668" s="304">
        <f t="shared" ca="1" si="290"/>
        <v>2632.3546804839266</v>
      </c>
      <c r="M668" s="306">
        <f t="shared" ca="1" si="306"/>
        <v>-1.1490533001257441</v>
      </c>
      <c r="N668" s="304">
        <f t="shared" ca="1" si="307"/>
        <v>-65.835904532784241</v>
      </c>
      <c r="P668" s="310">
        <f t="shared" ca="1" si="308"/>
        <v>23</v>
      </c>
      <c r="Q668" s="304">
        <f t="shared" ca="1" si="309"/>
        <v>0</v>
      </c>
      <c r="R668" s="306">
        <f t="shared" ca="1" si="310"/>
        <v>0</v>
      </c>
      <c r="S668" s="307">
        <f t="shared" ca="1" si="311"/>
        <v>8.451999999999984</v>
      </c>
      <c r="T668" s="304">
        <f t="shared" ca="1" si="291"/>
        <v>82.914119999999841</v>
      </c>
      <c r="U668" s="311">
        <f t="shared" ca="1" si="292"/>
        <v>0</v>
      </c>
      <c r="V668" s="306">
        <f t="shared" ca="1" si="293"/>
        <v>1.0135845455099903</v>
      </c>
      <c r="W668" s="304">
        <f t="shared" ca="1" si="294"/>
        <v>24.181782007134256</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6.1098414398575205</v>
      </c>
      <c r="AH668" s="304">
        <f t="shared" ca="1" si="318"/>
        <v>-2.8249219365864433</v>
      </c>
    </row>
    <row r="669" spans="1:34" x14ac:dyDescent="0.2">
      <c r="A669" s="347">
        <f t="shared" ca="1" si="296"/>
        <v>0.1</v>
      </c>
      <c r="B669" s="304">
        <f t="shared" ca="1" si="297"/>
        <v>34.200000000000145</v>
      </c>
      <c r="D669" s="306">
        <f t="shared" ca="1" si="298"/>
        <v>-1.1711838171967446</v>
      </c>
      <c r="E669" s="307">
        <f t="shared" ca="1" si="299"/>
        <v>-7.1996240795458881</v>
      </c>
      <c r="F669" s="304">
        <f t="shared" ca="1" si="300"/>
        <v>7.2942620202759727</v>
      </c>
      <c r="G669" s="306">
        <f t="shared" ca="1" si="301"/>
        <v>42.603322414795784</v>
      </c>
      <c r="H669" s="307">
        <f t="shared" ca="1" si="302"/>
        <v>-95.936792020001761</v>
      </c>
      <c r="I669" s="304">
        <f t="shared" ca="1" si="303"/>
        <v>104.97100144262754</v>
      </c>
      <c r="J669" s="306">
        <f t="shared" ca="1" si="304"/>
        <v>1837.7346458452398</v>
      </c>
      <c r="K669" s="307">
        <f t="shared" ca="1" si="305"/>
        <v>1879.2738568118693</v>
      </c>
      <c r="L669" s="304">
        <f t="shared" ca="1" si="290"/>
        <v>2628.4860390415788</v>
      </c>
      <c r="M669" s="306">
        <f t="shared" ca="1" si="306"/>
        <v>-1.1528788773723051</v>
      </c>
      <c r="N669" s="304">
        <f t="shared" ca="1" si="307"/>
        <v>-66.055093963213466</v>
      </c>
      <c r="P669" s="310">
        <f t="shared" ca="1" si="308"/>
        <v>23</v>
      </c>
      <c r="Q669" s="304">
        <f t="shared" ca="1" si="309"/>
        <v>0</v>
      </c>
      <c r="R669" s="306">
        <f t="shared" ca="1" si="310"/>
        <v>0</v>
      </c>
      <c r="S669" s="307">
        <f t="shared" ca="1" si="311"/>
        <v>8.451999999999984</v>
      </c>
      <c r="T669" s="304">
        <f t="shared" ca="1" si="291"/>
        <v>82.914119999999841</v>
      </c>
      <c r="U669" s="311">
        <f t="shared" ca="1" si="292"/>
        <v>0</v>
      </c>
      <c r="V669" s="306">
        <f t="shared" ca="1" si="293"/>
        <v>1.0145624425508251</v>
      </c>
      <c r="W669" s="304">
        <f t="shared" ca="1" si="294"/>
        <v>24.488762127847675</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6.0893443946087533</v>
      </c>
      <c r="AH669" s="304">
        <f t="shared" ca="1" si="318"/>
        <v>-2.8610721731110154</v>
      </c>
    </row>
    <row r="670" spans="1:34" x14ac:dyDescent="0.2">
      <c r="A670" s="347">
        <f t="shared" ca="1" si="296"/>
        <v>0.1</v>
      </c>
      <c r="B670" s="304">
        <f t="shared" ca="1" si="297"/>
        <v>34.300000000000146</v>
      </c>
      <c r="D670" s="306">
        <f t="shared" ca="1" si="298"/>
        <v>-1.1759300069703054</v>
      </c>
      <c r="E670" s="307">
        <f t="shared" ca="1" si="299"/>
        <v>-7.1619682007333383</v>
      </c>
      <c r="F670" s="304">
        <f t="shared" ca="1" si="300"/>
        <v>7.2578646921535199</v>
      </c>
      <c r="G670" s="306">
        <f t="shared" ca="1" si="301"/>
        <v>42.485729414098756</v>
      </c>
      <c r="H670" s="307">
        <f t="shared" ca="1" si="302"/>
        <v>-96.652988840075096</v>
      </c>
      <c r="I670" s="304">
        <f t="shared" ca="1" si="303"/>
        <v>105.57858426578611</v>
      </c>
      <c r="J670" s="306">
        <f t="shared" ca="1" si="304"/>
        <v>1841.9890984366846</v>
      </c>
      <c r="K670" s="307">
        <f t="shared" ca="1" si="305"/>
        <v>1869.6443677688655</v>
      </c>
      <c r="L670" s="304">
        <f t="shared" ca="1" si="290"/>
        <v>2624.5940449314121</v>
      </c>
      <c r="M670" s="306">
        <f t="shared" ca="1" si="306"/>
        <v>-1.1566499798212668</v>
      </c>
      <c r="N670" s="304">
        <f t="shared" ca="1" si="307"/>
        <v>-66.271162217650428</v>
      </c>
      <c r="P670" s="310">
        <f t="shared" ca="1" si="308"/>
        <v>23</v>
      </c>
      <c r="Q670" s="304">
        <f t="shared" ca="1" si="309"/>
        <v>0</v>
      </c>
      <c r="R670" s="306">
        <f t="shared" ca="1" si="310"/>
        <v>0</v>
      </c>
      <c r="S670" s="307">
        <f t="shared" ca="1" si="311"/>
        <v>8.451999999999984</v>
      </c>
      <c r="T670" s="304">
        <f t="shared" ca="1" si="291"/>
        <v>82.914119999999841</v>
      </c>
      <c r="U670" s="311">
        <f t="shared" ca="1" si="292"/>
        <v>0</v>
      </c>
      <c r="V670" s="306">
        <f t="shared" ca="1" si="293"/>
        <v>1.0155485510416173</v>
      </c>
      <c r="W670" s="304">
        <f t="shared" ca="1" si="294"/>
        <v>24.797147735956322</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6.0683209624477659</v>
      </c>
      <c r="AH670" s="304">
        <f t="shared" ca="1" si="318"/>
        <v>-2.8973925849322906</v>
      </c>
    </row>
    <row r="671" spans="1:34" x14ac:dyDescent="0.2">
      <c r="A671" s="347">
        <f t="shared" ca="1" si="296"/>
        <v>0.1</v>
      </c>
      <c r="B671" s="304">
        <f t="shared" ca="1" si="297"/>
        <v>34.400000000000148</v>
      </c>
      <c r="D671" s="306">
        <f t="shared" ca="1" si="298"/>
        <v>-1.1806182323731536</v>
      </c>
      <c r="E671" s="307">
        <f t="shared" ca="1" si="299"/>
        <v>-7.1241503650379965</v>
      </c>
      <c r="F671" s="304">
        <f t="shared" ca="1" si="300"/>
        <v>7.2213141348568222</v>
      </c>
      <c r="G671" s="306">
        <f t="shared" ca="1" si="301"/>
        <v>42.367667590861444</v>
      </c>
      <c r="H671" s="307">
        <f t="shared" ca="1" si="302"/>
        <v>-97.365403876578895</v>
      </c>
      <c r="I671" s="304">
        <f t="shared" ca="1" si="303"/>
        <v>106.18399657735179</v>
      </c>
      <c r="J671" s="306">
        <f t="shared" ca="1" si="304"/>
        <v>1846.2317682869325</v>
      </c>
      <c r="K671" s="307">
        <f t="shared" ca="1" si="305"/>
        <v>1859.9434481330329</v>
      </c>
      <c r="L671" s="304">
        <f t="shared" ca="1" si="290"/>
        <v>2620.6795631066552</v>
      </c>
      <c r="M671" s="306">
        <f t="shared" ca="1" si="306"/>
        <v>-1.1603677127246343</v>
      </c>
      <c r="N671" s="304">
        <f t="shared" ca="1" si="307"/>
        <v>-66.484172622370295</v>
      </c>
      <c r="P671" s="310">
        <f t="shared" ca="1" si="308"/>
        <v>23</v>
      </c>
      <c r="Q671" s="304">
        <f t="shared" ca="1" si="309"/>
        <v>0</v>
      </c>
      <c r="R671" s="306">
        <f t="shared" ca="1" si="310"/>
        <v>0</v>
      </c>
      <c r="S671" s="307">
        <f t="shared" ca="1" si="311"/>
        <v>8.451999999999984</v>
      </c>
      <c r="T671" s="304">
        <f t="shared" ca="1" si="291"/>
        <v>82.914119999999841</v>
      </c>
      <c r="U671" s="311">
        <f t="shared" ca="1" si="292"/>
        <v>0</v>
      </c>
      <c r="V671" s="306">
        <f t="shared" ca="1" si="293"/>
        <v>1.0165428528560485</v>
      </c>
      <c r="W671" s="304">
        <f t="shared" ca="1" si="294"/>
        <v>25.106905988648613</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6.0467849934218254</v>
      </c>
      <c r="AH671" s="304">
        <f t="shared" ca="1" si="318"/>
        <v>-2.9338792872641233</v>
      </c>
    </row>
    <row r="672" spans="1:34" x14ac:dyDescent="0.2">
      <c r="A672" s="347">
        <f t="shared" ca="1" si="296"/>
        <v>0.1</v>
      </c>
      <c r="B672" s="304">
        <f t="shared" ca="1" si="297"/>
        <v>34.500000000000149</v>
      </c>
      <c r="D672" s="306">
        <f t="shared" ca="1" si="298"/>
        <v>-1.1852479058589813</v>
      </c>
      <c r="E672" s="307">
        <f t="shared" ca="1" si="299"/>
        <v>-7.0861743185333887</v>
      </c>
      <c r="F672" s="304">
        <f t="shared" ca="1" si="300"/>
        <v>7.184614051637376</v>
      </c>
      <c r="G672" s="306">
        <f t="shared" ca="1" si="301"/>
        <v>42.249142800275543</v>
      </c>
      <c r="H672" s="307">
        <f t="shared" ca="1" si="302"/>
        <v>-98.074021308432236</v>
      </c>
      <c r="I672" s="304">
        <f t="shared" ca="1" si="303"/>
        <v>106.78718894588852</v>
      </c>
      <c r="J672" s="306">
        <f t="shared" ca="1" si="304"/>
        <v>1850.4626088064892</v>
      </c>
      <c r="K672" s="307">
        <f t="shared" ca="1" si="305"/>
        <v>1850.1714768737825</v>
      </c>
      <c r="L672" s="304">
        <f t="shared" ca="1" si="290"/>
        <v>2616.7434647722407</v>
      </c>
      <c r="M672" s="306">
        <f t="shared" ca="1" si="306"/>
        <v>-1.1640331544067049</v>
      </c>
      <c r="N672" s="304">
        <f t="shared" ca="1" si="307"/>
        <v>-66.694186960804274</v>
      </c>
      <c r="P672" s="310">
        <f t="shared" ca="1" si="308"/>
        <v>23</v>
      </c>
      <c r="Q672" s="304">
        <f t="shared" ca="1" si="309"/>
        <v>0</v>
      </c>
      <c r="R672" s="306">
        <f t="shared" ca="1" si="310"/>
        <v>0</v>
      </c>
      <c r="S672" s="307">
        <f t="shared" ca="1" si="311"/>
        <v>8.451999999999984</v>
      </c>
      <c r="T672" s="304">
        <f t="shared" ca="1" si="291"/>
        <v>82.914119999999841</v>
      </c>
      <c r="U672" s="311">
        <f t="shared" ca="1" si="292"/>
        <v>0</v>
      </c>
      <c r="V672" s="306">
        <f t="shared" ca="1" si="293"/>
        <v>1.0175453297637316</v>
      </c>
      <c r="W672" s="304">
        <f t="shared" ca="1" si="294"/>
        <v>25.418004040042032</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6.0247500169163573</v>
      </c>
      <c r="AH672" s="304">
        <f t="shared" ca="1" si="318"/>
        <v>-2.9705283943029652</v>
      </c>
    </row>
    <row r="673" spans="1:34" x14ac:dyDescent="0.2">
      <c r="A673" s="347">
        <f t="shared" ca="1" si="296"/>
        <v>0.1</v>
      </c>
      <c r="B673" s="304">
        <f t="shared" ca="1" si="297"/>
        <v>34.600000000000151</v>
      </c>
      <c r="D673" s="306">
        <f t="shared" ca="1" si="298"/>
        <v>-1.1898184623699275</v>
      </c>
      <c r="E673" s="307">
        <f t="shared" ca="1" si="299"/>
        <v>-7.0480438158647498</v>
      </c>
      <c r="F673" s="304">
        <f t="shared" ca="1" si="300"/>
        <v>7.1477681554276566</v>
      </c>
      <c r="G673" s="306">
        <f t="shared" ca="1" si="301"/>
        <v>42.130160954038551</v>
      </c>
      <c r="H673" s="307">
        <f t="shared" ca="1" si="302"/>
        <v>-98.778825690018706</v>
      </c>
      <c r="I673" s="304">
        <f t="shared" ca="1" si="303"/>
        <v>107.38811324682213</v>
      </c>
      <c r="J673" s="306">
        <f t="shared" ca="1" si="304"/>
        <v>1854.6815739942049</v>
      </c>
      <c r="K673" s="307">
        <f t="shared" ca="1" si="305"/>
        <v>1840.32883452386</v>
      </c>
      <c r="L673" s="304">
        <f t="shared" ca="1" si="290"/>
        <v>2612.7866273566178</v>
      </c>
      <c r="M673" s="306">
        <f t="shared" ca="1" si="306"/>
        <v>-1.1676473569594912</v>
      </c>
      <c r="N673" s="304">
        <f t="shared" ca="1" si="307"/>
        <v>-66.901265513384331</v>
      </c>
      <c r="P673" s="310">
        <f t="shared" ca="1" si="308"/>
        <v>23</v>
      </c>
      <c r="Q673" s="304">
        <f t="shared" ca="1" si="309"/>
        <v>0</v>
      </c>
      <c r="R673" s="306">
        <f t="shared" ca="1" si="310"/>
        <v>0</v>
      </c>
      <c r="S673" s="307">
        <f t="shared" ca="1" si="311"/>
        <v>8.451999999999984</v>
      </c>
      <c r="T673" s="304">
        <f t="shared" ca="1" si="291"/>
        <v>82.914119999999841</v>
      </c>
      <c r="U673" s="311">
        <f t="shared" ca="1" si="292"/>
        <v>0</v>
      </c>
      <c r="V673" s="306">
        <f t="shared" ca="1" si="293"/>
        <v>1.0185559634314565</v>
      </c>
      <c r="W673" s="304">
        <f t="shared" ca="1" si="294"/>
        <v>25.730409046699354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6.002229252252361</v>
      </c>
      <c r="AH673" s="304">
        <f t="shared" ca="1" si="318"/>
        <v>-3.0073360198819308</v>
      </c>
    </row>
    <row r="674" spans="1:34" x14ac:dyDescent="0.2">
      <c r="A674" s="347">
        <f t="shared" ca="1" si="296"/>
        <v>0.1</v>
      </c>
      <c r="B674" s="304">
        <f t="shared" ca="1" si="297"/>
        <v>34.700000000000152</v>
      </c>
      <c r="D674" s="306">
        <f t="shared" ca="1" si="298"/>
        <v>-1.1943293589175596</v>
      </c>
      <c r="E674" s="307">
        <f t="shared" ca="1" si="299"/>
        <v>-7.0097626192386873</v>
      </c>
      <c r="F674" s="304">
        <f t="shared" ca="1" si="300"/>
        <v>7.1107801678612201</v>
      </c>
      <c r="G674" s="306">
        <f t="shared" ca="1" si="301"/>
        <v>42.010728018146793</v>
      </c>
      <c r="H674" s="307">
        <f t="shared" ca="1" si="302"/>
        <v>-99.479801951942576</v>
      </c>
      <c r="I674" s="304">
        <f t="shared" ca="1" si="303"/>
        <v>107.98672263298124</v>
      </c>
      <c r="J674" s="306">
        <f t="shared" ca="1" si="304"/>
        <v>1858.888618442814</v>
      </c>
      <c r="K674" s="307">
        <f t="shared" ca="1" si="305"/>
        <v>1830.4159031417619</v>
      </c>
      <c r="L674" s="304">
        <f t="shared" ca="1" si="290"/>
        <v>2608.8099344817178</v>
      </c>
      <c r="M674" s="306">
        <f t="shared" ca="1" si="306"/>
        <v>-1.171211346922677</v>
      </c>
      <c r="N674" s="304">
        <f t="shared" ca="1" si="307"/>
        <v>-67.105467096501869</v>
      </c>
      <c r="P674" s="310">
        <f t="shared" ca="1" si="308"/>
        <v>23</v>
      </c>
      <c r="Q674" s="304">
        <f t="shared" ca="1" si="309"/>
        <v>0</v>
      </c>
      <c r="R674" s="306">
        <f t="shared" ca="1" si="310"/>
        <v>0</v>
      </c>
      <c r="S674" s="307">
        <f t="shared" ca="1" si="311"/>
        <v>8.451999999999984</v>
      </c>
      <c r="T674" s="304">
        <f t="shared" ca="1" si="291"/>
        <v>82.914119999999841</v>
      </c>
      <c r="U674" s="311">
        <f t="shared" ca="1" si="292"/>
        <v>0</v>
      </c>
      <c r="V674" s="306">
        <f t="shared" ca="1" si="293"/>
        <v>1.0195747354244442</v>
      </c>
      <c r="W674" s="304">
        <f t="shared" ca="1" si="294"/>
        <v>26.044088173130657</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5.9792356188906055</v>
      </c>
      <c r="AH674" s="304">
        <f t="shared" ca="1" si="318"/>
        <v>-3.0442982781234504</v>
      </c>
    </row>
    <row r="675" spans="1:34" x14ac:dyDescent="0.2">
      <c r="A675" s="347">
        <f t="shared" ca="1" si="296"/>
        <v>0.1</v>
      </c>
      <c r="B675" s="304">
        <f t="shared" ca="1" si="297"/>
        <v>34.800000000000153</v>
      </c>
      <c r="D675" s="306">
        <f t="shared" ca="1" si="298"/>
        <v>-1.1987800741757701</v>
      </c>
      <c r="E675" s="307">
        <f t="shared" ca="1" si="299"/>
        <v>-6.9713344974305631</v>
      </c>
      <c r="F675" s="304">
        <f t="shared" ca="1" si="300"/>
        <v>7.073653818311036</v>
      </c>
      <c r="G675" s="306">
        <f t="shared" ca="1" si="301"/>
        <v>41.890850010729217</v>
      </c>
      <c r="H675" s="307">
        <f t="shared" ca="1" si="302"/>
        <v>-100.17693540168564</v>
      </c>
      <c r="I675" s="304">
        <f t="shared" ca="1" si="303"/>
        <v>108.58297150610177</v>
      </c>
      <c r="J675" s="306">
        <f t="shared" ca="1" si="304"/>
        <v>1863.0836973442579</v>
      </c>
      <c r="K675" s="307">
        <f t="shared" ca="1" si="305"/>
        <v>1820.4330662740804</v>
      </c>
      <c r="L675" s="304">
        <f t="shared" ca="1" si="290"/>
        <v>2604.8142759310117</v>
      </c>
      <c r="M675" s="306">
        <f t="shared" ca="1" si="306"/>
        <v>-1.1747261259481068</v>
      </c>
      <c r="N675" s="304">
        <f t="shared" ca="1" si="307"/>
        <v>-67.306849100580095</v>
      </c>
      <c r="P675" s="310">
        <f t="shared" ca="1" si="308"/>
        <v>23</v>
      </c>
      <c r="Q675" s="304">
        <f t="shared" ca="1" si="309"/>
        <v>0</v>
      </c>
      <c r="R675" s="306">
        <f t="shared" ca="1" si="310"/>
        <v>0</v>
      </c>
      <c r="S675" s="307">
        <f t="shared" ca="1" si="311"/>
        <v>8.451999999999984</v>
      </c>
      <c r="T675" s="304">
        <f t="shared" ca="1" si="291"/>
        <v>82.914119999999841</v>
      </c>
      <c r="U675" s="311">
        <f t="shared" ca="1" si="292"/>
        <v>0</v>
      </c>
      <c r="V675" s="306">
        <f t="shared" ca="1" si="293"/>
        <v>1.0206016272076186</v>
      </c>
      <c r="W675" s="304">
        <f t="shared" ca="1" si="294"/>
        <v>26.359008597279313</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5.9557817462545746</v>
      </c>
      <c r="AH675" s="304">
        <f t="shared" ca="1" si="318"/>
        <v>-3.0814112840902399</v>
      </c>
    </row>
    <row r="676" spans="1:34" x14ac:dyDescent="0.2">
      <c r="A676" s="347">
        <f t="shared" ca="1" si="296"/>
        <v>0.1</v>
      </c>
      <c r="B676" s="304">
        <f t="shared" ca="1" si="297"/>
        <v>34.900000000000155</v>
      </c>
      <c r="D676" s="306">
        <f t="shared" ca="1" si="298"/>
        <v>-1.2031701080851041</v>
      </c>
      <c r="E676" s="307">
        <f t="shared" ca="1" si="299"/>
        <v>-6.932763224808995</v>
      </c>
      <c r="F676" s="304">
        <f t="shared" ca="1" si="300"/>
        <v>7.0363928429454203</v>
      </c>
      <c r="G676" s="306">
        <f t="shared" ca="1" si="301"/>
        <v>41.770532999920704</v>
      </c>
      <c r="H676" s="307">
        <f t="shared" ca="1" si="302"/>
        <v>-100.87021172416654</v>
      </c>
      <c r="I676" s="304">
        <f t="shared" ca="1" si="303"/>
        <v>109.17681548925874</v>
      </c>
      <c r="J676" s="306">
        <f t="shared" ca="1" si="304"/>
        <v>1867.2667664947903</v>
      </c>
      <c r="K676" s="307">
        <f t="shared" ca="1" si="305"/>
        <v>1810.3807089177878</v>
      </c>
      <c r="L676" s="304">
        <f t="shared" ca="1" si="290"/>
        <v>2600.8005476155954</v>
      </c>
      <c r="M676" s="306">
        <f t="shared" ca="1" si="306"/>
        <v>-1.1781926714488506</v>
      </c>
      <c r="N676" s="304">
        <f t="shared" ca="1" si="307"/>
        <v>-67.505467527262795</v>
      </c>
      <c r="P676" s="310">
        <f t="shared" ca="1" si="308"/>
        <v>23</v>
      </c>
      <c r="Q676" s="304">
        <f t="shared" ca="1" si="309"/>
        <v>0</v>
      </c>
      <c r="R676" s="306">
        <f t="shared" ca="1" si="310"/>
        <v>0</v>
      </c>
      <c r="S676" s="307">
        <f t="shared" ca="1" si="311"/>
        <v>8.451999999999984</v>
      </c>
      <c r="T676" s="304">
        <f t="shared" ca="1" si="291"/>
        <v>82.914119999999841</v>
      </c>
      <c r="U676" s="311">
        <f t="shared" ca="1" si="292"/>
        <v>0</v>
      </c>
      <c r="V676" s="306">
        <f t="shared" ca="1" si="293"/>
        <v>1.0216366201468907</v>
      </c>
      <c r="W676" s="304">
        <f t="shared" ca="1" si="294"/>
        <v>26.675137515989807</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5.9318799831840261</v>
      </c>
      <c r="AH676" s="304">
        <f t="shared" ca="1" si="318"/>
        <v>-3.1186711544343781</v>
      </c>
    </row>
    <row r="677" spans="1:34" x14ac:dyDescent="0.2">
      <c r="A677" s="347">
        <f t="shared" ca="1" si="296"/>
        <v>0.1</v>
      </c>
      <c r="B677" s="304">
        <f t="shared" ca="1" si="297"/>
        <v>35.000000000000156</v>
      </c>
      <c r="D677" s="306">
        <f t="shared" ca="1" si="298"/>
        <v>-1.2074989814680361</v>
      </c>
      <c r="E677" s="307">
        <f t="shared" ca="1" si="299"/>
        <v>-6.8940525803769983</v>
      </c>
      <c r="F677" s="304">
        <f t="shared" ca="1" si="300"/>
        <v>6.9990009838011238</v>
      </c>
      <c r="G677" s="306">
        <f t="shared" ca="1" si="301"/>
        <v>41.649783101773899</v>
      </c>
      <c r="H677" s="307">
        <f t="shared" ca="1" si="302"/>
        <v>-101.55961698220423</v>
      </c>
      <c r="I677" s="304">
        <f t="shared" ca="1" si="303"/>
        <v>109.76821140019017</v>
      </c>
      <c r="J677" s="306">
        <f t="shared" ca="1" si="304"/>
        <v>1871.4377822998752</v>
      </c>
      <c r="K677" s="307">
        <f t="shared" ca="1" si="305"/>
        <v>1800.2592174824692</v>
      </c>
      <c r="L677" s="304">
        <f t="shared" ca="1" si="290"/>
        <v>2596.7696515382468</v>
      </c>
      <c r="M677" s="306">
        <f t="shared" ca="1" si="306"/>
        <v>-1.1816119372329352</v>
      </c>
      <c r="N677" s="304">
        <f t="shared" ca="1" si="307"/>
        <v>-67.701377025724327</v>
      </c>
      <c r="P677" s="310">
        <f t="shared" ca="1" si="308"/>
        <v>23</v>
      </c>
      <c r="Q677" s="304">
        <f t="shared" ca="1" si="309"/>
        <v>0</v>
      </c>
      <c r="R677" s="306">
        <f t="shared" ca="1" si="310"/>
        <v>0</v>
      </c>
      <c r="S677" s="307">
        <f t="shared" ca="1" si="311"/>
        <v>8.451999999999984</v>
      </c>
      <c r="T677" s="304">
        <f t="shared" ca="1" si="291"/>
        <v>82.914119999999841</v>
      </c>
      <c r="U677" s="311">
        <f t="shared" ca="1" si="292"/>
        <v>0</v>
      </c>
      <c r="V677" s="306">
        <f t="shared" ca="1" si="293"/>
        <v>1.0226796955104558</v>
      </c>
      <c r="W677" s="304">
        <f t="shared" ca="1" si="294"/>
        <v>26.992442150455254</v>
      </c>
      <c r="Y677" s="314" t="str">
        <f t="shared" ca="1" si="312"/>
        <v/>
      </c>
      <c r="Z677" s="315" t="str">
        <f t="shared" ca="1" si="313"/>
        <v/>
      </c>
      <c r="AA677" s="316" t="str">
        <f t="shared" ca="1" si="314"/>
        <v/>
      </c>
      <c r="AC677" s="310">
        <f t="shared" ca="1" si="315"/>
        <v>35.000000000000156</v>
      </c>
      <c r="AD677" s="323">
        <f t="shared" ca="1" si="316"/>
        <v>1871.4377822998752</v>
      </c>
      <c r="AE677" s="324" t="e">
        <f t="shared" ca="1" si="295"/>
        <v>#N/A</v>
      </c>
      <c r="AG677" s="306">
        <f t="shared" ca="1" si="317"/>
        <v>5.9075424070308911</v>
      </c>
      <c r="AH677" s="304">
        <f t="shared" ca="1" si="318"/>
        <v>-3.1560740080442331</v>
      </c>
    </row>
    <row r="678" spans="1:34" x14ac:dyDescent="0.2">
      <c r="A678" s="347">
        <f t="shared" ca="1" si="296"/>
        <v>0.1</v>
      </c>
      <c r="B678" s="304">
        <f t="shared" ca="1" si="297"/>
        <v>35.100000000000158</v>
      </c>
      <c r="D678" s="306">
        <f t="shared" ca="1" si="298"/>
        <v>-1.2117662356547043</v>
      </c>
      <c r="E678" s="307">
        <f t="shared" ca="1" si="299"/>
        <v>-6.8552063468292666</v>
      </c>
      <c r="F678" s="304">
        <f t="shared" ca="1" si="300"/>
        <v>6.9614819878730589</v>
      </c>
      <c r="G678" s="306">
        <f t="shared" ca="1" si="301"/>
        <v>41.528606478208431</v>
      </c>
      <c r="H678" s="307">
        <f t="shared" ca="1" si="302"/>
        <v>-102.24513761688716</v>
      </c>
      <c r="I678" s="304">
        <f t="shared" ca="1" si="303"/>
        <v>110.35711722547889</v>
      </c>
      <c r="J678" s="306">
        <f t="shared" ca="1" si="304"/>
        <v>1875.5967017788744</v>
      </c>
      <c r="K678" s="307">
        <f t="shared" ca="1" si="305"/>
        <v>1790.0689797525147</v>
      </c>
      <c r="L678" s="304">
        <f t="shared" ca="1" si="290"/>
        <v>2592.722495755379</v>
      </c>
      <c r="M678" s="306">
        <f t="shared" ca="1" si="306"/>
        <v>-1.184984854121842</v>
      </c>
      <c r="N678" s="304">
        <f t="shared" ca="1" si="307"/>
        <v>-67.894630928107077</v>
      </c>
      <c r="P678" s="310">
        <f t="shared" ca="1" si="308"/>
        <v>23</v>
      </c>
      <c r="Q678" s="304">
        <f t="shared" ca="1" si="309"/>
        <v>0</v>
      </c>
      <c r="R678" s="306">
        <f t="shared" ca="1" si="310"/>
        <v>0</v>
      </c>
      <c r="S678" s="307">
        <f t="shared" ca="1" si="311"/>
        <v>8.451999999999984</v>
      </c>
      <c r="T678" s="304">
        <f t="shared" ca="1" si="291"/>
        <v>82.914119999999841</v>
      </c>
      <c r="U678" s="311">
        <f t="shared" ca="1" si="292"/>
        <v>0</v>
      </c>
      <c r="V678" s="306">
        <f t="shared" ca="1" si="293"/>
        <v>1.0237308344701039</v>
      </c>
      <c r="W678" s="304">
        <f t="shared" ca="1" si="294"/>
        <v>27.310889751642879</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5.8827808324092423</v>
      </c>
      <c r="AH678" s="304">
        <f t="shared" ca="1" si="318"/>
        <v>-3.1936159666889856</v>
      </c>
    </row>
    <row r="679" spans="1:34" x14ac:dyDescent="0.2">
      <c r="A679" s="347">
        <f t="shared" ca="1" si="296"/>
        <v>0.1</v>
      </c>
      <c r="B679" s="304">
        <f t="shared" ca="1" si="297"/>
        <v>35.200000000000159</v>
      </c>
      <c r="D679" s="306">
        <f t="shared" ca="1" si="298"/>
        <v>-1.2159714321186845</v>
      </c>
      <c r="E679" s="307">
        <f t="shared" ca="1" si="299"/>
        <v>-6.8162283096251448</v>
      </c>
      <c r="F679" s="304">
        <f t="shared" ca="1" si="300"/>
        <v>6.9238396062202385</v>
      </c>
      <c r="G679" s="306">
        <f t="shared" ca="1" si="301"/>
        <v>41.407009334996566</v>
      </c>
      <c r="H679" s="307">
        <f t="shared" ca="1" si="302"/>
        <v>-102.92676044784967</v>
      </c>
      <c r="I679" s="304">
        <f t="shared" ca="1" si="303"/>
        <v>110.94349209555973</v>
      </c>
      <c r="J679" s="306">
        <f t="shared" ca="1" si="304"/>
        <v>1879.7434825695345</v>
      </c>
      <c r="K679" s="307">
        <f t="shared" ca="1" si="305"/>
        <v>1779.8103848492779</v>
      </c>
      <c r="L679" s="304">
        <f t="shared" ca="1" si="290"/>
        <v>2588.6599943368337</v>
      </c>
      <c r="M679" s="306">
        <f t="shared" ca="1" si="306"/>
        <v>-1.1883123305539223</v>
      </c>
      <c r="N679" s="304">
        <f t="shared" ca="1" si="307"/>
        <v>-68.085281284094535</v>
      </c>
      <c r="P679" s="310">
        <f t="shared" ca="1" si="308"/>
        <v>23</v>
      </c>
      <c r="Q679" s="304">
        <f t="shared" ca="1" si="309"/>
        <v>0</v>
      </c>
      <c r="R679" s="306">
        <f t="shared" ca="1" si="310"/>
        <v>0</v>
      </c>
      <c r="S679" s="307">
        <f t="shared" ca="1" si="311"/>
        <v>8.451999999999984</v>
      </c>
      <c r="T679" s="304">
        <f t="shared" ca="1" si="291"/>
        <v>82.914119999999841</v>
      </c>
      <c r="U679" s="311">
        <f t="shared" ca="1" si="292"/>
        <v>0</v>
      </c>
      <c r="V679" s="306">
        <f t="shared" ca="1" si="293"/>
        <v>1.0247900181025424</v>
      </c>
      <c r="W679" s="304">
        <f t="shared" ca="1" si="294"/>
        <v>27.630447605695341</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5.8576068196107194</v>
      </c>
      <c r="AH679" s="304">
        <f t="shared" ca="1" si="318"/>
        <v>-3.2312931556605453</v>
      </c>
    </row>
    <row r="680" spans="1:34" x14ac:dyDescent="0.2">
      <c r="A680" s="347">
        <f t="shared" ca="1" si="296"/>
        <v>0.1</v>
      </c>
      <c r="B680" s="304">
        <f t="shared" ca="1" si="297"/>
        <v>35.300000000000161</v>
      </c>
      <c r="D680" s="306">
        <f t="shared" ca="1" si="298"/>
        <v>-1.2201141521223471</v>
      </c>
      <c r="E680" s="307">
        <f t="shared" ca="1" si="299"/>
        <v>-6.7771222560768782</v>
      </c>
      <c r="F680" s="304">
        <f t="shared" ca="1" si="300"/>
        <v>6.8860775930875038</v>
      </c>
      <c r="G680" s="306">
        <f t="shared" ca="1" si="301"/>
        <v>41.284997919784331</v>
      </c>
      <c r="H680" s="307">
        <f t="shared" ca="1" si="302"/>
        <v>-103.60447267345737</v>
      </c>
      <c r="I680" s="304">
        <f t="shared" ca="1" si="303"/>
        <v>111.52729626051988</v>
      </c>
      <c r="J680" s="306">
        <f t="shared" ca="1" si="304"/>
        <v>1883.8780829322736</v>
      </c>
      <c r="K680" s="307">
        <f t="shared" ca="1" si="305"/>
        <v>1769.4838231932124</v>
      </c>
      <c r="L680" s="304">
        <f t="shared" ca="1" si="290"/>
        <v>2584.5830673234409</v>
      </c>
      <c r="M680" s="306">
        <f t="shared" ca="1" si="306"/>
        <v>-1.1915952531728879</v>
      </c>
      <c r="N680" s="304">
        <f t="shared" ca="1" si="307"/>
        <v>-68.273378894629303</v>
      </c>
      <c r="P680" s="310">
        <f t="shared" ca="1" si="308"/>
        <v>23</v>
      </c>
      <c r="Q680" s="304">
        <f t="shared" ca="1" si="309"/>
        <v>0</v>
      </c>
      <c r="R680" s="306">
        <f t="shared" ca="1" si="310"/>
        <v>0</v>
      </c>
      <c r="S680" s="307">
        <f t="shared" ca="1" si="311"/>
        <v>8.451999999999984</v>
      </c>
      <c r="T680" s="304">
        <f t="shared" ca="1" si="291"/>
        <v>82.914119999999841</v>
      </c>
      <c r="U680" s="311">
        <f t="shared" ca="1" si="292"/>
        <v>0</v>
      </c>
      <c r="V680" s="306">
        <f t="shared" ca="1" si="293"/>
        <v>1.0258572273907292</v>
      </c>
      <c r="W680" s="304">
        <f t="shared" ca="1" si="294"/>
        <v>27.951083039306003</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5.8320316826967771</v>
      </c>
      <c r="AH680" s="304">
        <f t="shared" ca="1" si="318"/>
        <v>-3.2691017044126118</v>
      </c>
    </row>
    <row r="681" spans="1:34" x14ac:dyDescent="0.2">
      <c r="A681" s="347">
        <f t="shared" ca="1" si="296"/>
        <v>0.1</v>
      </c>
      <c r="B681" s="304">
        <f t="shared" ca="1" si="297"/>
        <v>35.400000000000162</v>
      </c>
      <c r="D681" s="306">
        <f t="shared" ca="1" si="298"/>
        <v>-1.2241939963713899</v>
      </c>
      <c r="E681" s="307">
        <f t="shared" ca="1" si="299"/>
        <v>-6.7378919744527677</v>
      </c>
      <c r="F681" s="304">
        <f t="shared" ca="1" si="300"/>
        <v>6.8481997050426884</v>
      </c>
      <c r="G681" s="306">
        <f t="shared" ca="1" si="301"/>
        <v>41.162578520147193</v>
      </c>
      <c r="H681" s="307">
        <f t="shared" ca="1" si="302"/>
        <v>-104.27826187090264</v>
      </c>
      <c r="I681" s="304">
        <f t="shared" ca="1" si="303"/>
        <v>112.108491066662</v>
      </c>
      <c r="J681" s="306">
        <f t="shared" ca="1" si="304"/>
        <v>1888.0004617542702</v>
      </c>
      <c r="K681" s="307">
        <f t="shared" ca="1" si="305"/>
        <v>1759.0896864659944</v>
      </c>
      <c r="L681" s="304">
        <f t="shared" ca="1" si="290"/>
        <v>2580.4926406822728</v>
      </c>
      <c r="M681" s="306">
        <f t="shared" ca="1" si="306"/>
        <v>-1.1948344874015668</v>
      </c>
      <c r="N681" s="304">
        <f t="shared" ca="1" si="307"/>
        <v>-68.458973344786912</v>
      </c>
      <c r="P681" s="310">
        <f t="shared" ca="1" si="308"/>
        <v>23</v>
      </c>
      <c r="Q681" s="304">
        <f t="shared" ca="1" si="309"/>
        <v>0</v>
      </c>
      <c r="R681" s="306">
        <f t="shared" ca="1" si="310"/>
        <v>0</v>
      </c>
      <c r="S681" s="307">
        <f t="shared" ca="1" si="311"/>
        <v>8.451999999999984</v>
      </c>
      <c r="T681" s="304">
        <f t="shared" ca="1" si="291"/>
        <v>82.914119999999841</v>
      </c>
      <c r="U681" s="311">
        <f t="shared" ca="1" si="292"/>
        <v>0</v>
      </c>
      <c r="V681" s="306">
        <f t="shared" ca="1" si="293"/>
        <v>1.0269324432252176</v>
      </c>
      <c r="W681" s="304">
        <f t="shared" ca="1" si="294"/>
        <v>28.272763425066483</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5.8060664972788221</v>
      </c>
      <c r="AH681" s="304">
        <f t="shared" ca="1" si="318"/>
        <v>-3.3070377471966466</v>
      </c>
    </row>
    <row r="682" spans="1:34" x14ac:dyDescent="0.2">
      <c r="A682" s="347">
        <f t="shared" ca="1" si="296"/>
        <v>0.1</v>
      </c>
      <c r="B682" s="304">
        <f t="shared" ca="1" si="297"/>
        <v>35.500000000000163</v>
      </c>
      <c r="D682" s="306">
        <f t="shared" ca="1" si="298"/>
        <v>-1.228210584678149</v>
      </c>
      <c r="E682" s="307">
        <f t="shared" ca="1" si="299"/>
        <v>-6.6985412530948398</v>
      </c>
      <c r="F682" s="304">
        <f t="shared" ca="1" si="300"/>
        <v>6.8102097001288318</v>
      </c>
      <c r="G682" s="306">
        <f t="shared" ca="1" si="301"/>
        <v>41.039757461679379</v>
      </c>
      <c r="H682" s="307">
        <f t="shared" ca="1" si="302"/>
        <v>-104.94811599621212</v>
      </c>
      <c r="I682" s="304">
        <f t="shared" ca="1" si="303"/>
        <v>112.68703893380047</v>
      </c>
      <c r="J682" s="306">
        <f t="shared" ca="1" si="304"/>
        <v>1892.1105785533616</v>
      </c>
      <c r="K682" s="307">
        <f t="shared" ca="1" si="305"/>
        <v>1748.6283675726386</v>
      </c>
      <c r="L682" s="304">
        <f t="shared" ca="1" si="290"/>
        <v>2576.3896462595262</v>
      </c>
      <c r="M682" s="306">
        <f t="shared" ca="1" si="306"/>
        <v>-1.1980308780011257</v>
      </c>
      <c r="N682" s="304">
        <f t="shared" ca="1" si="307"/>
        <v>-68.642113035816934</v>
      </c>
      <c r="P682" s="310">
        <f t="shared" ca="1" si="308"/>
        <v>23</v>
      </c>
      <c r="Q682" s="304">
        <f t="shared" ca="1" si="309"/>
        <v>0</v>
      </c>
      <c r="R682" s="306">
        <f t="shared" ca="1" si="310"/>
        <v>0</v>
      </c>
      <c r="S682" s="307">
        <f t="shared" ca="1" si="311"/>
        <v>8.451999999999984</v>
      </c>
      <c r="T682" s="304">
        <f t="shared" ca="1" si="291"/>
        <v>82.914119999999841</v>
      </c>
      <c r="U682" s="311">
        <f t="shared" ca="1" si="292"/>
        <v>0</v>
      </c>
      <c r="V682" s="306">
        <f t="shared" ca="1" si="293"/>
        <v>1.0280156464055157</v>
      </c>
      <c r="W682" s="304">
        <f t="shared" ca="1" si="294"/>
        <v>28.595456186784421</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5.7797221079970651</v>
      </c>
      <c r="AH682" s="304">
        <f t="shared" ca="1" si="318"/>
        <v>-3.3450974236945736</v>
      </c>
    </row>
    <row r="683" spans="1:34" x14ac:dyDescent="0.2">
      <c r="A683" s="347">
        <f t="shared" ca="1" si="296"/>
        <v>0.1</v>
      </c>
      <c r="B683" s="304">
        <f t="shared" ca="1" si="297"/>
        <v>35.600000000000165</v>
      </c>
      <c r="D683" s="306">
        <f t="shared" ca="1" si="298"/>
        <v>-1.2321635556332962</v>
      </c>
      <c r="E683" s="307">
        <f t="shared" ca="1" si="299"/>
        <v>-6.6590738795507303</v>
      </c>
      <c r="F683" s="304">
        <f t="shared" ca="1" si="300"/>
        <v>6.7721113370311405</v>
      </c>
      <c r="G683" s="306">
        <f t="shared" ca="1" si="301"/>
        <v>40.91654110611605</v>
      </c>
      <c r="H683" s="307">
        <f t="shared" ca="1" si="302"/>
        <v>-105.6140233841672</v>
      </c>
      <c r="I683" s="304">
        <f t="shared" ca="1" si="303"/>
        <v>113.26290333326222</v>
      </c>
      <c r="J683" s="306">
        <f t="shared" ca="1" si="304"/>
        <v>1896.2083934817515</v>
      </c>
      <c r="K683" s="307">
        <f t="shared" ca="1" si="305"/>
        <v>1738.1002606036195</v>
      </c>
      <c r="L683" s="304">
        <f t="shared" ca="1" si="290"/>
        <v>2572.2750217309608</v>
      </c>
      <c r="M683" s="306">
        <f t="shared" ca="1" si="306"/>
        <v>-1.2011852496159792</v>
      </c>
      <c r="N683" s="304">
        <f t="shared" ca="1" si="307"/>
        <v>-68.822845216363902</v>
      </c>
      <c r="P683" s="310">
        <f t="shared" ca="1" si="308"/>
        <v>23</v>
      </c>
      <c r="Q683" s="304">
        <f t="shared" ca="1" si="309"/>
        <v>0</v>
      </c>
      <c r="R683" s="306">
        <f t="shared" ca="1" si="310"/>
        <v>0</v>
      </c>
      <c r="S683" s="307">
        <f t="shared" ca="1" si="311"/>
        <v>8.451999999999984</v>
      </c>
      <c r="T683" s="304">
        <f t="shared" ca="1" si="291"/>
        <v>82.914119999999841</v>
      </c>
      <c r="U683" s="311">
        <f t="shared" ca="1" si="292"/>
        <v>0</v>
      </c>
      <c r="V683" s="306">
        <f t="shared" ca="1" si="293"/>
        <v>1.02910681764145</v>
      </c>
      <c r="W683" s="304">
        <f t="shared" ca="1" si="294"/>
        <v>28.919128804769816</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5.7530091357087825</v>
      </c>
      <c r="AH683" s="304">
        <f t="shared" ca="1" si="318"/>
        <v>-3.3832768796479504</v>
      </c>
    </row>
    <row r="684" spans="1:34" x14ac:dyDescent="0.2">
      <c r="A684" s="347">
        <f t="shared" ca="1" si="296"/>
        <v>0.1</v>
      </c>
      <c r="B684" s="304">
        <f t="shared" ca="1" si="297"/>
        <v>35.700000000000166</v>
      </c>
      <c r="D684" s="306">
        <f t="shared" ca="1" si="298"/>
        <v>-1.2360525662855599</v>
      </c>
      <c r="E684" s="307">
        <f t="shared" ca="1" si="299"/>
        <v>-6.6194936397194706</v>
      </c>
      <c r="F684" s="304">
        <f t="shared" ca="1" si="300"/>
        <v>6.7339083742584176</v>
      </c>
      <c r="G684" s="306">
        <f t="shared" ca="1" si="301"/>
        <v>40.792935849487492</v>
      </c>
      <c r="H684" s="307">
        <f t="shared" ca="1" si="302"/>
        <v>-106.27597274813914</v>
      </c>
      <c r="I684" s="304">
        <f t="shared" ca="1" si="303"/>
        <v>113.83604876656435</v>
      </c>
      <c r="J684" s="306">
        <f t="shared" ca="1" si="304"/>
        <v>1900.2938673295316</v>
      </c>
      <c r="K684" s="307">
        <f t="shared" ca="1" si="305"/>
        <v>1727.5057607970043</v>
      </c>
      <c r="L684" s="304">
        <f t="shared" ca="1" si="290"/>
        <v>2568.1497105498083</v>
      </c>
      <c r="M684" s="306">
        <f t="shared" ca="1" si="306"/>
        <v>-1.2042984073046206</v>
      </c>
      <c r="N684" s="304">
        <f t="shared" ca="1" si="307"/>
        <v>-69.001216012881756</v>
      </c>
      <c r="P684" s="310">
        <f t="shared" ca="1" si="308"/>
        <v>23</v>
      </c>
      <c r="Q684" s="304">
        <f t="shared" ca="1" si="309"/>
        <v>0</v>
      </c>
      <c r="R684" s="306">
        <f t="shared" ca="1" si="310"/>
        <v>0</v>
      </c>
      <c r="S684" s="307">
        <f t="shared" ca="1" si="311"/>
        <v>8.451999999999984</v>
      </c>
      <c r="T684" s="304">
        <f t="shared" ca="1" si="291"/>
        <v>82.914119999999841</v>
      </c>
      <c r="U684" s="311">
        <f t="shared" ca="1" si="292"/>
        <v>0</v>
      </c>
      <c r="V684" s="306">
        <f t="shared" ca="1" si="293"/>
        <v>1.0302059375545456</v>
      </c>
      <c r="W684" s="304">
        <f t="shared" ca="1" si="294"/>
        <v>29.24374882108809</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5.7259379843963201</v>
      </c>
      <c r="AH684" s="304">
        <f t="shared" ca="1" si="318"/>
        <v>-3.4215722674834206</v>
      </c>
    </row>
    <row r="685" spans="1:34" x14ac:dyDescent="0.2">
      <c r="A685" s="347">
        <f t="shared" ca="1" si="296"/>
        <v>0.1</v>
      </c>
      <c r="B685" s="304">
        <f t="shared" ca="1" si="297"/>
        <v>35.800000000000168</v>
      </c>
      <c r="D685" s="306">
        <f t="shared" ca="1" si="298"/>
        <v>-1.2398772918291088</v>
      </c>
      <c r="E685" s="307">
        <f t="shared" ca="1" si="299"/>
        <v>-6.579804317010872</v>
      </c>
      <c r="F685" s="304">
        <f t="shared" ca="1" si="300"/>
        <v>6.6956045693386335</v>
      </c>
      <c r="G685" s="306">
        <f t="shared" ca="1" si="301"/>
        <v>40.668948120304584</v>
      </c>
      <c r="H685" s="307">
        <f t="shared" ca="1" si="302"/>
        <v>-106.93395317984023</v>
      </c>
      <c r="I685" s="304">
        <f t="shared" ca="1" si="303"/>
        <v>114.40644074474255</v>
      </c>
      <c r="J685" s="306">
        <f t="shared" ca="1" si="304"/>
        <v>1904.3669615280212</v>
      </c>
      <c r="K685" s="307">
        <f t="shared" ca="1" si="305"/>
        <v>1716.8452645006053</v>
      </c>
      <c r="L685" s="304">
        <f t="shared" ca="1" si="290"/>
        <v>2564.0146618920926</v>
      </c>
      <c r="M685" s="306">
        <f t="shared" ca="1" si="306"/>
        <v>-1.207371137056616</v>
      </c>
      <c r="N685" s="304">
        <f t="shared" ca="1" si="307"/>
        <v>-69.177270459255368</v>
      </c>
      <c r="P685" s="310">
        <f t="shared" ca="1" si="308"/>
        <v>23</v>
      </c>
      <c r="Q685" s="304">
        <f t="shared" ca="1" si="309"/>
        <v>0</v>
      </c>
      <c r="R685" s="306">
        <f t="shared" ca="1" si="310"/>
        <v>0</v>
      </c>
      <c r="S685" s="307">
        <f t="shared" ca="1" si="311"/>
        <v>8.451999999999984</v>
      </c>
      <c r="T685" s="304">
        <f t="shared" ca="1" si="291"/>
        <v>82.914119999999841</v>
      </c>
      <c r="U685" s="311">
        <f t="shared" ca="1" si="292"/>
        <v>0</v>
      </c>
      <c r="V685" s="306">
        <f t="shared" ca="1" si="293"/>
        <v>1.031312986679412</v>
      </c>
      <c r="W685" s="304">
        <f t="shared" ca="1" si="294"/>
        <v>29.569283844778301</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5.6985188478049871</v>
      </c>
      <c r="AH685" s="304">
        <f t="shared" ca="1" si="318"/>
        <v>-3.4599797469342342</v>
      </c>
    </row>
    <row r="686" spans="1:34" x14ac:dyDescent="0.2">
      <c r="A686" s="347">
        <f t="shared" ca="1" si="296"/>
        <v>0.1</v>
      </c>
      <c r="B686" s="304">
        <f t="shared" ca="1" si="297"/>
        <v>35.900000000000169</v>
      </c>
      <c r="D686" s="306">
        <f t="shared" ca="1" si="298"/>
        <v>-1.2436374252982658</v>
      </c>
      <c r="E686" s="307">
        <f t="shared" ca="1" si="299"/>
        <v>-6.5400096915182804</v>
      </c>
      <c r="F686" s="304">
        <f t="shared" ca="1" si="300"/>
        <v>6.6572036780284511</v>
      </c>
      <c r="G686" s="306">
        <f t="shared" ca="1" si="301"/>
        <v>40.544584377774761</v>
      </c>
      <c r="H686" s="307">
        <f t="shared" ca="1" si="302"/>
        <v>-107.58795414899205</v>
      </c>
      <c r="I686" s="304">
        <f t="shared" ca="1" si="303"/>
        <v>114.97404576830421</v>
      </c>
      <c r="J686" s="306">
        <f t="shared" ca="1" si="304"/>
        <v>1908.4276381529251</v>
      </c>
      <c r="K686" s="307">
        <f t="shared" ca="1" si="305"/>
        <v>1706.1191691341637</v>
      </c>
      <c r="L686" s="304">
        <f t="shared" ca="1" si="290"/>
        <v>2559.8708305992709</v>
      </c>
      <c r="M686" s="306">
        <f t="shared" ca="1" si="306"/>
        <v>-1.2104042062960156</v>
      </c>
      <c r="N686" s="304">
        <f t="shared" ca="1" si="307"/>
        <v>-69.351052525643922</v>
      </c>
      <c r="P686" s="310">
        <f t="shared" ca="1" si="308"/>
        <v>23</v>
      </c>
      <c r="Q686" s="304">
        <f t="shared" ca="1" si="309"/>
        <v>0</v>
      </c>
      <c r="R686" s="306">
        <f t="shared" ca="1" si="310"/>
        <v>0</v>
      </c>
      <c r="S686" s="307">
        <f t="shared" ca="1" si="311"/>
        <v>8.451999999999984</v>
      </c>
      <c r="T686" s="304">
        <f t="shared" ca="1" si="291"/>
        <v>82.914119999999841</v>
      </c>
      <c r="U686" s="311">
        <f t="shared" ca="1" si="292"/>
        <v>0</v>
      </c>
      <c r="V686" s="306">
        <f t="shared" ca="1" si="293"/>
        <v>1.0324279454651391</v>
      </c>
      <c r="W686" s="304">
        <f t="shared" ca="1" si="294"/>
        <v>29.89570155703451</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5.6707617158206762</v>
      </c>
      <c r="AH686" s="304">
        <f t="shared" ca="1" si="318"/>
        <v>-3.4984954856576382</v>
      </c>
    </row>
    <row r="687" spans="1:34" x14ac:dyDescent="0.2">
      <c r="A687" s="347">
        <f t="shared" ca="1" si="296"/>
        <v>0.1</v>
      </c>
      <c r="B687" s="304">
        <f t="shared" ca="1" si="297"/>
        <v>36.000000000000171</v>
      </c>
      <c r="D687" s="306">
        <f t="shared" ca="1" si="298"/>
        <v>-1.247332677269215</v>
      </c>
      <c r="E687" s="307">
        <f t="shared" ca="1" si="299"/>
        <v>-6.5001135392044418</v>
      </c>
      <c r="F687" s="304">
        <f t="shared" ca="1" si="300"/>
        <v>6.6187094535364279</v>
      </c>
      <c r="G687" s="306">
        <f t="shared" ca="1" si="301"/>
        <v>40.419851110047837</v>
      </c>
      <c r="H687" s="307">
        <f t="shared" ca="1" si="302"/>
        <v>-108.2379655029125</v>
      </c>
      <c r="I687" s="304">
        <f t="shared" ca="1" si="303"/>
        <v>115.53883130778202</v>
      </c>
      <c r="J687" s="306">
        <f t="shared" ca="1" si="304"/>
        <v>1912.4758599273162</v>
      </c>
      <c r="K687" s="307">
        <f t="shared" ca="1" si="305"/>
        <v>1695.3278731515684</v>
      </c>
      <c r="L687" s="304">
        <f t="shared" ca="1" si="290"/>
        <v>2555.7191771181251</v>
      </c>
      <c r="M687" s="306">
        <f t="shared" ca="1" si="306"/>
        <v>-1.2133983643714448</v>
      </c>
      <c r="N687" s="304">
        <f t="shared" ca="1" si="307"/>
        <v>-69.52260514656102</v>
      </c>
      <c r="P687" s="310">
        <f t="shared" ca="1" si="308"/>
        <v>23</v>
      </c>
      <c r="Q687" s="304">
        <f t="shared" ca="1" si="309"/>
        <v>0</v>
      </c>
      <c r="R687" s="306">
        <f t="shared" ca="1" si="310"/>
        <v>0</v>
      </c>
      <c r="S687" s="307">
        <f t="shared" ca="1" si="311"/>
        <v>8.451999999999984</v>
      </c>
      <c r="T687" s="304">
        <f t="shared" ca="1" si="291"/>
        <v>82.914119999999841</v>
      </c>
      <c r="U687" s="311">
        <f t="shared" ca="1" si="292"/>
        <v>0</v>
      </c>
      <c r="V687" s="306">
        <f t="shared" ca="1" si="293"/>
        <v>1.0335507942767046</v>
      </c>
      <c r="W687" s="304">
        <f t="shared" ca="1" si="294"/>
        <v>30.222969716349166</v>
      </c>
      <c r="Y687" s="314" t="str">
        <f t="shared" ca="1" si="312"/>
        <v/>
      </c>
      <c r="Z687" s="315" t="str">
        <f t="shared" ca="1" si="313"/>
        <v/>
      </c>
      <c r="AA687" s="316" t="str">
        <f t="shared" ca="1" si="314"/>
        <v/>
      </c>
      <c r="AC687" s="310">
        <f t="shared" ca="1" si="315"/>
        <v>36.000000000000171</v>
      </c>
      <c r="AD687" s="323">
        <f t="shared" ca="1" si="316"/>
        <v>1912.4758599273162</v>
      </c>
      <c r="AE687" s="324" t="e">
        <f t="shared" ca="1" si="295"/>
        <v>#N/A</v>
      </c>
      <c r="AG687" s="306">
        <f t="shared" ca="1" si="317"/>
        <v>5.6426763805968587</v>
      </c>
      <c r="AH687" s="304">
        <f t="shared" ca="1" si="318"/>
        <v>-3.5371156598479137</v>
      </c>
    </row>
    <row r="688" spans="1:34" x14ac:dyDescent="0.2">
      <c r="A688" s="347">
        <f t="shared" ca="1" si="296"/>
        <v>0.1</v>
      </c>
      <c r="B688" s="304">
        <f t="shared" ca="1" si="297"/>
        <v>36.100000000000172</v>
      </c>
      <c r="D688" s="306">
        <f t="shared" ca="1" si="298"/>
        <v>-1.250962775568405</v>
      </c>
      <c r="E688" s="307">
        <f t="shared" ca="1" si="299"/>
        <v>-6.4601196311002322</v>
      </c>
      <c r="F688" s="304">
        <f t="shared" ca="1" si="300"/>
        <v>6.5801256457596926</v>
      </c>
      <c r="G688" s="306">
        <f t="shared" ca="1" si="301"/>
        <v>40.294754832490995</v>
      </c>
      <c r="H688" s="307">
        <f t="shared" ca="1" si="302"/>
        <v>-108.88397746602253</v>
      </c>
      <c r="I688" s="304">
        <f t="shared" ca="1" si="303"/>
        <v>116.10076578486405</v>
      </c>
      <c r="J688" s="306">
        <f t="shared" ca="1" si="304"/>
        <v>1916.5115902244431</v>
      </c>
      <c r="K688" s="307">
        <f t="shared" ca="1" si="305"/>
        <v>1684.4717760031217</v>
      </c>
      <c r="L688" s="304">
        <f t="shared" ca="1" si="290"/>
        <v>2551.56066743782</v>
      </c>
      <c r="M688" s="306">
        <f t="shared" ca="1" si="306"/>
        <v>-1.2163543430331378</v>
      </c>
      <c r="N688" s="304">
        <f t="shared" ca="1" si="307"/>
        <v>-69.691970248206772</v>
      </c>
      <c r="P688" s="310">
        <f t="shared" ca="1" si="308"/>
        <v>23</v>
      </c>
      <c r="Q688" s="304">
        <f t="shared" ca="1" si="309"/>
        <v>0</v>
      </c>
      <c r="R688" s="306">
        <f t="shared" ca="1" si="310"/>
        <v>0</v>
      </c>
      <c r="S688" s="307">
        <f t="shared" ca="1" si="311"/>
        <v>8.451999999999984</v>
      </c>
      <c r="T688" s="304">
        <f t="shared" ca="1" si="291"/>
        <v>82.914119999999841</v>
      </c>
      <c r="U688" s="311">
        <f t="shared" ca="1" si="292"/>
        <v>0</v>
      </c>
      <c r="V688" s="306">
        <f t="shared" ca="1" si="293"/>
        <v>1.0346815133963885</v>
      </c>
      <c r="W688" s="304">
        <f t="shared" ca="1" si="294"/>
        <v>30.551056163616302</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5.6142724424402006</v>
      </c>
      <c r="AH688" s="304">
        <f t="shared" ca="1" si="318"/>
        <v>-3.5758364548449153</v>
      </c>
    </row>
    <row r="689" spans="1:34" x14ac:dyDescent="0.2">
      <c r="A689" s="347">
        <f t="shared" ca="1" si="296"/>
        <v>0.1</v>
      </c>
      <c r="B689" s="304">
        <f t="shared" ca="1" si="297"/>
        <v>36.200000000000173</v>
      </c>
      <c r="D689" s="306">
        <f t="shared" ca="1" si="298"/>
        <v>-1.2545274649873341</v>
      </c>
      <c r="E689" s="307">
        <f t="shared" ca="1" si="299"/>
        <v>-6.4200317325161187</v>
      </c>
      <c r="F689" s="304">
        <f t="shared" ca="1" si="300"/>
        <v>6.5414560005339375</v>
      </c>
      <c r="G689" s="306">
        <f t="shared" ca="1" si="301"/>
        <v>40.169302085992264</v>
      </c>
      <c r="H689" s="307">
        <f t="shared" ca="1" si="302"/>
        <v>-109.52598063927414</v>
      </c>
      <c r="I689" s="304">
        <f t="shared" ca="1" si="303"/>
        <v>116.6598185540778</v>
      </c>
      <c r="J689" s="306">
        <f t="shared" ca="1" si="304"/>
        <v>1920.5347930703672</v>
      </c>
      <c r="K689" s="307">
        <f t="shared" ca="1" si="305"/>
        <v>1673.5512780978568</v>
      </c>
      <c r="L689" s="304">
        <f t="shared" ca="1" si="290"/>
        <v>2547.3962730240473</v>
      </c>
      <c r="M689" s="306">
        <f t="shared" ca="1" si="306"/>
        <v>-1.2192728568971909</v>
      </c>
      <c r="N689" s="304">
        <f t="shared" ca="1" si="307"/>
        <v>-69.859188775067423</v>
      </c>
      <c r="P689" s="310">
        <f t="shared" ca="1" si="308"/>
        <v>23</v>
      </c>
      <c r="Q689" s="304">
        <f t="shared" ca="1" si="309"/>
        <v>0</v>
      </c>
      <c r="R689" s="306">
        <f t="shared" ca="1" si="310"/>
        <v>0</v>
      </c>
      <c r="S689" s="307">
        <f t="shared" ca="1" si="311"/>
        <v>8.451999999999984</v>
      </c>
      <c r="T689" s="304">
        <f t="shared" ca="1" si="291"/>
        <v>82.914119999999841</v>
      </c>
      <c r="U689" s="311">
        <f t="shared" ca="1" si="292"/>
        <v>0</v>
      </c>
      <c r="V689" s="306">
        <f t="shared" ca="1" si="293"/>
        <v>1.0358200830251942</v>
      </c>
      <c r="W689" s="304">
        <f t="shared" ca="1" si="294"/>
        <v>30.879928827193304</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5.585559315463934</v>
      </c>
      <c r="AH689" s="304">
        <f t="shared" ca="1" si="318"/>
        <v>-3.6146540657378563</v>
      </c>
    </row>
    <row r="690" spans="1:34" x14ac:dyDescent="0.2">
      <c r="A690" s="347">
        <f t="shared" ca="1" si="296"/>
        <v>0.1</v>
      </c>
      <c r="B690" s="304">
        <f t="shared" ca="1" si="297"/>
        <v>36.300000000000175</v>
      </c>
      <c r="D690" s="306">
        <f t="shared" ca="1" si="298"/>
        <v>-1.2580265070034331</v>
      </c>
      <c r="E690" s="307">
        <f t="shared" ca="1" si="299"/>
        <v>-6.3798536022660892</v>
      </c>
      <c r="F690" s="304">
        <f t="shared" ca="1" si="300"/>
        <v>6.5027042588965136</v>
      </c>
      <c r="G690" s="306">
        <f t="shared" ca="1" si="301"/>
        <v>40.04349943529192</v>
      </c>
      <c r="H690" s="307">
        <f t="shared" ca="1" si="302"/>
        <v>-110.16396599950075</v>
      </c>
      <c r="I690" s="304">
        <f t="shared" ca="1" si="303"/>
        <v>117.21595988500619</v>
      </c>
      <c r="J690" s="306">
        <f t="shared" ca="1" si="304"/>
        <v>1924.5454331464314</v>
      </c>
      <c r="K690" s="307">
        <f t="shared" ca="1" si="305"/>
        <v>1662.5667807659181</v>
      </c>
      <c r="L690" s="304">
        <f t="shared" ca="1" si="290"/>
        <v>2543.2269707501791</v>
      </c>
      <c r="M690" s="306">
        <f t="shared" ca="1" si="306"/>
        <v>-1.2221546038973035</v>
      </c>
      <c r="N690" s="304">
        <f t="shared" ca="1" si="307"/>
        <v>-70.024300715798361</v>
      </c>
      <c r="P690" s="310">
        <f t="shared" ca="1" si="308"/>
        <v>23</v>
      </c>
      <c r="Q690" s="304">
        <f t="shared" ca="1" si="309"/>
        <v>0</v>
      </c>
      <c r="R690" s="306">
        <f t="shared" ca="1" si="310"/>
        <v>0</v>
      </c>
      <c r="S690" s="307">
        <f t="shared" ca="1" si="311"/>
        <v>8.451999999999984</v>
      </c>
      <c r="T690" s="304">
        <f t="shared" ca="1" si="291"/>
        <v>82.914119999999841</v>
      </c>
      <c r="U690" s="311">
        <f t="shared" ca="1" si="292"/>
        <v>0</v>
      </c>
      <c r="V690" s="306">
        <f t="shared" ca="1" si="293"/>
        <v>1.0369664832842822</v>
      </c>
      <c r="W690" s="304">
        <f t="shared" ca="1" si="294"/>
        <v>31.209555727919813</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5.5565462330177242</v>
      </c>
      <c r="AH690" s="304">
        <f t="shared" ca="1" si="318"/>
        <v>-3.6535646979641934</v>
      </c>
    </row>
    <row r="691" spans="1:34" x14ac:dyDescent="0.2">
      <c r="A691" s="347">
        <f t="shared" ca="1" si="296"/>
        <v>0.1</v>
      </c>
      <c r="B691" s="304">
        <f t="shared" ca="1" si="297"/>
        <v>36.400000000000176</v>
      </c>
      <c r="D691" s="306">
        <f t="shared" ca="1" si="298"/>
        <v>-1.2614596795067872</v>
      </c>
      <c r="E691" s="307">
        <f t="shared" ca="1" si="299"/>
        <v>-6.3395889919039057</v>
      </c>
      <c r="F691" s="304">
        <f t="shared" ca="1" si="300"/>
        <v>6.4638741563624631</v>
      </c>
      <c r="G691" s="306">
        <f t="shared" ca="1" si="301"/>
        <v>39.917353467341243</v>
      </c>
      <c r="H691" s="307">
        <f t="shared" ca="1" si="302"/>
        <v>-110.79792489869114</v>
      </c>
      <c r="I691" s="304">
        <f t="shared" ca="1" si="303"/>
        <v>117.76916094501421</v>
      </c>
      <c r="J691" s="306">
        <f t="shared" ca="1" si="304"/>
        <v>1928.543475791563</v>
      </c>
      <c r="K691" s="307">
        <f t="shared" ca="1" si="305"/>
        <v>1651.5186862210085</v>
      </c>
      <c r="L691" s="304">
        <f t="shared" ca="1" si="290"/>
        <v>2539.0537428253401</v>
      </c>
      <c r="M691" s="306">
        <f t="shared" ca="1" si="306"/>
        <v>-1.225000265724288</v>
      </c>
      <c r="N691" s="304">
        <f t="shared" ca="1" si="307"/>
        <v>-70.187345128406065</v>
      </c>
      <c r="P691" s="310">
        <f t="shared" ca="1" si="308"/>
        <v>23</v>
      </c>
      <c r="Q691" s="304">
        <f t="shared" ca="1" si="309"/>
        <v>0</v>
      </c>
      <c r="R691" s="306">
        <f t="shared" ca="1" si="310"/>
        <v>0</v>
      </c>
      <c r="S691" s="307">
        <f t="shared" ca="1" si="311"/>
        <v>8.451999999999984</v>
      </c>
      <c r="T691" s="304">
        <f t="shared" ca="1" si="291"/>
        <v>82.914119999999841</v>
      </c>
      <c r="U691" s="311">
        <f t="shared" ca="1" si="292"/>
        <v>0</v>
      </c>
      <c r="V691" s="306">
        <f t="shared" ca="1" si="293"/>
        <v>1.038120694216407</v>
      </c>
      <c r="W691" s="304">
        <f t="shared" ca="1" si="294"/>
        <v>31.539904984091802</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5.5272422529025578</v>
      </c>
      <c r="AH691" s="304">
        <f t="shared" ca="1" si="318"/>
        <v>-3.6925645679034398</v>
      </c>
    </row>
    <row r="692" spans="1:34" x14ac:dyDescent="0.2">
      <c r="A692" s="347">
        <f t="shared" ca="1" si="296"/>
        <v>0.1</v>
      </c>
      <c r="B692" s="304">
        <f t="shared" ca="1" si="297"/>
        <v>36.500000000000178</v>
      </c>
      <c r="D692" s="306">
        <f t="shared" ca="1" si="298"/>
        <v>-1.2648267765324106</v>
      </c>
      <c r="E692" s="307">
        <f t="shared" ca="1" si="299"/>
        <v>-6.2992416449715609</v>
      </c>
      <c r="F692" s="304">
        <f t="shared" ca="1" si="300"/>
        <v>6.4249694222134144</v>
      </c>
      <c r="G692" s="306">
        <f t="shared" ca="1" si="301"/>
        <v>39.790870789688</v>
      </c>
      <c r="H692" s="307">
        <f t="shared" ca="1" si="302"/>
        <v>-111.42784906318829</v>
      </c>
      <c r="I692" s="304">
        <f t="shared" ca="1" si="303"/>
        <v>118.31939378246626</v>
      </c>
      <c r="J692" s="306">
        <f t="shared" ca="1" si="304"/>
        <v>1932.5288870044144</v>
      </c>
      <c r="K692" s="307">
        <f t="shared" ca="1" si="305"/>
        <v>1640.4073975229144</v>
      </c>
      <c r="L692" s="304">
        <f t="shared" ca="1" si="290"/>
        <v>2534.877576719322</v>
      </c>
      <c r="M692" s="306">
        <f t="shared" ca="1" si="306"/>
        <v>-1.2278105082536255</v>
      </c>
      <c r="N692" s="304">
        <f t="shared" ca="1" si="307"/>
        <v>-70.348360164745273</v>
      </c>
      <c r="P692" s="310">
        <f t="shared" ca="1" si="308"/>
        <v>23</v>
      </c>
      <c r="Q692" s="304">
        <f t="shared" ca="1" si="309"/>
        <v>0</v>
      </c>
      <c r="R692" s="306">
        <f t="shared" ca="1" si="310"/>
        <v>0</v>
      </c>
      <c r="S692" s="307">
        <f t="shared" ca="1" si="311"/>
        <v>8.451999999999984</v>
      </c>
      <c r="T692" s="304">
        <f t="shared" ca="1" si="291"/>
        <v>82.914119999999841</v>
      </c>
      <c r="U692" s="311">
        <f t="shared" ca="1" si="292"/>
        <v>0</v>
      </c>
      <c r="V692" s="306">
        <f t="shared" ca="1" si="293"/>
        <v>1.039282695787364</v>
      </c>
      <c r="W692" s="304">
        <f t="shared" ca="1" si="294"/>
        <v>31.870944816389809</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5.4976562623788885</v>
      </c>
      <c r="AH692" s="304">
        <f t="shared" ca="1" si="318"/>
        <v>-3.731649903465672</v>
      </c>
    </row>
    <row r="693" spans="1:34" x14ac:dyDescent="0.2">
      <c r="A693" s="347">
        <f t="shared" ca="1" si="296"/>
        <v>0.1</v>
      </c>
      <c r="B693" s="304">
        <f t="shared" ca="1" si="297"/>
        <v>36.600000000000179</v>
      </c>
      <c r="D693" s="306">
        <f t="shared" ca="1" si="298"/>
        <v>-1.2681276079978425</v>
      </c>
      <c r="E693" s="307">
        <f t="shared" ca="1" si="299"/>
        <v>-6.2588152962597281</v>
      </c>
      <c r="F693" s="304">
        <f t="shared" ca="1" si="300"/>
        <v>6.3859937787991212</v>
      </c>
      <c r="G693" s="306">
        <f t="shared" ca="1" si="301"/>
        <v>39.664058028888213</v>
      </c>
      <c r="H693" s="307">
        <f t="shared" ca="1" si="302"/>
        <v>-112.05373059281426</v>
      </c>
      <c r="I693" s="304">
        <f t="shared" ca="1" si="303"/>
        <v>118.86663131041449</v>
      </c>
      <c r="J693" s="306">
        <f t="shared" ca="1" si="304"/>
        <v>1936.5016334453433</v>
      </c>
      <c r="K693" s="307">
        <f t="shared" ca="1" si="305"/>
        <v>1629.2333185401142</v>
      </c>
      <c r="L693" s="304">
        <f t="shared" ca="1" si="290"/>
        <v>2530.6994650842512</v>
      </c>
      <c r="M693" s="306">
        <f t="shared" ca="1" si="306"/>
        <v>-1.2305859819613438</v>
      </c>
      <c r="N693" s="304">
        <f t="shared" ca="1" si="307"/>
        <v>-70.507383094347063</v>
      </c>
      <c r="P693" s="310">
        <f t="shared" ca="1" si="308"/>
        <v>23</v>
      </c>
      <c r="Q693" s="304">
        <f t="shared" ca="1" si="309"/>
        <v>0</v>
      </c>
      <c r="R693" s="306">
        <f t="shared" ca="1" si="310"/>
        <v>0</v>
      </c>
      <c r="S693" s="307">
        <f t="shared" ca="1" si="311"/>
        <v>8.451999999999984</v>
      </c>
      <c r="T693" s="304">
        <f t="shared" ca="1" si="291"/>
        <v>82.914119999999841</v>
      </c>
      <c r="U693" s="311">
        <f t="shared" ca="1" si="292"/>
        <v>0</v>
      </c>
      <c r="V693" s="306">
        <f t="shared" ca="1" si="293"/>
        <v>1.0404524678874425</v>
      </c>
      <c r="W693" s="304">
        <f t="shared" ca="1" si="294"/>
        <v>32.202643552759561</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5.4677969829760542</v>
      </c>
      <c r="AH693" s="304">
        <f t="shared" ca="1" si="318"/>
        <v>-3.7708169446746176</v>
      </c>
    </row>
    <row r="694" spans="1:34" x14ac:dyDescent="0.2">
      <c r="A694" s="347">
        <f t="shared" ca="1" si="296"/>
        <v>0.1</v>
      </c>
      <c r="B694" s="304">
        <f t="shared" ca="1" si="297"/>
        <v>36.70000000000018</v>
      </c>
      <c r="D694" s="306">
        <f t="shared" ca="1" si="298"/>
        <v>-1.2713619994458101</v>
      </c>
      <c r="E694" s="307">
        <f t="shared" ca="1" si="299"/>
        <v>-6.2183136710801241</v>
      </c>
      <c r="F694" s="304">
        <f t="shared" ca="1" si="300"/>
        <v>6.3469509408515847</v>
      </c>
      <c r="G694" s="306">
        <f t="shared" ca="1" si="301"/>
        <v>39.536921828943633</v>
      </c>
      <c r="H694" s="307">
        <f t="shared" ca="1" si="302"/>
        <v>-112.67556195992228</v>
      </c>
      <c r="I694" s="304">
        <f t="shared" ca="1" si="303"/>
        <v>119.4108472907394</v>
      </c>
      <c r="J694" s="306">
        <f t="shared" ca="1" si="304"/>
        <v>1940.4616824382349</v>
      </c>
      <c r="K694" s="307">
        <f t="shared" ca="1" si="305"/>
        <v>1617.9968539124773</v>
      </c>
      <c r="L694" s="304">
        <f t="shared" ca="1" si="290"/>
        <v>2526.5204056729285</v>
      </c>
      <c r="M694" s="306">
        <f t="shared" ca="1" si="306"/>
        <v>-1.233327322328498</v>
      </c>
      <c r="N694" s="304">
        <f t="shared" ca="1" si="307"/>
        <v>-70.664450327593826</v>
      </c>
      <c r="P694" s="310">
        <f t="shared" ca="1" si="308"/>
        <v>23</v>
      </c>
      <c r="Q694" s="304">
        <f t="shared" ca="1" si="309"/>
        <v>0</v>
      </c>
      <c r="R694" s="306">
        <f t="shared" ca="1" si="310"/>
        <v>0</v>
      </c>
      <c r="S694" s="307">
        <f t="shared" ca="1" si="311"/>
        <v>8.451999999999984</v>
      </c>
      <c r="T694" s="304">
        <f t="shared" ca="1" si="291"/>
        <v>82.914119999999841</v>
      </c>
      <c r="U694" s="311">
        <f t="shared" ca="1" si="292"/>
        <v>0</v>
      </c>
      <c r="V694" s="306">
        <f t="shared" ca="1" si="293"/>
        <v>1.0416299903328861</v>
      </c>
      <c r="W694" s="304">
        <f t="shared" ca="1" si="294"/>
        <v>32.534969633243776</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5.4376729751106652</v>
      </c>
      <c r="AH694" s="304">
        <f t="shared" ca="1" si="318"/>
        <v>-3.8100619442451045</v>
      </c>
    </row>
    <row r="695" spans="1:34" x14ac:dyDescent="0.2">
      <c r="A695" s="347">
        <f t="shared" ca="1" si="296"/>
        <v>0.1</v>
      </c>
      <c r="B695" s="304">
        <f t="shared" ca="1" si="297"/>
        <v>36.800000000000182</v>
      </c>
      <c r="D695" s="306">
        <f t="shared" ca="1" si="298"/>
        <v>-1.274529791791742</v>
      </c>
      <c r="E695" s="307">
        <f t="shared" ca="1" si="299"/>
        <v>-6.1777404845496484</v>
      </c>
      <c r="F695" s="304">
        <f t="shared" ca="1" si="300"/>
        <v>6.3078446148116569</v>
      </c>
      <c r="G695" s="306">
        <f t="shared" ca="1" si="301"/>
        <v>39.409468849764458</v>
      </c>
      <c r="H695" s="307">
        <f t="shared" ca="1" si="302"/>
        <v>-113.29333600837724</v>
      </c>
      <c r="I695" s="304">
        <f t="shared" ca="1" si="303"/>
        <v>119.9520163187248</v>
      </c>
      <c r="J695" s="306">
        <f t="shared" ca="1" si="304"/>
        <v>1944.4090019721702</v>
      </c>
      <c r="K695" s="307">
        <f t="shared" ca="1" si="305"/>
        <v>1606.6984090140622</v>
      </c>
      <c r="L695" s="304">
        <f t="shared" ca="1" si="290"/>
        <v>2522.3414012537501</v>
      </c>
      <c r="M695" s="306">
        <f t="shared" ca="1" si="306"/>
        <v>-1.2360351502345253</v>
      </c>
      <c r="N695" s="304">
        <f t="shared" ca="1" si="307"/>
        <v>-70.819597438256949</v>
      </c>
      <c r="P695" s="310">
        <f t="shared" ca="1" si="308"/>
        <v>23</v>
      </c>
      <c r="Q695" s="304">
        <f t="shared" ca="1" si="309"/>
        <v>0</v>
      </c>
      <c r="R695" s="306">
        <f t="shared" ca="1" si="310"/>
        <v>0</v>
      </c>
      <c r="S695" s="307">
        <f t="shared" ca="1" si="311"/>
        <v>8.451999999999984</v>
      </c>
      <c r="T695" s="304">
        <f t="shared" ca="1" si="291"/>
        <v>82.914119999999841</v>
      </c>
      <c r="U695" s="311">
        <f t="shared" ca="1" si="292"/>
        <v>0</v>
      </c>
      <c r="V695" s="306">
        <f t="shared" ca="1" si="293"/>
        <v>1.0428152428673589</v>
      </c>
      <c r="W695" s="304">
        <f t="shared" ca="1" si="294"/>
        <v>32.867891614763657</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5.4072926425214227</v>
      </c>
      <c r="AH695" s="304">
        <f t="shared" ca="1" si="318"/>
        <v>-3.849381168154737</v>
      </c>
    </row>
    <row r="696" spans="1:34" x14ac:dyDescent="0.2">
      <c r="A696" s="347">
        <f t="shared" ca="1" si="296"/>
        <v>0.1</v>
      </c>
      <c r="B696" s="304">
        <f t="shared" ca="1" si="297"/>
        <v>36.900000000000183</v>
      </c>
      <c r="D696" s="306">
        <f t="shared" ca="1" si="298"/>
        <v>-1.2776308410759105</v>
      </c>
      <c r="E696" s="307">
        <f t="shared" ca="1" si="299"/>
        <v>-6.1370994408861765</v>
      </c>
      <c r="F696" s="304">
        <f t="shared" ca="1" si="300"/>
        <v>6.2686784981679953</v>
      </c>
      <c r="G696" s="306">
        <f t="shared" ca="1" si="301"/>
        <v>39.281705765656866</v>
      </c>
      <c r="H696" s="307">
        <f t="shared" ca="1" si="302"/>
        <v>-113.90704595246585</v>
      </c>
      <c r="I696" s="304">
        <f t="shared" ca="1" si="303"/>
        <v>120.49011380804986</v>
      </c>
      <c r="J696" s="306">
        <f t="shared" ca="1" si="304"/>
        <v>1948.3435607029412</v>
      </c>
      <c r="K696" s="307">
        <f t="shared" ca="1" si="305"/>
        <v>1595.3383899160201</v>
      </c>
      <c r="L696" s="304">
        <f t="shared" ca="1" si="290"/>
        <v>2518.1634595221285</v>
      </c>
      <c r="M696" s="306">
        <f t="shared" ca="1" si="306"/>
        <v>-1.2387100723397557</v>
      </c>
      <c r="N696" s="304">
        <f t="shared" ca="1" si="307"/>
        <v>-70.972859185412901</v>
      </c>
      <c r="P696" s="310">
        <f t="shared" ca="1" si="308"/>
        <v>23</v>
      </c>
      <c r="Q696" s="304">
        <f t="shared" ca="1" si="309"/>
        <v>0</v>
      </c>
      <c r="R696" s="306">
        <f t="shared" ca="1" si="310"/>
        <v>0</v>
      </c>
      <c r="S696" s="307">
        <f t="shared" ca="1" si="311"/>
        <v>8.451999999999984</v>
      </c>
      <c r="T696" s="304">
        <f t="shared" ca="1" si="291"/>
        <v>82.914119999999841</v>
      </c>
      <c r="U696" s="311">
        <f t="shared" ca="1" si="292"/>
        <v>0</v>
      </c>
      <c r="V696" s="306">
        <f t="shared" ca="1" si="293"/>
        <v>1.0440082051634176</v>
      </c>
      <c r="W696" s="304">
        <f t="shared" ca="1" si="294"/>
        <v>33.201378175848738</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5.3766642365275938</v>
      </c>
      <c r="AH696" s="304">
        <f t="shared" ca="1" si="318"/>
        <v>-3.8887708962096212</v>
      </c>
    </row>
    <row r="697" spans="1:34" x14ac:dyDescent="0.2">
      <c r="A697" s="347">
        <f t="shared" ca="1" si="296"/>
        <v>0.1</v>
      </c>
      <c r="B697" s="304">
        <f t="shared" ca="1" si="297"/>
        <v>37.000000000000185</v>
      </c>
      <c r="D697" s="306">
        <f t="shared" ca="1" si="298"/>
        <v>-1.2806650182199828</v>
      </c>
      <c r="E697" s="307">
        <f t="shared" ca="1" si="299"/>
        <v>-6.0963942327159337</v>
      </c>
      <c r="F697" s="304">
        <f t="shared" ca="1" si="300"/>
        <v>6.2294562788083265</v>
      </c>
      <c r="G697" s="306">
        <f t="shared" ca="1" si="301"/>
        <v>39.153639263834869</v>
      </c>
      <c r="H697" s="307">
        <f t="shared" ca="1" si="302"/>
        <v>-114.51668537573744</v>
      </c>
      <c r="I697" s="304">
        <f t="shared" ca="1" si="303"/>
        <v>121.02511597618137</v>
      </c>
      <c r="J697" s="306">
        <f t="shared" ca="1" si="304"/>
        <v>1952.2653279544159</v>
      </c>
      <c r="K697" s="307">
        <f t="shared" ca="1" si="305"/>
        <v>1583.91720334961</v>
      </c>
      <c r="L697" s="304">
        <f t="shared" ca="1" si="290"/>
        <v>2513.9875930083294</v>
      </c>
      <c r="M697" s="306">
        <f t="shared" ca="1" si="306"/>
        <v>-1.2413526814573432</v>
      </c>
      <c r="N697" s="304">
        <f t="shared" ca="1" si="307"/>
        <v>-71.124269534753452</v>
      </c>
      <c r="P697" s="310">
        <f t="shared" ca="1" si="308"/>
        <v>23</v>
      </c>
      <c r="Q697" s="304">
        <f t="shared" ca="1" si="309"/>
        <v>0</v>
      </c>
      <c r="R697" s="306">
        <f t="shared" ca="1" si="310"/>
        <v>0</v>
      </c>
      <c r="S697" s="307">
        <f t="shared" ca="1" si="311"/>
        <v>8.451999999999984</v>
      </c>
      <c r="T697" s="304">
        <f t="shared" ca="1" si="291"/>
        <v>82.914119999999841</v>
      </c>
      <c r="U697" s="311">
        <f t="shared" ca="1" si="292"/>
        <v>0</v>
      </c>
      <c r="V697" s="306">
        <f t="shared" ca="1" si="293"/>
        <v>1.0452088568239915</v>
      </c>
      <c r="W697" s="304">
        <f t="shared" ca="1" si="294"/>
        <v>33.535398121313882</v>
      </c>
      <c r="Y697" s="314" t="str">
        <f t="shared" ca="1" si="312"/>
        <v/>
      </c>
      <c r="Z697" s="315" t="str">
        <f t="shared" ca="1" si="313"/>
        <v/>
      </c>
      <c r="AA697" s="316" t="str">
        <f t="shared" ca="1" si="314"/>
        <v/>
      </c>
      <c r="AC697" s="310">
        <f t="shared" ca="1" si="315"/>
        <v>37.000000000000185</v>
      </c>
      <c r="AD697" s="323">
        <f t="shared" ca="1" si="316"/>
        <v>1952.2653279544159</v>
      </c>
      <c r="AE697" s="324" t="e">
        <f t="shared" ca="1" si="295"/>
        <v>#N/A</v>
      </c>
      <c r="AG697" s="306">
        <f t="shared" ca="1" si="317"/>
        <v>5.3457958601181241</v>
      </c>
      <c r="AH697" s="304">
        <f t="shared" ca="1" si="318"/>
        <v>-3.9282274226039755</v>
      </c>
    </row>
    <row r="698" spans="1:34" x14ac:dyDescent="0.2">
      <c r="A698" s="347">
        <f t="shared" ca="1" si="296"/>
        <v>0.1</v>
      </c>
      <c r="B698" s="304">
        <f t="shared" ca="1" si="297"/>
        <v>37.100000000000186</v>
      </c>
      <c r="D698" s="306">
        <f t="shared" ca="1" si="298"/>
        <v>-1.2836322087878027</v>
      </c>
      <c r="E698" s="307">
        <f t="shared" ca="1" si="299"/>
        <v>-6.055628540392334</v>
      </c>
      <c r="F698" s="304">
        <f t="shared" ca="1" si="300"/>
        <v>6.1901816343829239</v>
      </c>
      <c r="G698" s="306">
        <f t="shared" ca="1" si="301"/>
        <v>39.025276042956087</v>
      </c>
      <c r="H698" s="307">
        <f t="shared" ca="1" si="302"/>
        <v>-115.12224822977667</v>
      </c>
      <c r="I698" s="304">
        <f t="shared" ca="1" si="303"/>
        <v>121.55699983015063</v>
      </c>
      <c r="J698" s="306">
        <f t="shared" ca="1" si="304"/>
        <v>1956.1742737197553</v>
      </c>
      <c r="K698" s="307">
        <f t="shared" ca="1" si="305"/>
        <v>1572.4352566693342</v>
      </c>
      <c r="L698" s="304">
        <f t="shared" ca="1" si="290"/>
        <v>2509.8148189816247</v>
      </c>
      <c r="M698" s="306">
        <f t="shared" ca="1" si="306"/>
        <v>-1.2439635569148917</v>
      </c>
      <c r="N698" s="304">
        <f t="shared" ca="1" si="307"/>
        <v>-71.27386167930527</v>
      </c>
      <c r="P698" s="310">
        <f t="shared" ca="1" si="308"/>
        <v>23</v>
      </c>
      <c r="Q698" s="304">
        <f t="shared" ca="1" si="309"/>
        <v>0</v>
      </c>
      <c r="R698" s="306">
        <f t="shared" ca="1" si="310"/>
        <v>0</v>
      </c>
      <c r="S698" s="307">
        <f t="shared" ca="1" si="311"/>
        <v>8.451999999999984</v>
      </c>
      <c r="T698" s="304">
        <f t="shared" ca="1" si="291"/>
        <v>82.914119999999841</v>
      </c>
      <c r="U698" s="311">
        <f t="shared" ca="1" si="292"/>
        <v>0</v>
      </c>
      <c r="V698" s="306">
        <f t="shared" ca="1" si="293"/>
        <v>1.0464171773838635</v>
      </c>
      <c r="W698" s="304">
        <f t="shared" ca="1" si="294"/>
        <v>33.869920386881894</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5.3146954718780579</v>
      </c>
      <c r="AH698" s="304">
        <f t="shared" ca="1" si="318"/>
        <v>-3.9677470564734909</v>
      </c>
    </row>
    <row r="699" spans="1:34" x14ac:dyDescent="0.2">
      <c r="A699" s="347">
        <f t="shared" ca="1" si="296"/>
        <v>0.1</v>
      </c>
      <c r="B699" s="304">
        <f t="shared" ca="1" si="297"/>
        <v>37.200000000000188</v>
      </c>
      <c r="D699" s="306">
        <f t="shared" ca="1" si="298"/>
        <v>-1.286532312750188</v>
      </c>
      <c r="E699" s="307">
        <f t="shared" ca="1" si="299"/>
        <v>-6.0148060313262324</v>
      </c>
      <c r="F699" s="304">
        <f t="shared" ca="1" si="300"/>
        <v>6.1508582316802567</v>
      </c>
      <c r="G699" s="306">
        <f t="shared" ca="1" si="301"/>
        <v>38.89662281168107</v>
      </c>
      <c r="H699" s="307">
        <f t="shared" ca="1" si="302"/>
        <v>-115.7237288329093</v>
      </c>
      <c r="I699" s="304">
        <f t="shared" ca="1" si="303"/>
        <v>122.08574315269949</v>
      </c>
      <c r="J699" s="306">
        <f t="shared" ca="1" si="304"/>
        <v>1960.0703686624872</v>
      </c>
      <c r="K699" s="307">
        <f t="shared" ca="1" si="305"/>
        <v>1560.8929578161999</v>
      </c>
      <c r="L699" s="304">
        <f t="shared" ca="1" si="290"/>
        <v>2505.6461593506983</v>
      </c>
      <c r="M699" s="306">
        <f t="shared" ca="1" si="306"/>
        <v>-1.2465432649060388</v>
      </c>
      <c r="N699" s="304">
        <f t="shared" ca="1" si="307"/>
        <v>-71.421668059574174</v>
      </c>
      <c r="P699" s="310">
        <f t="shared" ca="1" si="308"/>
        <v>23</v>
      </c>
      <c r="Q699" s="304">
        <f t="shared" ca="1" si="309"/>
        <v>0</v>
      </c>
      <c r="R699" s="306">
        <f t="shared" ca="1" si="310"/>
        <v>0</v>
      </c>
      <c r="S699" s="307">
        <f t="shared" ca="1" si="311"/>
        <v>8.451999999999984</v>
      </c>
      <c r="T699" s="304">
        <f t="shared" ca="1" si="291"/>
        <v>82.914119999999841</v>
      </c>
      <c r="U699" s="311">
        <f t="shared" ca="1" si="292"/>
        <v>0</v>
      </c>
      <c r="V699" s="306">
        <f t="shared" ca="1" si="293"/>
        <v>1.0476331463111619</v>
      </c>
      <c r="W699" s="304">
        <f t="shared" ca="1" si="294"/>
        <v>34.204914043750911</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5.2833708897588343</v>
      </c>
      <c r="AH699" s="304">
        <f t="shared" ca="1" si="318"/>
        <v>-4.0073261224422572</v>
      </c>
    </row>
    <row r="700" spans="1:34" x14ac:dyDescent="0.2">
      <c r="A700" s="347">
        <f t="shared" ca="1" si="296"/>
        <v>0.1</v>
      </c>
      <c r="B700" s="304">
        <f t="shared" ca="1" si="297"/>
        <v>37.300000000000189</v>
      </c>
      <c r="D700" s="306">
        <f t="shared" ca="1" si="298"/>
        <v>-1.2893652442535903</v>
      </c>
      <c r="E700" s="307">
        <f t="shared" ca="1" si="299"/>
        <v>-5.9739303593274702</v>
      </c>
      <c r="F700" s="304">
        <f t="shared" ca="1" si="300"/>
        <v>6.1114897260147272</v>
      </c>
      <c r="G700" s="306">
        <f t="shared" ca="1" si="301"/>
        <v>38.767686287255714</v>
      </c>
      <c r="H700" s="307">
        <f t="shared" ca="1" si="302"/>
        <v>-116.32112186884206</v>
      </c>
      <c r="I700" s="304">
        <f t="shared" ca="1" si="303"/>
        <v>122.61132448878072</v>
      </c>
      <c r="J700" s="306">
        <f t="shared" ca="1" si="304"/>
        <v>1963.953584117434</v>
      </c>
      <c r="K700" s="307">
        <f t="shared" ca="1" si="305"/>
        <v>1549.2907152811124</v>
      </c>
      <c r="L700" s="304">
        <f t="shared" ca="1" si="290"/>
        <v>2501.4826405601893</v>
      </c>
      <c r="M700" s="306">
        <f t="shared" ca="1" si="306"/>
        <v>-1.2490923588322622</v>
      </c>
      <c r="N700" s="304">
        <f t="shared" ca="1" si="307"/>
        <v>-71.567720383129199</v>
      </c>
      <c r="P700" s="310">
        <f t="shared" ca="1" si="308"/>
        <v>23</v>
      </c>
      <c r="Q700" s="304">
        <f t="shared" ca="1" si="309"/>
        <v>0</v>
      </c>
      <c r="R700" s="306">
        <f t="shared" ca="1" si="310"/>
        <v>0</v>
      </c>
      <c r="S700" s="307">
        <f t="shared" ca="1" si="311"/>
        <v>8.451999999999984</v>
      </c>
      <c r="T700" s="304">
        <f t="shared" ca="1" si="291"/>
        <v>82.914119999999841</v>
      </c>
      <c r="U700" s="311">
        <f t="shared" ca="1" si="292"/>
        <v>0</v>
      </c>
      <c r="V700" s="306">
        <f t="shared" ca="1" si="293"/>
        <v>1.0488567430088518</v>
      </c>
      <c r="W700" s="304">
        <f t="shared" ca="1" si="294"/>
        <v>34.540348303104942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5.2518297946986463</v>
      </c>
      <c r="AH700" s="304">
        <f t="shared" ca="1" si="318"/>
        <v>-4.0469609611631538</v>
      </c>
    </row>
    <row r="701" spans="1:34" x14ac:dyDescent="0.2">
      <c r="A701" s="347">
        <f t="shared" ca="1" si="296"/>
        <v>0.1</v>
      </c>
      <c r="B701" s="304">
        <f t="shared" ca="1" si="297"/>
        <v>37.40000000000019</v>
      </c>
      <c r="D701" s="306">
        <f t="shared" ca="1" si="298"/>
        <v>-1.2921309313924207</v>
      </c>
      <c r="E701" s="307">
        <f t="shared" ca="1" si="299"/>
        <v>-5.9330051639577039</v>
      </c>
      <c r="F701" s="304">
        <f t="shared" ca="1" si="300"/>
        <v>6.0720797606264876</v>
      </c>
      <c r="G701" s="306">
        <f t="shared" ca="1" si="301"/>
        <v>38.638473194116472</v>
      </c>
      <c r="H701" s="307">
        <f t="shared" ca="1" si="302"/>
        <v>-116.91442238523783</v>
      </c>
      <c r="I701" s="304">
        <f t="shared" ca="1" si="303"/>
        <v>123.13372313239886</v>
      </c>
      <c r="J701" s="306">
        <f t="shared" ca="1" si="304"/>
        <v>1967.8238920915026</v>
      </c>
      <c r="K701" s="307">
        <f t="shared" ca="1" si="305"/>
        <v>1537.6289380684084</v>
      </c>
      <c r="L701" s="304">
        <f t="shared" ca="1" si="290"/>
        <v>2497.3252934833163</v>
      </c>
      <c r="M701" s="306">
        <f t="shared" ca="1" si="306"/>
        <v>-1.2516113796351638</v>
      </c>
      <c r="N701" s="304">
        <f t="shared" ca="1" si="307"/>
        <v>-71.712049643641123</v>
      </c>
      <c r="P701" s="310">
        <f t="shared" ca="1" si="308"/>
        <v>23</v>
      </c>
      <c r="Q701" s="304">
        <f t="shared" ca="1" si="309"/>
        <v>0</v>
      </c>
      <c r="R701" s="306">
        <f t="shared" ca="1" si="310"/>
        <v>0</v>
      </c>
      <c r="S701" s="307">
        <f t="shared" ca="1" si="311"/>
        <v>8.451999999999984</v>
      </c>
      <c r="T701" s="304">
        <f t="shared" ca="1" si="291"/>
        <v>82.914119999999841</v>
      </c>
      <c r="U701" s="311">
        <f t="shared" ca="1" si="292"/>
        <v>0</v>
      </c>
      <c r="V701" s="306">
        <f t="shared" ca="1" si="293"/>
        <v>1.0500879468162356</v>
      </c>
      <c r="W701" s="304">
        <f t="shared" ca="1" si="294"/>
        <v>34.876192520566683</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5.220079734098932</v>
      </c>
      <c r="AH701" s="304">
        <f t="shared" ca="1" si="318"/>
        <v>-4.086647929851515</v>
      </c>
    </row>
    <row r="702" spans="1:34" x14ac:dyDescent="0.2">
      <c r="A702" s="347">
        <f t="shared" ca="1" si="296"/>
        <v>0.1</v>
      </c>
      <c r="B702" s="304">
        <f t="shared" ca="1" si="297"/>
        <v>37.500000000000192</v>
      </c>
      <c r="D702" s="306">
        <f t="shared" ca="1" si="298"/>
        <v>-1.294829315984894</v>
      </c>
      <c r="E702" s="307">
        <f t="shared" ca="1" si="299"/>
        <v>-5.8920340698944109</v>
      </c>
      <c r="F702" s="304">
        <f t="shared" ca="1" si="300"/>
        <v>6.0326319660932741</v>
      </c>
      <c r="G702" s="306">
        <f t="shared" ca="1" si="301"/>
        <v>38.508990262517983</v>
      </c>
      <c r="H702" s="307">
        <f t="shared" ca="1" si="302"/>
        <v>-117.50362579222727</v>
      </c>
      <c r="I702" s="304">
        <f t="shared" ca="1" si="303"/>
        <v>123.65291911377783</v>
      </c>
      <c r="J702" s="306">
        <f t="shared" ca="1" si="304"/>
        <v>1971.6812652643343</v>
      </c>
      <c r="K702" s="307">
        <f t="shared" ca="1" si="305"/>
        <v>1525.9080356595352</v>
      </c>
      <c r="L702" s="304">
        <f t="shared" ca="1" si="290"/>
        <v>2493.1751533104743</v>
      </c>
      <c r="M702" s="306">
        <f t="shared" ca="1" si="306"/>
        <v>-1.2541008561194884</v>
      </c>
      <c r="N702" s="304">
        <f t="shared" ca="1" si="307"/>
        <v>-71.854686139389983</v>
      </c>
      <c r="P702" s="310">
        <f t="shared" ca="1" si="308"/>
        <v>23</v>
      </c>
      <c r="Q702" s="304">
        <f t="shared" ca="1" si="309"/>
        <v>0</v>
      </c>
      <c r="R702" s="306">
        <f t="shared" ca="1" si="310"/>
        <v>0</v>
      </c>
      <c r="S702" s="307">
        <f t="shared" ca="1" si="311"/>
        <v>8.451999999999984</v>
      </c>
      <c r="T702" s="304">
        <f t="shared" ca="1" si="291"/>
        <v>82.914119999999841</v>
      </c>
      <c r="U702" s="311">
        <f t="shared" ca="1" si="292"/>
        <v>0</v>
      </c>
      <c r="V702" s="306">
        <f t="shared" ca="1" si="293"/>
        <v>1.0513267370104549</v>
      </c>
      <c r="W702" s="304">
        <f t="shared" ca="1" si="294"/>
        <v>35.212416200591356</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5.1881281251628053</v>
      </c>
      <c r="AH702" s="304">
        <f t="shared" ca="1" si="318"/>
        <v>-4.1263834028119675</v>
      </c>
    </row>
    <row r="703" spans="1:34" x14ac:dyDescent="0.2">
      <c r="A703" s="347">
        <f t="shared" ca="1" si="296"/>
        <v>0.1</v>
      </c>
      <c r="B703" s="304">
        <f t="shared" ca="1" si="297"/>
        <v>37.600000000000193</v>
      </c>
      <c r="D703" s="306">
        <f t="shared" ca="1" si="298"/>
        <v>-1.2974603533522295</v>
      </c>
      <c r="E703" s="307">
        <f t="shared" ca="1" si="299"/>
        <v>-5.851020686306029</v>
      </c>
      <c r="F703" s="304">
        <f t="shared" ca="1" si="300"/>
        <v>5.9931499597542164</v>
      </c>
      <c r="G703" s="306">
        <f t="shared" ca="1" si="301"/>
        <v>38.37924422718276</v>
      </c>
      <c r="H703" s="307">
        <f t="shared" ca="1" si="302"/>
        <v>-118.08872786085787</v>
      </c>
      <c r="I703" s="304">
        <f t="shared" ca="1" si="303"/>
        <v>124.16889318684247</v>
      </c>
      <c r="J703" s="306">
        <f t="shared" ca="1" si="304"/>
        <v>1975.5256769888194</v>
      </c>
      <c r="K703" s="307">
        <f t="shared" ca="1" si="305"/>
        <v>1514.1284179768809</v>
      </c>
      <c r="L703" s="304">
        <f t="shared" ca="1" si="290"/>
        <v>2489.0332594337315</v>
      </c>
      <c r="M703" s="306">
        <f t="shared" ca="1" si="306"/>
        <v>-1.2565613052671258</v>
      </c>
      <c r="N703" s="304">
        <f t="shared" ca="1" si="307"/>
        <v>-71.995659491256177</v>
      </c>
      <c r="P703" s="310">
        <f t="shared" ca="1" si="308"/>
        <v>23</v>
      </c>
      <c r="Q703" s="304">
        <f t="shared" ca="1" si="309"/>
        <v>0</v>
      </c>
      <c r="R703" s="306">
        <f t="shared" ca="1" si="310"/>
        <v>0</v>
      </c>
      <c r="S703" s="307">
        <f t="shared" ca="1" si="311"/>
        <v>8.451999999999984</v>
      </c>
      <c r="T703" s="304">
        <f t="shared" ca="1" si="291"/>
        <v>82.914119999999841</v>
      </c>
      <c r="U703" s="311">
        <f t="shared" ca="1" si="292"/>
        <v>0</v>
      </c>
      <c r="V703" s="306">
        <f t="shared" ca="1" si="293"/>
        <v>1.0525730928079959</v>
      </c>
      <c r="W703" s="304">
        <f t="shared" ca="1" si="294"/>
        <v>35.548989000800461</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5.1559822581010284</v>
      </c>
      <c r="AH703" s="304">
        <f t="shared" ca="1" si="318"/>
        <v>-4.1661637719582849</v>
      </c>
    </row>
    <row r="704" spans="1:34" x14ac:dyDescent="0.2">
      <c r="A704" s="347">
        <f t="shared" ca="1" si="296"/>
        <v>0.1</v>
      </c>
      <c r="B704" s="304">
        <f t="shared" ca="1" si="297"/>
        <v>37.700000000000195</v>
      </c>
      <c r="D704" s="306">
        <f t="shared" ca="1" si="298"/>
        <v>-1.3000240121010562</v>
      </c>
      <c r="E704" s="307">
        <f t="shared" ca="1" si="299"/>
        <v>-5.809968606238205</v>
      </c>
      <c r="F704" s="304">
        <f t="shared" ca="1" si="300"/>
        <v>5.9536373451456415</v>
      </c>
      <c r="G704" s="306">
        <f t="shared" ca="1" si="301"/>
        <v>38.249241825972653</v>
      </c>
      <c r="H704" s="307">
        <f t="shared" ca="1" si="302"/>
        <v>-118.6697247214817</v>
      </c>
      <c r="I704" s="304">
        <f t="shared" ca="1" si="303"/>
        <v>124.68162681700132</v>
      </c>
      <c r="J704" s="306">
        <f t="shared" ca="1" si="304"/>
        <v>1979.3571012914772</v>
      </c>
      <c r="K704" s="307">
        <f t="shared" ca="1" si="305"/>
        <v>1502.2904953477639</v>
      </c>
      <c r="L704" s="304">
        <f t="shared" ca="1" si="290"/>
        <v>2484.9006553271356</v>
      </c>
      <c r="M704" s="306">
        <f t="shared" ca="1" si="306"/>
        <v>-1.2589932325423407</v>
      </c>
      <c r="N704" s="304">
        <f t="shared" ca="1" si="307"/>
        <v>-72.134998660208737</v>
      </c>
      <c r="P704" s="310">
        <f t="shared" ca="1" si="308"/>
        <v>23</v>
      </c>
      <c r="Q704" s="304">
        <f t="shared" ca="1" si="309"/>
        <v>0</v>
      </c>
      <c r="R704" s="306">
        <f t="shared" ca="1" si="310"/>
        <v>0</v>
      </c>
      <c r="S704" s="307">
        <f t="shared" ca="1" si="311"/>
        <v>8.451999999999984</v>
      </c>
      <c r="T704" s="304">
        <f t="shared" ca="1" si="291"/>
        <v>82.914119999999841</v>
      </c>
      <c r="U704" s="311">
        <f t="shared" ca="1" si="292"/>
        <v>0</v>
      </c>
      <c r="V704" s="306">
        <f t="shared" ca="1" si="293"/>
        <v>1.0538269933662019</v>
      </c>
      <c r="W704" s="304">
        <f t="shared" ca="1" si="294"/>
        <v>35.885880736254308</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5.1236492992109337</v>
      </c>
      <c r="AH704" s="304">
        <f t="shared" ca="1" si="318"/>
        <v>-4.2059854473261389</v>
      </c>
    </row>
    <row r="705" spans="1:34" x14ac:dyDescent="0.2">
      <c r="A705" s="347">
        <f t="shared" ca="1" si="296"/>
        <v>0.1</v>
      </c>
      <c r="B705" s="304">
        <f t="shared" ca="1" si="297"/>
        <v>37.800000000000196</v>
      </c>
      <c r="D705" s="306">
        <f t="shared" ca="1" si="298"/>
        <v>-1.3025202739088892</v>
      </c>
      <c r="E705" s="307">
        <f t="shared" ca="1" si="299"/>
        <v>-5.7688814060110785</v>
      </c>
      <c r="F705" s="304">
        <f t="shared" ca="1" si="300"/>
        <v>5.91409771144881</v>
      </c>
      <c r="G705" s="306">
        <f t="shared" ca="1" si="301"/>
        <v>38.118989798581765</v>
      </c>
      <c r="H705" s="307">
        <f t="shared" ca="1" si="302"/>
        <v>-119.24661286208281</v>
      </c>
      <c r="I705" s="304">
        <f t="shared" ca="1" si="303"/>
        <v>125.19110216921902</v>
      </c>
      <c r="J705" s="306">
        <f t="shared" ca="1" si="304"/>
        <v>1983.175512872705</v>
      </c>
      <c r="K705" s="307">
        <f t="shared" ca="1" si="305"/>
        <v>1490.3946784685857</v>
      </c>
      <c r="L705" s="304">
        <f t="shared" ca="1" si="290"/>
        <v>2480.7783884227538</v>
      </c>
      <c r="M705" s="306">
        <f t="shared" ca="1" si="306"/>
        <v>-1.2613971321884707</v>
      </c>
      <c r="N705" s="304">
        <f t="shared" ca="1" si="307"/>
        <v>-72.272731964304981</v>
      </c>
      <c r="P705" s="310">
        <f t="shared" ca="1" si="308"/>
        <v>23</v>
      </c>
      <c r="Q705" s="304">
        <f t="shared" ca="1" si="309"/>
        <v>0</v>
      </c>
      <c r="R705" s="306">
        <f t="shared" ca="1" si="310"/>
        <v>0</v>
      </c>
      <c r="S705" s="307">
        <f t="shared" ca="1" si="311"/>
        <v>8.451999999999984</v>
      </c>
      <c r="T705" s="304">
        <f t="shared" ca="1" si="291"/>
        <v>82.914119999999841</v>
      </c>
      <c r="U705" s="311">
        <f t="shared" ca="1" si="292"/>
        <v>0</v>
      </c>
      <c r="V705" s="306">
        <f t="shared" ca="1" si="293"/>
        <v>1.0550884177847848</v>
      </c>
      <c r="W705" s="304">
        <f t="shared" ca="1" si="294"/>
        <v>36.223061383662589</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5.0911362938334701</v>
      </c>
      <c r="AH705" s="304">
        <f t="shared" ca="1" si="318"/>
        <v>-4.2458448575786054</v>
      </c>
    </row>
    <row r="706" spans="1:34" x14ac:dyDescent="0.2">
      <c r="A706" s="347">
        <f t="shared" ca="1" si="296"/>
        <v>0.1</v>
      </c>
      <c r="B706" s="304">
        <f t="shared" ca="1" si="297"/>
        <v>37.900000000000198</v>
      </c>
      <c r="D706" s="306">
        <f t="shared" ca="1" si="298"/>
        <v>-1.304949133312544</v>
      </c>
      <c r="E706" s="307">
        <f t="shared" ca="1" si="299"/>
        <v>-5.7277626446275622</v>
      </c>
      <c r="F706" s="304">
        <f t="shared" ca="1" si="300"/>
        <v>5.8745346329495822</v>
      </c>
      <c r="G706" s="306">
        <f t="shared" ca="1" si="301"/>
        <v>37.98849488525051</v>
      </c>
      <c r="H706" s="307">
        <f t="shared" ca="1" si="302"/>
        <v>-119.81938912654557</v>
      </c>
      <c r="I706" s="304">
        <f t="shared" ca="1" si="303"/>
        <v>125.69730209636661</v>
      </c>
      <c r="J706" s="306">
        <f t="shared" ca="1" si="304"/>
        <v>1986.9808871068965</v>
      </c>
      <c r="K706" s="307">
        <f t="shared" ca="1" si="305"/>
        <v>1478.4413783691543</v>
      </c>
      <c r="L706" s="304">
        <f t="shared" ca="1" si="290"/>
        <v>2476.6675099823542</v>
      </c>
      <c r="M706" s="306">
        <f t="shared" ca="1" si="306"/>
        <v>-1.2637734875163307</v>
      </c>
      <c r="N706" s="304">
        <f t="shared" ca="1" si="307"/>
        <v>-72.40888709521478</v>
      </c>
      <c r="P706" s="310">
        <f t="shared" ca="1" si="308"/>
        <v>23</v>
      </c>
      <c r="Q706" s="304">
        <f t="shared" ca="1" si="309"/>
        <v>0</v>
      </c>
      <c r="R706" s="306">
        <f t="shared" ca="1" si="310"/>
        <v>0</v>
      </c>
      <c r="S706" s="307">
        <f t="shared" ca="1" si="311"/>
        <v>8.451999999999984</v>
      </c>
      <c r="T706" s="304">
        <f t="shared" ca="1" si="291"/>
        <v>82.914119999999841</v>
      </c>
      <c r="U706" s="311">
        <f t="shared" ca="1" si="292"/>
        <v>0</v>
      </c>
      <c r="V706" s="306">
        <f t="shared" ca="1" si="293"/>
        <v>1.0563573451073449</v>
      </c>
      <c r="W706" s="304">
        <f t="shared" ca="1" si="294"/>
        <v>36.560501085531605</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5.058450169193395</v>
      </c>
      <c r="AH706" s="304">
        <f t="shared" ca="1" si="318"/>
        <v>-4.2857384505043372</v>
      </c>
    </row>
    <row r="707" spans="1:34" x14ac:dyDescent="0.2">
      <c r="A707" s="347">
        <f t="shared" ca="1" si="296"/>
        <v>0.1</v>
      </c>
      <c r="B707" s="304">
        <f t="shared" ca="1" si="297"/>
        <v>38.000000000000199</v>
      </c>
      <c r="D707" s="306">
        <f t="shared" ca="1" si="298"/>
        <v>-1.3073105974993458</v>
      </c>
      <c r="E707" s="307">
        <f t="shared" ca="1" si="299"/>
        <v>-5.6866158631926025</v>
      </c>
      <c r="F707" s="304">
        <f t="shared" ca="1" si="300"/>
        <v>5.8349516685100182</v>
      </c>
      <c r="G707" s="306">
        <f t="shared" ca="1" si="301"/>
        <v>37.857763825500577</v>
      </c>
      <c r="H707" s="307">
        <f t="shared" ca="1" si="302"/>
        <v>-120.38805071286484</v>
      </c>
      <c r="I707" s="304">
        <f t="shared" ca="1" si="303"/>
        <v>126.20021012783891</v>
      </c>
      <c r="J707" s="306">
        <f t="shared" ca="1" si="304"/>
        <v>1990.7732000424342</v>
      </c>
      <c r="K707" s="307">
        <f t="shared" ca="1" si="305"/>
        <v>1466.4310063771838</v>
      </c>
      <c r="L707" s="304">
        <f t="shared" ca="1" si="290"/>
        <v>2472.5690749646601</v>
      </c>
      <c r="M707" s="306">
        <f t="shared" ca="1" si="306"/>
        <v>-1.2661227711845477</v>
      </c>
      <c r="N707" s="304">
        <f t="shared" ca="1" si="307"/>
        <v>-72.543491134282633</v>
      </c>
      <c r="P707" s="310">
        <f t="shared" ca="1" si="308"/>
        <v>23</v>
      </c>
      <c r="Q707" s="304">
        <f t="shared" ca="1" si="309"/>
        <v>0</v>
      </c>
      <c r="R707" s="306">
        <f t="shared" ca="1" si="310"/>
        <v>0</v>
      </c>
      <c r="S707" s="307">
        <f t="shared" ca="1" si="311"/>
        <v>8.451999999999984</v>
      </c>
      <c r="T707" s="304">
        <f t="shared" ca="1" si="291"/>
        <v>82.914119999999841</v>
      </c>
      <c r="U707" s="311">
        <f t="shared" ca="1" si="292"/>
        <v>0</v>
      </c>
      <c r="V707" s="306">
        <f t="shared" ca="1" si="293"/>
        <v>1.057633754322888</v>
      </c>
      <c r="W707" s="304">
        <f t="shared" ca="1" si="294"/>
        <v>36.898170154247417</v>
      </c>
      <c r="Y707" s="314" t="str">
        <f t="shared" ca="1" si="312"/>
        <v/>
      </c>
      <c r="Z707" s="315" t="str">
        <f t="shared" ca="1" si="313"/>
        <v/>
      </c>
      <c r="AA707" s="316" t="str">
        <f t="shared" ca="1" si="314"/>
        <v/>
      </c>
      <c r="AC707" s="310">
        <f t="shared" ca="1" si="315"/>
        <v>38.000000000000199</v>
      </c>
      <c r="AD707" s="323">
        <f t="shared" ca="1" si="316"/>
        <v>1990.7732000424342</v>
      </c>
      <c r="AE707" s="324" t="e">
        <f t="shared" ca="1" si="295"/>
        <v>#N/A</v>
      </c>
      <c r="AG707" s="306">
        <f t="shared" ca="1" si="317"/>
        <v>5.0255977371274332</v>
      </c>
      <c r="AH707" s="304">
        <f t="shared" ca="1" si="318"/>
        <v>-4.3256626935082432</v>
      </c>
    </row>
    <row r="708" spans="1:34" x14ac:dyDescent="0.2">
      <c r="A708" s="347">
        <f t="shared" ca="1" si="296"/>
        <v>0.1</v>
      </c>
      <c r="B708" s="304">
        <f t="shared" ca="1" si="297"/>
        <v>38.1000000000002</v>
      </c>
      <c r="D708" s="306">
        <f t="shared" ca="1" si="298"/>
        <v>-1.3096046861010453</v>
      </c>
      <c r="E708" s="307">
        <f t="shared" ca="1" si="299"/>
        <v>-5.6454445843433705</v>
      </c>
      <c r="F708" s="304">
        <f t="shared" ca="1" si="300"/>
        <v>5.7953523610518891</v>
      </c>
      <c r="G708" s="306">
        <f t="shared" ca="1" si="301"/>
        <v>37.726803356890471</v>
      </c>
      <c r="H708" s="307">
        <f t="shared" ca="1" si="302"/>
        <v>-120.95259517129918</v>
      </c>
      <c r="I708" s="304">
        <f t="shared" ca="1" si="303"/>
        <v>126.69981045842835</v>
      </c>
      <c r="J708" s="306">
        <f t="shared" ca="1" si="304"/>
        <v>1994.5524284015537</v>
      </c>
      <c r="K708" s="307">
        <f t="shared" ca="1" si="305"/>
        <v>1454.3639740829756</v>
      </c>
      <c r="L708" s="304">
        <f t="shared" ref="L708:L771" ca="1" si="319">SQRT(pos_x^2+pos_z^2)</f>
        <v>2468.484141888086</v>
      </c>
      <c r="M708" s="306">
        <f t="shared" ca="1" si="306"/>
        <v>-1.2684454454720604</v>
      </c>
      <c r="N708" s="304">
        <f t="shared" ca="1" si="307"/>
        <v>-72.676570568140662</v>
      </c>
      <c r="P708" s="310">
        <f t="shared" ca="1" si="308"/>
        <v>23</v>
      </c>
      <c r="Q708" s="304">
        <f t="shared" ca="1" si="309"/>
        <v>0</v>
      </c>
      <c r="R708" s="306">
        <f t="shared" ca="1" si="310"/>
        <v>0</v>
      </c>
      <c r="S708" s="307">
        <f t="shared" ca="1" si="311"/>
        <v>8.451999999999984</v>
      </c>
      <c r="T708" s="304">
        <f t="shared" ref="T708:T771" ca="1" si="320">m*g</f>
        <v>82.914119999999841</v>
      </c>
      <c r="U708" s="311">
        <f t="shared" ref="U708:U771" ca="1" si="321">IF(pos_xz&lt;L_rampe,Poids*COS(Beta),0)</f>
        <v>0</v>
      </c>
      <c r="V708" s="306">
        <f t="shared" ref="V708:V771" ca="1" si="322">Rho_moyen*(20000-Alt_rampe-pos_z)/(20000+Alt_rampe+pos_z)</f>
        <v>1.0589176243673479</v>
      </c>
      <c r="W708" s="304">
        <f t="shared" ref="W708:W771" ca="1" si="323">1/2*Rho*Sref*Cx*vit_xz^2</f>
        <v>37.236039076093867</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4.9925856967050128</v>
      </c>
      <c r="AH708" s="304">
        <f t="shared" ca="1" si="318"/>
        <v>-4.3656140740945917</v>
      </c>
    </row>
    <row r="709" spans="1:34" x14ac:dyDescent="0.2">
      <c r="A709" s="347">
        <f t="shared" ref="A709:A772" ca="1" si="325">IF(B708+0.01&lt;=T_ini+ROUNDUP(Temps_fin_propu,0), 0.01, IF(K708&gt;0, 0.1, 0.0001))</f>
        <v>0.1</v>
      </c>
      <c r="B709" s="304">
        <f t="shared" ref="B709:B772" ca="1" si="326">B708+pas</f>
        <v>38.200000000000202</v>
      </c>
      <c r="D709" s="306">
        <f t="shared" ref="D709:D772" ca="1" si="327">IF(AND(L708&lt;L_rampe,Poussee&lt;Poids*SIN(M708)),0,(-W708+Poussee)/m*COS(M708)-U708/m*SIN(M708))</f>
        <v>-1.3118314309902823</v>
      </c>
      <c r="E709" s="307">
        <f t="shared" ref="E709:E772" ca="1" si="328">IF(AND(L708&lt;L_rampe,Poussee&lt;Poids*SIN(M708)),0,(-W708+Poussee)/m*SIN(M708)+U708/m*COS(M708)-Poids/m)</f>
        <v>-5.60425231169038</v>
      </c>
      <c r="F709" s="304">
        <f t="shared" ref="F709:F772" ca="1" si="329">SQRT(acc_x^2+acc_z^2)</f>
        <v>5.7557402370521364</v>
      </c>
      <c r="G709" s="306">
        <f t="shared" ref="G709:G772" ca="1" si="330">G708+acc_x*pas</f>
        <v>37.595620213791442</v>
      </c>
      <c r="H709" s="307">
        <f t="shared" ref="H709:H772" ca="1" si="331">H708+acc_z*pas</f>
        <v>-121.51302040246821</v>
      </c>
      <c r="I709" s="304">
        <f t="shared" ref="I709:I772" ca="1" si="332">SQRT(vit_x^2+vit_z^2)</f>
        <v>127.19608793744523</v>
      </c>
      <c r="J709" s="306">
        <f t="shared" ref="J709:J772" ca="1" si="333">J708+0.5*(vit_x+G708)*pas*(K708&gt;=0)</f>
        <v>1998.3185495800878</v>
      </c>
      <c r="K709" s="307">
        <f t="shared" ref="K709:K772" ca="1" si="334">K708+0.5*(vit_z+H708)*pas</f>
        <v>1442.2406933042871</v>
      </c>
      <c r="L709" s="304">
        <f t="shared" ca="1" si="319"/>
        <v>2464.4137726888916</v>
      </c>
      <c r="M709" s="306">
        <f t="shared" ref="M709:M772" ca="1" si="335">IF(AND(L708&gt;L_rampe,G709&gt;0),ATAN2(G709,H709),$M$4)</f>
        <v>-1.2707419625429943</v>
      </c>
      <c r="N709" s="304">
        <f t="shared" ref="N709:N772" ca="1" si="336">DEGREES(Beta)</f>
        <v>-72.808151303884912</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8.451999999999984</v>
      </c>
      <c r="T709" s="304">
        <f t="shared" ca="1" si="320"/>
        <v>82.914119999999841</v>
      </c>
      <c r="U709" s="311">
        <f t="shared" ca="1" si="321"/>
        <v>0</v>
      </c>
      <c r="V709" s="306">
        <f t="shared" ca="1" si="322"/>
        <v>1.0602089341251124</v>
      </c>
      <c r="W709" s="304">
        <f t="shared" ca="1" si="323"/>
        <v>37.574078515204803</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4.9594206367460743</v>
      </c>
      <c r="AH709" s="304">
        <f t="shared" ref="AH709:AH772" ca="1" si="347">IF(AND(L708&lt;L_rampe,Poussee&lt;Poids*SIN(M708)), g*SIN(M708), (-W708+Poussee)/m)</f>
        <v>-4.4055891003423966</v>
      </c>
    </row>
    <row r="710" spans="1:34" x14ac:dyDescent="0.2">
      <c r="A710" s="347">
        <f t="shared" ca="1" si="325"/>
        <v>0.1</v>
      </c>
      <c r="B710" s="304">
        <f t="shared" ca="1" si="326"/>
        <v>38.300000000000203</v>
      </c>
      <c r="D710" s="306">
        <f t="shared" ca="1" si="327"/>
        <v>-1.3139908760795407</v>
      </c>
      <c r="E710" s="307">
        <f t="shared" ca="1" si="328"/>
        <v>-5.5630425292694445</v>
      </c>
      <c r="F710" s="304">
        <f t="shared" ca="1" si="329"/>
        <v>5.7161188060502077</v>
      </c>
      <c r="G710" s="306">
        <f t="shared" ca="1" si="330"/>
        <v>37.464221126183489</v>
      </c>
      <c r="H710" s="307">
        <f t="shared" ca="1" si="331"/>
        <v>-122.06932465539516</v>
      </c>
      <c r="I710" s="304">
        <f t="shared" ca="1" si="332"/>
        <v>127.6890280580749</v>
      </c>
      <c r="J710" s="306">
        <f t="shared" ca="1" si="333"/>
        <v>2002.0715416470866</v>
      </c>
      <c r="K710" s="307">
        <f t="shared" ca="1" si="334"/>
        <v>1430.061576051394</v>
      </c>
      <c r="L710" s="304">
        <f t="shared" ca="1" si="319"/>
        <v>2460.3590325746645</v>
      </c>
      <c r="M710" s="306">
        <f t="shared" ca="1" si="335"/>
        <v>-1.2730127647041367</v>
      </c>
      <c r="N710" s="304">
        <f t="shared" ca="1" si="336"/>
        <v>-72.93825868382757</v>
      </c>
      <c r="P710" s="310">
        <f t="shared" ca="1" si="337"/>
        <v>23</v>
      </c>
      <c r="Q710" s="304">
        <f t="shared" ca="1" si="338"/>
        <v>0</v>
      </c>
      <c r="R710" s="306">
        <f t="shared" ca="1" si="339"/>
        <v>0</v>
      </c>
      <c r="S710" s="307">
        <f t="shared" ca="1" si="340"/>
        <v>8.451999999999984</v>
      </c>
      <c r="T710" s="304">
        <f t="shared" ca="1" si="320"/>
        <v>82.914119999999841</v>
      </c>
      <c r="U710" s="311">
        <f t="shared" ca="1" si="321"/>
        <v>0</v>
      </c>
      <c r="V710" s="306">
        <f t="shared" ca="1" si="322"/>
        <v>1.0615076624305491</v>
      </c>
      <c r="W710" s="304">
        <f t="shared" ca="1" si="323"/>
        <v>37.912259317449397</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4.9261090382401882</v>
      </c>
      <c r="AH710" s="304">
        <f t="shared" ca="1" si="347"/>
        <v>-4.4455843013730334</v>
      </c>
    </row>
    <row r="711" spans="1:34" x14ac:dyDescent="0.2">
      <c r="A711" s="347">
        <f t="shared" ca="1" si="325"/>
        <v>0.1</v>
      </c>
      <c r="B711" s="304">
        <f t="shared" ca="1" si="326"/>
        <v>38.400000000000205</v>
      </c>
      <c r="D711" s="306">
        <f t="shared" ca="1" si="327"/>
        <v>-1.316083077122445</v>
      </c>
      <c r="E711" s="307">
        <f t="shared" ca="1" si="328"/>
        <v>-5.5218187010045243</v>
      </c>
      <c r="F711" s="304">
        <f t="shared" ca="1" si="329"/>
        <v>5.6764915601673689</v>
      </c>
      <c r="G711" s="306">
        <f t="shared" ca="1" si="330"/>
        <v>37.332612818471247</v>
      </c>
      <c r="H711" s="307">
        <f t="shared" ca="1" si="331"/>
        <v>-122.62150652549562</v>
      </c>
      <c r="I711" s="304">
        <f t="shared" ca="1" si="332"/>
        <v>128.17861694696214</v>
      </c>
      <c r="J711" s="306">
        <f t="shared" ca="1" si="333"/>
        <v>2005.8113833443194</v>
      </c>
      <c r="K711" s="307">
        <f t="shared" ca="1" si="334"/>
        <v>1417.8270344923494</v>
      </c>
      <c r="L711" s="304">
        <f t="shared" ca="1" si="319"/>
        <v>2456.3209898730706</v>
      </c>
      <c r="M711" s="306">
        <f t="shared" ca="1" si="335"/>
        <v>-1.2752582846552132</v>
      </c>
      <c r="N711" s="304">
        <f t="shared" ca="1" si="336"/>
        <v>-73.066917499836663</v>
      </c>
      <c r="P711" s="310">
        <f t="shared" ca="1" si="337"/>
        <v>23</v>
      </c>
      <c r="Q711" s="304">
        <f t="shared" ca="1" si="338"/>
        <v>0</v>
      </c>
      <c r="R711" s="306">
        <f t="shared" ca="1" si="339"/>
        <v>0</v>
      </c>
      <c r="S711" s="307">
        <f t="shared" ca="1" si="340"/>
        <v>8.451999999999984</v>
      </c>
      <c r="T711" s="304">
        <f t="shared" ca="1" si="320"/>
        <v>82.914119999999841</v>
      </c>
      <c r="U711" s="311">
        <f t="shared" ca="1" si="321"/>
        <v>0</v>
      </c>
      <c r="V711" s="306">
        <f t="shared" ca="1" si="322"/>
        <v>1.0628137880695332</v>
      </c>
      <c r="W711" s="304">
        <f t="shared" ca="1" si="323"/>
        <v>38.250552514249769</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4.8926572766711782</v>
      </c>
      <c r="AH711" s="304">
        <f t="shared" ca="1" si="347"/>
        <v>-4.4855962278099231</v>
      </c>
    </row>
    <row r="712" spans="1:34" x14ac:dyDescent="0.2">
      <c r="A712" s="347">
        <f t="shared" ca="1" si="325"/>
        <v>0.1</v>
      </c>
      <c r="B712" s="304">
        <f t="shared" ca="1" si="326"/>
        <v>38.500000000000206</v>
      </c>
      <c r="D712" s="306">
        <f t="shared" ca="1" si="327"/>
        <v>-1.3181081015173386</v>
      </c>
      <c r="E712" s="307">
        <f t="shared" ca="1" si="328"/>
        <v>-5.4805842701813985</v>
      </c>
      <c r="F712" s="304">
        <f t="shared" ca="1" si="329"/>
        <v>5.6368619736379397</v>
      </c>
      <c r="G712" s="306">
        <f t="shared" ca="1" si="330"/>
        <v>37.200802008319513</v>
      </c>
      <c r="H712" s="307">
        <f t="shared" ca="1" si="331"/>
        <v>-123.16956495251375</v>
      </c>
      <c r="I712" s="304">
        <f t="shared" ca="1" si="332"/>
        <v>128.66484135401441</v>
      </c>
      <c r="J712" s="306">
        <f t="shared" ca="1" si="333"/>
        <v>2009.538054085659</v>
      </c>
      <c r="K712" s="307">
        <f t="shared" ca="1" si="334"/>
        <v>1405.5374809184489</v>
      </c>
      <c r="L712" s="304">
        <f t="shared" ca="1" si="319"/>
        <v>2452.3007158757991</v>
      </c>
      <c r="M712" s="306">
        <f t="shared" ca="1" si="335"/>
        <v>-1.2774789457321785</v>
      </c>
      <c r="N712" s="304">
        <f t="shared" ca="1" si="336"/>
        <v>-73.194152007275761</v>
      </c>
      <c r="P712" s="310">
        <f t="shared" ca="1" si="337"/>
        <v>23</v>
      </c>
      <c r="Q712" s="304">
        <f t="shared" ca="1" si="338"/>
        <v>0</v>
      </c>
      <c r="R712" s="306">
        <f t="shared" ca="1" si="339"/>
        <v>0</v>
      </c>
      <c r="S712" s="307">
        <f t="shared" ca="1" si="340"/>
        <v>8.451999999999984</v>
      </c>
      <c r="T712" s="304">
        <f t="shared" ca="1" si="320"/>
        <v>82.914119999999841</v>
      </c>
      <c r="U712" s="311">
        <f t="shared" ca="1" si="321"/>
        <v>0</v>
      </c>
      <c r="V712" s="306">
        <f t="shared" ca="1" si="322"/>
        <v>1.0641272897809784</v>
      </c>
      <c r="W712" s="304">
        <f t="shared" ca="1" si="323"/>
        <v>38.58892932633028</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4.859071624251138</v>
      </c>
      <c r="AH712" s="304">
        <f t="shared" ca="1" si="347"/>
        <v>-4.5256214522302223</v>
      </c>
    </row>
    <row r="713" spans="1:34" x14ac:dyDescent="0.2">
      <c r="A713" s="347">
        <f t="shared" ca="1" si="325"/>
        <v>0.1</v>
      </c>
      <c r="B713" s="304">
        <f t="shared" ca="1" si="326"/>
        <v>38.600000000000207</v>
      </c>
      <c r="D713" s="306">
        <f t="shared" ca="1" si="327"/>
        <v>-1.320066028113023</v>
      </c>
      <c r="E713" s="307">
        <f t="shared" ca="1" si="328"/>
        <v>-5.4393426589321354</v>
      </c>
      <c r="F713" s="304">
        <f t="shared" ca="1" si="329"/>
        <v>5.5972335023524797</v>
      </c>
      <c r="G713" s="306">
        <f t="shared" ca="1" si="330"/>
        <v>37.068795405508212</v>
      </c>
      <c r="H713" s="307">
        <f t="shared" ca="1" si="331"/>
        <v>-123.71349921840697</v>
      </c>
      <c r="I713" s="304">
        <f t="shared" ca="1" si="332"/>
        <v>129.14768864241515</v>
      </c>
      <c r="J713" s="306">
        <f t="shared" ca="1" si="333"/>
        <v>2013.2515339563504</v>
      </c>
      <c r="K713" s="307">
        <f t="shared" ca="1" si="334"/>
        <v>1393.1933277099029</v>
      </c>
      <c r="L713" s="304">
        <f t="shared" ca="1" si="319"/>
        <v>2448.2992846776292</v>
      </c>
      <c r="M713" s="306">
        <f t="shared" ca="1" si="335"/>
        <v>-1.2796751621437155</v>
      </c>
      <c r="N713" s="304">
        <f t="shared" ca="1" si="336"/>
        <v>-73.319985938554197</v>
      </c>
      <c r="P713" s="310">
        <f t="shared" ca="1" si="337"/>
        <v>23</v>
      </c>
      <c r="Q713" s="304">
        <f t="shared" ca="1" si="338"/>
        <v>0</v>
      </c>
      <c r="R713" s="306">
        <f t="shared" ca="1" si="339"/>
        <v>0</v>
      </c>
      <c r="S713" s="307">
        <f t="shared" ca="1" si="340"/>
        <v>8.451999999999984</v>
      </c>
      <c r="T713" s="304">
        <f t="shared" ca="1" si="320"/>
        <v>82.914119999999841</v>
      </c>
      <c r="U713" s="311">
        <f t="shared" ca="1" si="321"/>
        <v>0</v>
      </c>
      <c r="V713" s="306">
        <f t="shared" ca="1" si="322"/>
        <v>1.0654481462583667</v>
      </c>
      <c r="W713" s="304">
        <f t="shared" ca="1" si="323"/>
        <v>38.927361167397613</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4.8253582520677325</v>
      </c>
      <c r="AH713" s="304">
        <f t="shared" ca="1" si="347"/>
        <v>-4.5656565696084188</v>
      </c>
    </row>
    <row r="714" spans="1:34" x14ac:dyDescent="0.2">
      <c r="A714" s="347">
        <f t="shared" ca="1" si="325"/>
        <v>0.1</v>
      </c>
      <c r="B714" s="304">
        <f t="shared" ca="1" si="326"/>
        <v>38.700000000000209</v>
      </c>
      <c r="D714" s="306">
        <f t="shared" ca="1" si="327"/>
        <v>-1.3219569470165966</v>
      </c>
      <c r="E714" s="307">
        <f t="shared" ca="1" si="328"/>
        <v>-5.3980972677303773</v>
      </c>
      <c r="F714" s="304">
        <f t="shared" ca="1" si="329"/>
        <v>5.5576095834129626</v>
      </c>
      <c r="G714" s="306">
        <f t="shared" ca="1" si="330"/>
        <v>36.936599710806554</v>
      </c>
      <c r="H714" s="307">
        <f t="shared" ca="1" si="331"/>
        <v>-124.25330894518001</v>
      </c>
      <c r="I714" s="304">
        <f t="shared" ca="1" si="332"/>
        <v>129.62714677883912</v>
      </c>
      <c r="J714" s="306">
        <f t="shared" ca="1" si="333"/>
        <v>2016.9518037121661</v>
      </c>
      <c r="K714" s="307">
        <f t="shared" ca="1" si="334"/>
        <v>1380.7949873017235</v>
      </c>
      <c r="L714" s="304">
        <f t="shared" ca="1" si="319"/>
        <v>2444.3177730105649</v>
      </c>
      <c r="M714" s="306">
        <f t="shared" ca="1" si="335"/>
        <v>-1.2818473392011416</v>
      </c>
      <c r="N714" s="304">
        <f t="shared" ca="1" si="336"/>
        <v>-73.444442516299858</v>
      </c>
      <c r="P714" s="310">
        <f t="shared" ca="1" si="337"/>
        <v>23</v>
      </c>
      <c r="Q714" s="304">
        <f t="shared" ca="1" si="338"/>
        <v>0</v>
      </c>
      <c r="R714" s="306">
        <f t="shared" ca="1" si="339"/>
        <v>0</v>
      </c>
      <c r="S714" s="307">
        <f t="shared" ca="1" si="340"/>
        <v>8.451999999999984</v>
      </c>
      <c r="T714" s="304">
        <f t="shared" ca="1" si="320"/>
        <v>82.914119999999841</v>
      </c>
      <c r="U714" s="311">
        <f t="shared" ca="1" si="321"/>
        <v>0</v>
      </c>
      <c r="V714" s="306">
        <f t="shared" ca="1" si="322"/>
        <v>1.0667763361512801</v>
      </c>
      <c r="W714" s="304">
        <f t="shared" ca="1" si="323"/>
        <v>39.26581964775098</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4.7915232321483847</v>
      </c>
      <c r="AH714" s="304">
        <f t="shared" ca="1" si="347"/>
        <v>-4.6056981977517379</v>
      </c>
    </row>
    <row r="715" spans="1:34" x14ac:dyDescent="0.2">
      <c r="A715" s="347">
        <f t="shared" ca="1" si="325"/>
        <v>0.1</v>
      </c>
      <c r="B715" s="304">
        <f t="shared" ca="1" si="326"/>
        <v>38.80000000000021</v>
      </c>
      <c r="D715" s="306">
        <f t="shared" ca="1" si="327"/>
        <v>-1.323780959403295</v>
      </c>
      <c r="E715" s="307">
        <f t="shared" ca="1" si="328"/>
        <v>-5.3568514748973719</v>
      </c>
      <c r="F715" s="304">
        <f t="shared" ca="1" si="329"/>
        <v>5.5179936346999217</v>
      </c>
      <c r="G715" s="306">
        <f t="shared" ca="1" si="330"/>
        <v>36.804221614866222</v>
      </c>
      <c r="H715" s="307">
        <f t="shared" ca="1" si="331"/>
        <v>-124.78899409266975</v>
      </c>
      <c r="I715" s="304">
        <f t="shared" ca="1" si="332"/>
        <v>130.10320432386189</v>
      </c>
      <c r="J715" s="306">
        <f t="shared" ca="1" si="333"/>
        <v>2020.6388447784498</v>
      </c>
      <c r="K715" s="307">
        <f t="shared" ca="1" si="334"/>
        <v>1368.342872149831</v>
      </c>
      <c r="L715" s="304">
        <f t="shared" ca="1" si="319"/>
        <v>2440.3572600729667</v>
      </c>
      <c r="M715" s="306">
        <f t="shared" ca="1" si="335"/>
        <v>-1.2839958735419084</v>
      </c>
      <c r="N715" s="304">
        <f t="shared" ca="1" si="336"/>
        <v>-73.567544466164719</v>
      </c>
      <c r="P715" s="310">
        <f t="shared" ca="1" si="337"/>
        <v>23</v>
      </c>
      <c r="Q715" s="304">
        <f t="shared" ca="1" si="338"/>
        <v>0</v>
      </c>
      <c r="R715" s="306">
        <f t="shared" ca="1" si="339"/>
        <v>0</v>
      </c>
      <c r="S715" s="307">
        <f t="shared" ca="1" si="340"/>
        <v>8.451999999999984</v>
      </c>
      <c r="T715" s="304">
        <f t="shared" ca="1" si="320"/>
        <v>82.914119999999841</v>
      </c>
      <c r="U715" s="311">
        <f t="shared" ca="1" si="321"/>
        <v>0</v>
      </c>
      <c r="V715" s="306">
        <f t="shared" ca="1" si="322"/>
        <v>1.0681118380669357</v>
      </c>
      <c r="W715" s="304">
        <f t="shared" ca="1" si="323"/>
        <v>39.60427657782175</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4.7575725394449062</v>
      </c>
      <c r="AH715" s="304">
        <f t="shared" ca="1" si="347"/>
        <v>-4.6457429777272896</v>
      </c>
    </row>
    <row r="716" spans="1:34" x14ac:dyDescent="0.2">
      <c r="A716" s="347">
        <f t="shared" ca="1" si="325"/>
        <v>0.1</v>
      </c>
      <c r="B716" s="304">
        <f t="shared" ca="1" si="326"/>
        <v>38.900000000000212</v>
      </c>
      <c r="D716" s="306">
        <f t="shared" ca="1" si="327"/>
        <v>-1.3255381773282691</v>
      </c>
      <c r="E716" s="307">
        <f t="shared" ca="1" si="328"/>
        <v>-5.3156086361187738</v>
      </c>
      <c r="F716" s="304">
        <f t="shared" ca="1" si="329"/>
        <v>5.4783890544516129</v>
      </c>
      <c r="G716" s="306">
        <f t="shared" ca="1" si="330"/>
        <v>36.671667797133395</v>
      </c>
      <c r="H716" s="307">
        <f t="shared" ca="1" si="331"/>
        <v>-125.32055495628163</v>
      </c>
      <c r="I716" s="304">
        <f t="shared" ca="1" si="332"/>
        <v>130.57585042255599</v>
      </c>
      <c r="J716" s="306">
        <f t="shared" ca="1" si="333"/>
        <v>2024.3126392490497</v>
      </c>
      <c r="K716" s="307">
        <f t="shared" ca="1" si="334"/>
        <v>1355.8373946973834</v>
      </c>
      <c r="L716" s="304">
        <f t="shared" ca="1" si="319"/>
        <v>2436.4188273536306</v>
      </c>
      <c r="M716" s="306">
        <f t="shared" ca="1" si="335"/>
        <v>-1.2861211533468844</v>
      </c>
      <c r="N716" s="304">
        <f t="shared" ca="1" si="336"/>
        <v>-73.689314029274229</v>
      </c>
      <c r="P716" s="310">
        <f t="shared" ca="1" si="337"/>
        <v>23</v>
      </c>
      <c r="Q716" s="304">
        <f t="shared" ca="1" si="338"/>
        <v>0</v>
      </c>
      <c r="R716" s="306">
        <f t="shared" ca="1" si="339"/>
        <v>0</v>
      </c>
      <c r="S716" s="307">
        <f t="shared" ca="1" si="340"/>
        <v>8.451999999999984</v>
      </c>
      <c r="T716" s="304">
        <f t="shared" ca="1" si="320"/>
        <v>82.914119999999841</v>
      </c>
      <c r="U716" s="311">
        <f t="shared" ca="1" si="321"/>
        <v>0</v>
      </c>
      <c r="V716" s="306">
        <f t="shared" ca="1" si="322"/>
        <v>1.069454630571715</v>
      </c>
      <c r="W716" s="304">
        <f t="shared" ca="1" si="323"/>
        <v>39.942703971641663</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4.723512053741957</v>
      </c>
      <c r="AH716" s="304">
        <f t="shared" ca="1" si="347"/>
        <v>-4.6857875742808597</v>
      </c>
    </row>
    <row r="717" spans="1:34" x14ac:dyDescent="0.2">
      <c r="A717" s="347">
        <f t="shared" ca="1" si="325"/>
        <v>0.1</v>
      </c>
      <c r="B717" s="304">
        <f t="shared" ca="1" si="326"/>
        <v>39.000000000000213</v>
      </c>
      <c r="D717" s="306">
        <f t="shared" ca="1" si="327"/>
        <v>-1.3272287235402047</v>
      </c>
      <c r="E717" s="307">
        <f t="shared" ca="1" si="328"/>
        <v>-5.2743720839722039</v>
      </c>
      <c r="F717" s="304">
        <f t="shared" ca="1" si="329"/>
        <v>5.4387992208552296</v>
      </c>
      <c r="G717" s="306">
        <f t="shared" ca="1" si="330"/>
        <v>36.538944924779372</v>
      </c>
      <c r="H717" s="307">
        <f t="shared" ca="1" si="331"/>
        <v>-125.84799216467884</v>
      </c>
      <c r="I717" s="304">
        <f t="shared" ca="1" si="332"/>
        <v>131.04507479526703</v>
      </c>
      <c r="J717" s="306">
        <f t="shared" ca="1" si="333"/>
        <v>2027.9731698851454</v>
      </c>
      <c r="K717" s="307">
        <f t="shared" ca="1" si="334"/>
        <v>1343.2789673413354</v>
      </c>
      <c r="L717" s="304">
        <f t="shared" ca="1" si="319"/>
        <v>2432.5035584507596</v>
      </c>
      <c r="M717" s="306">
        <f t="shared" ca="1" si="335"/>
        <v>-1.2882235585515955</v>
      </c>
      <c r="N717" s="304">
        <f t="shared" ca="1" si="336"/>
        <v>-73.809772974330514</v>
      </c>
      <c r="P717" s="310">
        <f t="shared" ca="1" si="337"/>
        <v>23</v>
      </c>
      <c r="Q717" s="304">
        <f t="shared" ca="1" si="338"/>
        <v>0</v>
      </c>
      <c r="R717" s="306">
        <f t="shared" ca="1" si="339"/>
        <v>0</v>
      </c>
      <c r="S717" s="307">
        <f t="shared" ca="1" si="340"/>
        <v>8.451999999999984</v>
      </c>
      <c r="T717" s="304">
        <f t="shared" ca="1" si="320"/>
        <v>82.914119999999841</v>
      </c>
      <c r="U717" s="311">
        <f t="shared" ca="1" si="321"/>
        <v>0</v>
      </c>
      <c r="V717" s="306">
        <f t="shared" ca="1" si="322"/>
        <v>1.0708046921927001</v>
      </c>
      <c r="W717" s="304">
        <f t="shared" ca="1" si="323"/>
        <v>40.281074050239603</v>
      </c>
      <c r="Y717" s="314" t="str">
        <f t="shared" ca="1" si="341"/>
        <v/>
      </c>
      <c r="Z717" s="315" t="str">
        <f t="shared" ca="1" si="342"/>
        <v/>
      </c>
      <c r="AA717" s="316" t="str">
        <f t="shared" ca="1" si="343"/>
        <v/>
      </c>
      <c r="AC717" s="310">
        <f t="shared" ca="1" si="344"/>
        <v>39.000000000000213</v>
      </c>
      <c r="AD717" s="323">
        <f t="shared" ca="1" si="345"/>
        <v>2027.9731698851454</v>
      </c>
      <c r="AE717" s="324" t="e">
        <f t="shared" ca="1" si="324"/>
        <v>#N/A</v>
      </c>
      <c r="AG717" s="306">
        <f t="shared" ca="1" si="346"/>
        <v>4.6893475614926077</v>
      </c>
      <c r="AH717" s="304">
        <f t="shared" ca="1" si="347"/>
        <v>-4.7258286762472475</v>
      </c>
    </row>
    <row r="718" spans="1:34" x14ac:dyDescent="0.2">
      <c r="A718" s="347">
        <f t="shared" ca="1" si="325"/>
        <v>0.1</v>
      </c>
      <c r="B718" s="304">
        <f t="shared" ca="1" si="326"/>
        <v>39.100000000000215</v>
      </c>
      <c r="D718" s="306">
        <f t="shared" ca="1" si="327"/>
        <v>-1.328852731296762</v>
      </c>
      <c r="E718" s="307">
        <f t="shared" ca="1" si="328"/>
        <v>-5.2331451274654794</v>
      </c>
      <c r="F718" s="304">
        <f t="shared" ca="1" si="329"/>
        <v>5.3992274916501302</v>
      </c>
      <c r="G718" s="306">
        <f t="shared" ca="1" si="330"/>
        <v>36.406059651649699</v>
      </c>
      <c r="H718" s="307">
        <f t="shared" ca="1" si="331"/>
        <v>-126.37130667742539</v>
      </c>
      <c r="I718" s="304">
        <f t="shared" ca="1" si="332"/>
        <v>131.51086772856218</v>
      </c>
      <c r="J718" s="306">
        <f t="shared" ca="1" si="333"/>
        <v>2031.6204201139667</v>
      </c>
      <c r="K718" s="307">
        <f t="shared" ca="1" si="334"/>
        <v>1330.6680023992301</v>
      </c>
      <c r="L718" s="304">
        <f t="shared" ca="1" si="319"/>
        <v>2428.6125388857745</v>
      </c>
      <c r="M718" s="306">
        <f t="shared" ca="1" si="335"/>
        <v>-1.2903034610516042</v>
      </c>
      <c r="N718" s="304">
        <f t="shared" ca="1" si="336"/>
        <v>-73.928942609379718</v>
      </c>
      <c r="P718" s="310">
        <f t="shared" ca="1" si="337"/>
        <v>23</v>
      </c>
      <c r="Q718" s="304">
        <f t="shared" ca="1" si="338"/>
        <v>0</v>
      </c>
      <c r="R718" s="306">
        <f t="shared" ca="1" si="339"/>
        <v>0</v>
      </c>
      <c r="S718" s="307">
        <f t="shared" ca="1" si="340"/>
        <v>8.451999999999984</v>
      </c>
      <c r="T718" s="304">
        <f t="shared" ca="1" si="320"/>
        <v>82.914119999999841</v>
      </c>
      <c r="U718" s="311">
        <f t="shared" ca="1" si="321"/>
        <v>0</v>
      </c>
      <c r="V718" s="306">
        <f t="shared" ca="1" si="322"/>
        <v>1.0721620014192046</v>
      </c>
      <c r="W718" s="304">
        <f t="shared" ca="1" si="323"/>
        <v>40.619359244965523</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4.6550847575840395</v>
      </c>
      <c r="AH718" s="304">
        <f t="shared" ca="1" si="347"/>
        <v>-4.7658629969521629</v>
      </c>
    </row>
    <row r="719" spans="1:34" x14ac:dyDescent="0.2">
      <c r="A719" s="347">
        <f t="shared" ca="1" si="325"/>
        <v>0.1</v>
      </c>
      <c r="B719" s="304">
        <f t="shared" ca="1" si="326"/>
        <v>39.200000000000216</v>
      </c>
      <c r="D719" s="306">
        <f t="shared" ca="1" si="327"/>
        <v>-1.3304103441817094</v>
      </c>
      <c r="E719" s="307">
        <f t="shared" ca="1" si="328"/>
        <v>-5.1919310515856001</v>
      </c>
      <c r="F719" s="304">
        <f t="shared" ca="1" si="329"/>
        <v>5.3596772037431926</v>
      </c>
      <c r="G719" s="306">
        <f t="shared" ca="1" si="330"/>
        <v>36.273018617231529</v>
      </c>
      <c r="H719" s="307">
        <f t="shared" ca="1" si="331"/>
        <v>-126.89049978258396</v>
      </c>
      <c r="I719" s="304">
        <f t="shared" ca="1" si="332"/>
        <v>131.97322006634516</v>
      </c>
      <c r="J719" s="306">
        <f t="shared" ca="1" si="333"/>
        <v>2035.2543740274107</v>
      </c>
      <c r="K719" s="307">
        <f t="shared" ca="1" si="334"/>
        <v>1318.0049120762296</v>
      </c>
      <c r="L719" s="304">
        <f t="shared" ca="1" si="319"/>
        <v>2424.7468559119275</v>
      </c>
      <c r="M719" s="306">
        <f t="shared" ca="1" si="335"/>
        <v>-1.2923612249021925</v>
      </c>
      <c r="N719" s="304">
        <f t="shared" ca="1" si="336"/>
        <v>-74.046843793253018</v>
      </c>
      <c r="P719" s="310">
        <f t="shared" ca="1" si="337"/>
        <v>23</v>
      </c>
      <c r="Q719" s="304">
        <f t="shared" ca="1" si="338"/>
        <v>0</v>
      </c>
      <c r="R719" s="306">
        <f t="shared" ca="1" si="339"/>
        <v>0</v>
      </c>
      <c r="S719" s="307">
        <f t="shared" ca="1" si="340"/>
        <v>8.451999999999984</v>
      </c>
      <c r="T719" s="304">
        <f t="shared" ca="1" si="320"/>
        <v>82.914119999999841</v>
      </c>
      <c r="U719" s="311">
        <f t="shared" ca="1" si="321"/>
        <v>0</v>
      </c>
      <c r="V719" s="306">
        <f t="shared" ca="1" si="322"/>
        <v>1.0735265367043079</v>
      </c>
      <c r="W719" s="304">
        <f t="shared" ca="1" si="323"/>
        <v>40.957532200741682</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4.6207292470365333</v>
      </c>
      <c r="AH719" s="304">
        <f t="shared" ca="1" si="347"/>
        <v>-4.8058872746054897</v>
      </c>
    </row>
    <row r="720" spans="1:34" x14ac:dyDescent="0.2">
      <c r="A720" s="347">
        <f t="shared" ca="1" si="325"/>
        <v>0.1</v>
      </c>
      <c r="B720" s="304">
        <f t="shared" ca="1" si="326"/>
        <v>39.300000000000217</v>
      </c>
      <c r="D720" s="306">
        <f t="shared" ca="1" si="327"/>
        <v>-1.3319017159237514</v>
      </c>
      <c r="E720" s="307">
        <f t="shared" ca="1" si="328"/>
        <v>-5.1507331168583876</v>
      </c>
      <c r="F720" s="304">
        <f t="shared" ca="1" si="329"/>
        <v>5.3201516728362508</v>
      </c>
      <c r="G720" s="306">
        <f t="shared" ca="1" si="330"/>
        <v>36.139828445639154</v>
      </c>
      <c r="H720" s="307">
        <f t="shared" ca="1" si="331"/>
        <v>-127.4055730942698</v>
      </c>
      <c r="I720" s="304">
        <f t="shared" ca="1" si="332"/>
        <v>132.43212320113105</v>
      </c>
      <c r="J720" s="306">
        <f t="shared" ca="1" si="333"/>
        <v>2038.8750163805541</v>
      </c>
      <c r="K720" s="307">
        <f t="shared" ca="1" si="334"/>
        <v>1305.2901084323869</v>
      </c>
      <c r="L720" s="304">
        <f t="shared" ca="1" si="319"/>
        <v>2420.9075983176717</v>
      </c>
      <c r="M720" s="306">
        <f t="shared" ca="1" si="335"/>
        <v>-1.2943972065125171</v>
      </c>
      <c r="N720" s="304">
        <f t="shared" ca="1" si="336"/>
        <v>-74.16349694669087</v>
      </c>
      <c r="P720" s="310">
        <f t="shared" ca="1" si="337"/>
        <v>23</v>
      </c>
      <c r="Q720" s="304">
        <f t="shared" ca="1" si="338"/>
        <v>0</v>
      </c>
      <c r="R720" s="306">
        <f t="shared" ca="1" si="339"/>
        <v>0</v>
      </c>
      <c r="S720" s="307">
        <f t="shared" ca="1" si="340"/>
        <v>8.451999999999984</v>
      </c>
      <c r="T720" s="304">
        <f t="shared" ca="1" si="320"/>
        <v>82.914119999999841</v>
      </c>
      <c r="U720" s="311">
        <f t="shared" ca="1" si="321"/>
        <v>0</v>
      </c>
      <c r="V720" s="306">
        <f t="shared" ca="1" si="322"/>
        <v>1.0748982764663866</v>
      </c>
      <c r="W720" s="304">
        <f t="shared" ca="1" si="323"/>
        <v>41.295565779240214</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4.5862865466385099</v>
      </c>
      <c r="AH720" s="304">
        <f t="shared" ca="1" si="347"/>
        <v>-4.8458982726859627</v>
      </c>
    </row>
    <row r="721" spans="1:34" x14ac:dyDescent="0.2">
      <c r="A721" s="347">
        <f t="shared" ca="1" si="325"/>
        <v>0.1</v>
      </c>
      <c r="B721" s="304">
        <f t="shared" ca="1" si="326"/>
        <v>39.400000000000219</v>
      </c>
      <c r="D721" s="306">
        <f t="shared" ca="1" si="327"/>
        <v>-1.3333270102169559</v>
      </c>
      <c r="E721" s="307">
        <f t="shared" ca="1" si="328"/>
        <v>-5.1095545589188189</v>
      </c>
      <c r="F721" s="304">
        <f t="shared" ca="1" si="329"/>
        <v>5.2806541930656827</v>
      </c>
      <c r="G721" s="306">
        <f t="shared" ca="1" si="330"/>
        <v>36.00649574461746</v>
      </c>
      <c r="H721" s="307">
        <f t="shared" ca="1" si="331"/>
        <v>-127.91652855016169</v>
      </c>
      <c r="I721" s="304">
        <f t="shared" ca="1" si="332"/>
        <v>132.88756906547536</v>
      </c>
      <c r="J721" s="306">
        <f t="shared" ca="1" si="333"/>
        <v>2042.482332590067</v>
      </c>
      <c r="K721" s="307">
        <f t="shared" ca="1" si="334"/>
        <v>1292.5240033501652</v>
      </c>
      <c r="L721" s="304">
        <f t="shared" ca="1" si="319"/>
        <v>2417.0958562247588</v>
      </c>
      <c r="M721" s="306">
        <f t="shared" ca="1" si="335"/>
        <v>-1.2964117548344001</v>
      </c>
      <c r="N721" s="304">
        <f t="shared" ca="1" si="336"/>
        <v>-74.278922063159925</v>
      </c>
      <c r="P721" s="310">
        <f t="shared" ca="1" si="337"/>
        <v>23</v>
      </c>
      <c r="Q721" s="304">
        <f t="shared" ca="1" si="338"/>
        <v>0</v>
      </c>
      <c r="R721" s="306">
        <f t="shared" ca="1" si="339"/>
        <v>0</v>
      </c>
      <c r="S721" s="307">
        <f t="shared" ca="1" si="340"/>
        <v>8.451999999999984</v>
      </c>
      <c r="T721" s="304">
        <f t="shared" ca="1" si="320"/>
        <v>82.914119999999841</v>
      </c>
      <c r="U721" s="311">
        <f t="shared" ca="1" si="321"/>
        <v>0</v>
      </c>
      <c r="V721" s="306">
        <f t="shared" ca="1" si="322"/>
        <v>1.0762771990906455</v>
      </c>
      <c r="W721" s="304">
        <f t="shared" ca="1" si="323"/>
        <v>41.633433061986985</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4.551762086520446</v>
      </c>
      <c r="AH721" s="304">
        <f t="shared" ca="1" si="347"/>
        <v>-4.8858927803171195</v>
      </c>
    </row>
    <row r="722" spans="1:34" x14ac:dyDescent="0.2">
      <c r="A722" s="347">
        <f t="shared" ca="1" si="325"/>
        <v>0.1</v>
      </c>
      <c r="B722" s="304">
        <f t="shared" ca="1" si="326"/>
        <v>39.50000000000022</v>
      </c>
      <c r="D722" s="306">
        <f t="shared" ca="1" si="327"/>
        <v>-1.3346864005427417</v>
      </c>
      <c r="E722" s="307">
        <f t="shared" ca="1" si="328"/>
        <v>-5.0683985880919851</v>
      </c>
      <c r="F722" s="304">
        <f t="shared" ca="1" si="329"/>
        <v>5.2411880366541483</v>
      </c>
      <c r="G722" s="306">
        <f t="shared" ca="1" si="330"/>
        <v>35.873027104563185</v>
      </c>
      <c r="H722" s="307">
        <f t="shared" ca="1" si="331"/>
        <v>-128.42336840897087</v>
      </c>
      <c r="I722" s="304">
        <f t="shared" ca="1" si="332"/>
        <v>133.33955012355105</v>
      </c>
      <c r="J722" s="306">
        <f t="shared" ca="1" si="333"/>
        <v>2046.0763087325261</v>
      </c>
      <c r="K722" s="307">
        <f t="shared" ca="1" si="334"/>
        <v>1279.7070085022085</v>
      </c>
      <c r="L722" s="304">
        <f t="shared" ca="1" si="319"/>
        <v>2413.3127208810279</v>
      </c>
      <c r="M722" s="306">
        <f t="shared" ca="1" si="335"/>
        <v>-1.298405211545907</v>
      </c>
      <c r="N722" s="304">
        <f t="shared" ca="1" si="336"/>
        <v>-74.393138719371294</v>
      </c>
      <c r="P722" s="310">
        <f t="shared" ca="1" si="337"/>
        <v>23</v>
      </c>
      <c r="Q722" s="304">
        <f t="shared" ca="1" si="338"/>
        <v>0</v>
      </c>
      <c r="R722" s="306">
        <f t="shared" ca="1" si="339"/>
        <v>0</v>
      </c>
      <c r="S722" s="307">
        <f t="shared" ca="1" si="340"/>
        <v>8.451999999999984</v>
      </c>
      <c r="T722" s="304">
        <f t="shared" ca="1" si="320"/>
        <v>82.914119999999841</v>
      </c>
      <c r="U722" s="311">
        <f t="shared" ca="1" si="321"/>
        <v>0</v>
      </c>
      <c r="V722" s="306">
        <f t="shared" ca="1" si="322"/>
        <v>1.0776632829306472</v>
      </c>
      <c r="W722" s="304">
        <f t="shared" ca="1" si="323"/>
        <v>41.971107353390693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4.5171612116703237</v>
      </c>
      <c r="AH722" s="304">
        <f t="shared" ca="1" si="347"/>
        <v>-4.9258676126345318</v>
      </c>
    </row>
    <row r="723" spans="1:34" x14ac:dyDescent="0.2">
      <c r="A723" s="347">
        <f t="shared" ca="1" si="325"/>
        <v>0.1</v>
      </c>
      <c r="B723" s="304">
        <f t="shared" ca="1" si="326"/>
        <v>39.600000000000222</v>
      </c>
      <c r="D723" s="306">
        <f t="shared" ca="1" si="327"/>
        <v>-1.3359800699933777</v>
      </c>
      <c r="E723" s="307">
        <f t="shared" ca="1" si="328"/>
        <v>-5.0272683889847212</v>
      </c>
      <c r="F723" s="304">
        <f t="shared" ca="1" si="329"/>
        <v>5.2017564535745562</v>
      </c>
      <c r="G723" s="306">
        <f t="shared" ca="1" si="330"/>
        <v>35.73942909756385</v>
      </c>
      <c r="H723" s="307">
        <f t="shared" ca="1" si="331"/>
        <v>-128.92609524786934</v>
      </c>
      <c r="I723" s="304">
        <f t="shared" ca="1" si="332"/>
        <v>133.78805936286867</v>
      </c>
      <c r="J723" s="306">
        <f t="shared" ca="1" si="333"/>
        <v>2049.6569315426323</v>
      </c>
      <c r="K723" s="307">
        <f t="shared" ca="1" si="334"/>
        <v>1266.8395353193664</v>
      </c>
      <c r="L723" s="304">
        <f t="shared" ca="1" si="319"/>
        <v>2409.5592844478733</v>
      </c>
      <c r="M723" s="306">
        <f t="shared" ca="1" si="335"/>
        <v>-1.3003779112298679</v>
      </c>
      <c r="N723" s="304">
        <f t="shared" ca="1" si="336"/>
        <v>-74.506166085509051</v>
      </c>
      <c r="P723" s="310">
        <f t="shared" ca="1" si="337"/>
        <v>23</v>
      </c>
      <c r="Q723" s="304">
        <f t="shared" ca="1" si="338"/>
        <v>0</v>
      </c>
      <c r="R723" s="306">
        <f t="shared" ca="1" si="339"/>
        <v>0</v>
      </c>
      <c r="S723" s="307">
        <f t="shared" ca="1" si="340"/>
        <v>8.451999999999984</v>
      </c>
      <c r="T723" s="304">
        <f t="shared" ca="1" si="320"/>
        <v>82.914119999999841</v>
      </c>
      <c r="U723" s="311">
        <f t="shared" ca="1" si="321"/>
        <v>0</v>
      </c>
      <c r="V723" s="306">
        <f t="shared" ca="1" si="322"/>
        <v>1.0790565063098438</v>
      </c>
      <c r="W723" s="304">
        <f t="shared" ca="1" si="323"/>
        <v>42.308562183697617</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4.4824891833931746</v>
      </c>
      <c r="AH723" s="304">
        <f t="shared" ca="1" si="347"/>
        <v>-4.965819611144199</v>
      </c>
    </row>
    <row r="724" spans="1:34" x14ac:dyDescent="0.2">
      <c r="A724" s="347">
        <f t="shared" ca="1" si="325"/>
        <v>0.1</v>
      </c>
      <c r="B724" s="304">
        <f t="shared" ca="1" si="326"/>
        <v>39.700000000000223</v>
      </c>
      <c r="D724" s="306">
        <f t="shared" ca="1" si="327"/>
        <v>-1.3372082110969576</v>
      </c>
      <c r="E724" s="307">
        <f t="shared" ca="1" si="328"/>
        <v>-4.9861671200877993</v>
      </c>
      <c r="F724" s="304">
        <f t="shared" ca="1" si="329"/>
        <v>5.162362671226207</v>
      </c>
      <c r="G724" s="306">
        <f t="shared" ca="1" si="330"/>
        <v>35.605708276454152</v>
      </c>
      <c r="H724" s="307">
        <f t="shared" ca="1" si="331"/>
        <v>-129.42471195987812</v>
      </c>
      <c r="I724" s="304">
        <f t="shared" ca="1" si="332"/>
        <v>134.23309028613389</v>
      </c>
      <c r="J724" s="306">
        <f t="shared" ca="1" si="333"/>
        <v>2053.2241884113332</v>
      </c>
      <c r="K724" s="307">
        <f t="shared" ca="1" si="334"/>
        <v>1253.921994958979</v>
      </c>
      <c r="L724" s="304">
        <f t="shared" ca="1" si="319"/>
        <v>2405.8366397823615</v>
      </c>
      <c r="M724" s="306">
        <f t="shared" ca="1" si="335"/>
        <v>-1.3023301815474897</v>
      </c>
      <c r="N724" s="304">
        <f t="shared" ca="1" si="336"/>
        <v>-74.618022935177436</v>
      </c>
      <c r="P724" s="310">
        <f t="shared" ca="1" si="337"/>
        <v>23</v>
      </c>
      <c r="Q724" s="304">
        <f t="shared" ca="1" si="338"/>
        <v>0</v>
      </c>
      <c r="R724" s="306">
        <f t="shared" ca="1" si="339"/>
        <v>0</v>
      </c>
      <c r="S724" s="307">
        <f t="shared" ca="1" si="340"/>
        <v>8.451999999999984</v>
      </c>
      <c r="T724" s="304">
        <f t="shared" ca="1" si="320"/>
        <v>82.914119999999841</v>
      </c>
      <c r="U724" s="311">
        <f t="shared" ca="1" si="321"/>
        <v>0</v>
      </c>
      <c r="V724" s="306">
        <f t="shared" ca="1" si="322"/>
        <v>1.0804568475230998</v>
      </c>
      <c r="W724" s="304">
        <f t="shared" ca="1" si="323"/>
        <v>42.645771311870718</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4.4477511807171402</v>
      </c>
      <c r="AH724" s="304">
        <f t="shared" ca="1" si="347"/>
        <v>-5.0057456440721362</v>
      </c>
    </row>
    <row r="725" spans="1:34" x14ac:dyDescent="0.2">
      <c r="A725" s="347">
        <f t="shared" ca="1" si="325"/>
        <v>0.1</v>
      </c>
      <c r="B725" s="304">
        <f t="shared" ca="1" si="326"/>
        <v>39.800000000000225</v>
      </c>
      <c r="D725" s="306">
        <f t="shared" ca="1" si="327"/>
        <v>-1.3383710256437755</v>
      </c>
      <c r="E725" s="307">
        <f t="shared" ca="1" si="328"/>
        <v>-4.9450979133887794</v>
      </c>
      <c r="F725" s="304">
        <f t="shared" ca="1" si="329"/>
        <v>5.1230098941232614</v>
      </c>
      <c r="G725" s="306">
        <f t="shared" ca="1" si="330"/>
        <v>35.471871173889774</v>
      </c>
      <c r="H725" s="307">
        <f t="shared" ca="1" si="331"/>
        <v>-129.91922175121701</v>
      </c>
      <c r="I725" s="304">
        <f t="shared" ca="1" si="332"/>
        <v>134.67463690323777</v>
      </c>
      <c r="J725" s="306">
        <f t="shared" ca="1" si="333"/>
        <v>2056.7780673838506</v>
      </c>
      <c r="K725" s="307">
        <f t="shared" ca="1" si="334"/>
        <v>1240.9547982734243</v>
      </c>
      <c r="L725" s="304">
        <f t="shared" ca="1" si="319"/>
        <v>2402.1458802139978</v>
      </c>
      <c r="M725" s="306">
        <f t="shared" ca="1" si="335"/>
        <v>-1.3042623434072016</v>
      </c>
      <c r="N725" s="304">
        <f t="shared" ca="1" si="336"/>
        <v>-74.728727655075076</v>
      </c>
      <c r="P725" s="310">
        <f t="shared" ca="1" si="337"/>
        <v>23</v>
      </c>
      <c r="Q725" s="304">
        <f t="shared" ca="1" si="338"/>
        <v>0</v>
      </c>
      <c r="R725" s="306">
        <f t="shared" ca="1" si="339"/>
        <v>0</v>
      </c>
      <c r="S725" s="307">
        <f t="shared" ca="1" si="340"/>
        <v>8.451999999999984</v>
      </c>
      <c r="T725" s="304">
        <f t="shared" ca="1" si="320"/>
        <v>82.914119999999841</v>
      </c>
      <c r="U725" s="311">
        <f t="shared" ca="1" si="321"/>
        <v>0</v>
      </c>
      <c r="V725" s="306">
        <f t="shared" ca="1" si="322"/>
        <v>1.0818642848382209</v>
      </c>
      <c r="W725" s="304">
        <f t="shared" ca="1" si="323"/>
        <v>42.982708728393618</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4.4129523017484793</v>
      </c>
      <c r="AH725" s="304">
        <f t="shared" ca="1" si="347"/>
        <v>-5.045642606705016</v>
      </c>
    </row>
    <row r="726" spans="1:34" x14ac:dyDescent="0.2">
      <c r="A726" s="347">
        <f t="shared" ca="1" si="325"/>
        <v>0.1</v>
      </c>
      <c r="B726" s="304">
        <f t="shared" ca="1" si="326"/>
        <v>39.900000000000226</v>
      </c>
      <c r="D726" s="306">
        <f t="shared" ca="1" si="327"/>
        <v>-1.3394687245141075</v>
      </c>
      <c r="E726" s="307">
        <f t="shared" ca="1" si="328"/>
        <v>-4.9040638739953701</v>
      </c>
      <c r="F726" s="304">
        <f t="shared" ca="1" si="329"/>
        <v>5.0837013035954346</v>
      </c>
      <c r="G726" s="306">
        <f t="shared" ca="1" si="330"/>
        <v>35.337924301438363</v>
      </c>
      <c r="H726" s="307">
        <f t="shared" ca="1" si="331"/>
        <v>-130.40962813861654</v>
      </c>
      <c r="I726" s="304">
        <f t="shared" ca="1" si="332"/>
        <v>135.11269372337463</v>
      </c>
      <c r="J726" s="306">
        <f t="shared" ca="1" si="333"/>
        <v>2060.3185571576169</v>
      </c>
      <c r="K726" s="307">
        <f t="shared" ca="1" si="334"/>
        <v>1227.9383557789326</v>
      </c>
      <c r="L726" s="304">
        <f t="shared" ca="1" si="319"/>
        <v>2398.4880993161323</v>
      </c>
      <c r="M726" s="306">
        <f t="shared" ca="1" si="335"/>
        <v>-1.3061747111288735</v>
      </c>
      <c r="N726" s="304">
        <f t="shared" ca="1" si="336"/>
        <v>-74.838298254403938</v>
      </c>
      <c r="P726" s="310">
        <f t="shared" ca="1" si="337"/>
        <v>23</v>
      </c>
      <c r="Q726" s="304">
        <f t="shared" ca="1" si="338"/>
        <v>0</v>
      </c>
      <c r="R726" s="306">
        <f t="shared" ca="1" si="339"/>
        <v>0</v>
      </c>
      <c r="S726" s="307">
        <f t="shared" ca="1" si="340"/>
        <v>8.451999999999984</v>
      </c>
      <c r="T726" s="304">
        <f t="shared" ca="1" si="320"/>
        <v>82.914119999999841</v>
      </c>
      <c r="U726" s="311">
        <f t="shared" ca="1" si="321"/>
        <v>0</v>
      </c>
      <c r="V726" s="306">
        <f t="shared" ca="1" si="322"/>
        <v>1.0832787964974757</v>
      </c>
      <c r="W726" s="304">
        <f t="shared" ca="1" si="323"/>
        <v>43.319348657998432</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4.3780975649776748</v>
      </c>
      <c r="AH726" s="304">
        <f t="shared" ca="1" si="347"/>
        <v>-5.0855074217219238</v>
      </c>
    </row>
    <row r="727" spans="1:34" x14ac:dyDescent="0.2">
      <c r="A727" s="347">
        <f t="shared" ca="1" si="325"/>
        <v>0.1</v>
      </c>
      <c r="B727" s="304">
        <f t="shared" ca="1" si="326"/>
        <v>40.000000000000227</v>
      </c>
      <c r="D727" s="306">
        <f t="shared" ca="1" si="327"/>
        <v>-1.3405015275073284</v>
      </c>
      <c r="E727" s="307">
        <f t="shared" ca="1" si="328"/>
        <v>-4.863068079769401</v>
      </c>
      <c r="F727" s="304">
        <f t="shared" ca="1" si="329"/>
        <v>5.0444400575010837</v>
      </c>
      <c r="G727" s="306">
        <f t="shared" ca="1" si="330"/>
        <v>35.203874148687632</v>
      </c>
      <c r="H727" s="307">
        <f t="shared" ca="1" si="331"/>
        <v>-130.89593494659348</v>
      </c>
      <c r="I727" s="304">
        <f t="shared" ca="1" si="332"/>
        <v>135.54725574728346</v>
      </c>
      <c r="J727" s="306">
        <f t="shared" ca="1" si="333"/>
        <v>2063.8456470801229</v>
      </c>
      <c r="K727" s="307">
        <f t="shared" ca="1" si="334"/>
        <v>1214.8730776246721</v>
      </c>
      <c r="L727" s="304">
        <f t="shared" ca="1" si="319"/>
        <v>2394.864390672009</v>
      </c>
      <c r="M727" s="306">
        <f t="shared" ca="1" si="335"/>
        <v>-1.3080675926035454</v>
      </c>
      <c r="N727" s="304">
        <f t="shared" ca="1" si="336"/>
        <v>-74.946752374021131</v>
      </c>
      <c r="P727" s="310">
        <f t="shared" ca="1" si="337"/>
        <v>23</v>
      </c>
      <c r="Q727" s="304">
        <f t="shared" ca="1" si="338"/>
        <v>0</v>
      </c>
      <c r="R727" s="306">
        <f t="shared" ca="1" si="339"/>
        <v>0</v>
      </c>
      <c r="S727" s="307">
        <f t="shared" ca="1" si="340"/>
        <v>8.451999999999984</v>
      </c>
      <c r="T727" s="304">
        <f t="shared" ca="1" si="320"/>
        <v>82.914119999999841</v>
      </c>
      <c r="U727" s="311">
        <f t="shared" ca="1" si="321"/>
        <v>0</v>
      </c>
      <c r="V727" s="306">
        <f t="shared" ca="1" si="322"/>
        <v>1.0847003607191175</v>
      </c>
      <c r="W727" s="304">
        <f t="shared" ca="1" si="323"/>
        <v>43.655665562317893</v>
      </c>
      <c r="Y727" s="314" t="str">
        <f t="shared" ca="1" si="341"/>
        <v/>
      </c>
      <c r="Z727" s="315" t="str">
        <f t="shared" ca="1" si="342"/>
        <v/>
      </c>
      <c r="AA727" s="316" t="str">
        <f t="shared" ca="1" si="343"/>
        <v/>
      </c>
      <c r="AC727" s="310">
        <f t="shared" ca="1" si="344"/>
        <v>40.000000000000227</v>
      </c>
      <c r="AD727" s="323">
        <f t="shared" ca="1" si="345"/>
        <v>2063.8456470801229</v>
      </c>
      <c r="AE727" s="324" t="e">
        <f t="shared" ca="1" si="324"/>
        <v>#N/A</v>
      </c>
      <c r="AG727" s="306">
        <f t="shared" ca="1" si="346"/>
        <v>4.3431919105389456</v>
      </c>
      <c r="AH727" s="304">
        <f t="shared" ca="1" si="347"/>
        <v>-5.1253370395170981</v>
      </c>
    </row>
    <row r="728" spans="1:34" x14ac:dyDescent="0.2">
      <c r="A728" s="347">
        <f t="shared" ca="1" si="325"/>
        <v>0.1</v>
      </c>
      <c r="B728" s="304">
        <f t="shared" ca="1" si="326"/>
        <v>40.100000000000229</v>
      </c>
      <c r="D728" s="306">
        <f t="shared" ca="1" si="327"/>
        <v>-1.3414696631723484</v>
      </c>
      <c r="E728" s="307">
        <f t="shared" ca="1" si="328"/>
        <v>-4.8221135809712496</v>
      </c>
      <c r="F728" s="304">
        <f t="shared" ca="1" si="329"/>
        <v>5.0052292899525694</v>
      </c>
      <c r="G728" s="306">
        <f t="shared" ca="1" si="330"/>
        <v>35.0697271823704</v>
      </c>
      <c r="H728" s="307">
        <f t="shared" ca="1" si="331"/>
        <v>-131.3781463046906</v>
      </c>
      <c r="I728" s="304">
        <f t="shared" ca="1" si="332"/>
        <v>135.97831845960803</v>
      </c>
      <c r="J728" s="306">
        <f t="shared" ca="1" si="333"/>
        <v>2067.3593271466757</v>
      </c>
      <c r="K728" s="307">
        <f t="shared" ca="1" si="334"/>
        <v>1201.7593735621078</v>
      </c>
      <c r="L728" s="304">
        <f t="shared" ca="1" si="319"/>
        <v>2391.275847635472</v>
      </c>
      <c r="M728" s="306">
        <f t="shared" ca="1" si="335"/>
        <v>-1.3099412894487956</v>
      </c>
      <c r="N728" s="304">
        <f t="shared" ca="1" si="336"/>
        <v>-75.054107295340941</v>
      </c>
      <c r="P728" s="310">
        <f t="shared" ca="1" si="337"/>
        <v>23</v>
      </c>
      <c r="Q728" s="304">
        <f t="shared" ca="1" si="338"/>
        <v>0</v>
      </c>
      <c r="R728" s="306">
        <f t="shared" ca="1" si="339"/>
        <v>0</v>
      </c>
      <c r="S728" s="307">
        <f t="shared" ca="1" si="340"/>
        <v>8.451999999999984</v>
      </c>
      <c r="T728" s="304">
        <f t="shared" ca="1" si="320"/>
        <v>82.914119999999841</v>
      </c>
      <c r="U728" s="311">
        <f t="shared" ca="1" si="321"/>
        <v>0</v>
      </c>
      <c r="V728" s="306">
        <f t="shared" ca="1" si="322"/>
        <v>1.086128955698902</v>
      </c>
      <c r="W728" s="304">
        <f t="shared" ca="1" si="323"/>
        <v>43.991634142460697</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4.3082402014250976</v>
      </c>
      <c r="AH728" s="304">
        <f t="shared" ca="1" si="347"/>
        <v>-5.1651284385137215</v>
      </c>
    </row>
    <row r="729" spans="1:34" x14ac:dyDescent="0.2">
      <c r="A729" s="347">
        <f t="shared" ca="1" si="325"/>
        <v>0.1</v>
      </c>
      <c r="B729" s="304">
        <f t="shared" ca="1" si="326"/>
        <v>40.20000000000023</v>
      </c>
      <c r="D729" s="306">
        <f t="shared" ca="1" si="327"/>
        <v>-1.3423733686393298</v>
      </c>
      <c r="E729" s="307">
        <f t="shared" ca="1" si="328"/>
        <v>-4.7812033999148458</v>
      </c>
      <c r="F729" s="304">
        <f t="shared" ca="1" si="329"/>
        <v>4.966072111054106</v>
      </c>
      <c r="G729" s="306">
        <f t="shared" ca="1" si="330"/>
        <v>34.935489845506467</v>
      </c>
      <c r="H729" s="307">
        <f t="shared" ca="1" si="331"/>
        <v>-131.85626664468208</v>
      </c>
      <c r="I729" s="304">
        <f t="shared" ca="1" si="332"/>
        <v>136.40587782137172</v>
      </c>
      <c r="J729" s="306">
        <f t="shared" ca="1" si="333"/>
        <v>2070.8595879980694</v>
      </c>
      <c r="K729" s="307">
        <f t="shared" ca="1" si="334"/>
        <v>1188.5976529146392</v>
      </c>
      <c r="L729" s="304">
        <f t="shared" ca="1" si="319"/>
        <v>2387.7235630863393</v>
      </c>
      <c r="M729" s="306">
        <f t="shared" ca="1" si="335"/>
        <v>-1.3117960971598788</v>
      </c>
      <c r="N729" s="304">
        <f t="shared" ca="1" si="336"/>
        <v>-75.160379948994333</v>
      </c>
      <c r="P729" s="310">
        <f t="shared" ca="1" si="337"/>
        <v>23</v>
      </c>
      <c r="Q729" s="304">
        <f t="shared" ca="1" si="338"/>
        <v>0</v>
      </c>
      <c r="R729" s="306">
        <f t="shared" ca="1" si="339"/>
        <v>0</v>
      </c>
      <c r="S729" s="307">
        <f t="shared" ca="1" si="340"/>
        <v>8.451999999999984</v>
      </c>
      <c r="T729" s="304">
        <f t="shared" ca="1" si="320"/>
        <v>82.914119999999841</v>
      </c>
      <c r="U729" s="311">
        <f t="shared" ca="1" si="321"/>
        <v>0</v>
      </c>
      <c r="V729" s="306">
        <f t="shared" ca="1" si="322"/>
        <v>1.0875645596116037</v>
      </c>
      <c r="W729" s="304">
        <f t="shared" ca="1" si="323"/>
        <v>44.327229341510659</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4.2732472246598681</v>
      </c>
      <c r="AH729" s="304">
        <f t="shared" ca="1" si="347"/>
        <v>-5.2048786254686208</v>
      </c>
    </row>
    <row r="730" spans="1:34" x14ac:dyDescent="0.2">
      <c r="A730" s="347">
        <f t="shared" ca="1" si="325"/>
        <v>0.1</v>
      </c>
      <c r="B730" s="304">
        <f t="shared" ca="1" si="326"/>
        <v>40.300000000000232</v>
      </c>
      <c r="D730" s="306">
        <f t="shared" ca="1" si="327"/>
        <v>-1.3432128894526554</v>
      </c>
      <c r="E730" s="307">
        <f t="shared" ca="1" si="328"/>
        <v>-4.7403405306330955</v>
      </c>
      <c r="F730" s="304">
        <f t="shared" ca="1" si="329"/>
        <v>4.9269716066519615</v>
      </c>
      <c r="G730" s="306">
        <f t="shared" ca="1" si="330"/>
        <v>34.801168556561201</v>
      </c>
      <c r="H730" s="307">
        <f t="shared" ca="1" si="331"/>
        <v>-132.3303006977454</v>
      </c>
      <c r="I730" s="304">
        <f t="shared" ca="1" si="332"/>
        <v>136.82993026256318</v>
      </c>
      <c r="J730" s="306">
        <f t="shared" ca="1" si="333"/>
        <v>2074.346420918173</v>
      </c>
      <c r="K730" s="307">
        <f t="shared" ca="1" si="334"/>
        <v>1175.3883245475179</v>
      </c>
      <c r="L730" s="304">
        <f t="shared" ca="1" si="319"/>
        <v>2384.2086291804785</v>
      </c>
      <c r="M730" s="306">
        <f t="shared" ca="1" si="335"/>
        <v>-1.313632305256756</v>
      </c>
      <c r="N730" s="304">
        <f t="shared" ca="1" si="336"/>
        <v>-75.265586923253139</v>
      </c>
      <c r="P730" s="310">
        <f t="shared" ca="1" si="337"/>
        <v>23</v>
      </c>
      <c r="Q730" s="304">
        <f t="shared" ca="1" si="338"/>
        <v>0</v>
      </c>
      <c r="R730" s="306">
        <f t="shared" ca="1" si="339"/>
        <v>0</v>
      </c>
      <c r="S730" s="307">
        <f t="shared" ca="1" si="340"/>
        <v>8.451999999999984</v>
      </c>
      <c r="T730" s="304">
        <f t="shared" ca="1" si="320"/>
        <v>82.914119999999841</v>
      </c>
      <c r="U730" s="311">
        <f t="shared" ca="1" si="321"/>
        <v>0</v>
      </c>
      <c r="V730" s="306">
        <f t="shared" ca="1" si="322"/>
        <v>1.0890071506125281</v>
      </c>
      <c r="W730" s="304">
        <f t="shared" ca="1" si="323"/>
        <v>44.662426346948948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4.2382176924295738</v>
      </c>
      <c r="AH730" s="304">
        <f t="shared" ca="1" si="347"/>
        <v>-5.2445846357679535</v>
      </c>
    </row>
    <row r="731" spans="1:34" x14ac:dyDescent="0.2">
      <c r="A731" s="347">
        <f t="shared" ca="1" si="325"/>
        <v>0.1</v>
      </c>
      <c r="B731" s="304">
        <f t="shared" ca="1" si="326"/>
        <v>40.400000000000233</v>
      </c>
      <c r="D731" s="306">
        <f t="shared" ca="1" si="327"/>
        <v>-1.343988479405132</v>
      </c>
      <c r="E731" s="307">
        <f t="shared" ca="1" si="328"/>
        <v>-4.6995279385537803</v>
      </c>
      <c r="F731" s="304">
        <f t="shared" ca="1" si="329"/>
        <v>4.8879308380971658</v>
      </c>
      <c r="G731" s="306">
        <f t="shared" ca="1" si="330"/>
        <v>34.666769708620691</v>
      </c>
      <c r="H731" s="307">
        <f t="shared" ca="1" si="331"/>
        <v>-132.80025349160078</v>
      </c>
      <c r="I731" s="304">
        <f t="shared" ca="1" si="332"/>
        <v>137.25047267482893</v>
      </c>
      <c r="J731" s="306">
        <f t="shared" ca="1" si="333"/>
        <v>2077.8198178314319</v>
      </c>
      <c r="K731" s="307">
        <f t="shared" ca="1" si="334"/>
        <v>1162.1317968380506</v>
      </c>
      <c r="L731" s="304">
        <f t="shared" ca="1" si="319"/>
        <v>2380.7321370946124</v>
      </c>
      <c r="M731" s="306">
        <f t="shared" ca="1" si="335"/>
        <v>-1.3154501974271378</v>
      </c>
      <c r="N731" s="304">
        <f t="shared" ca="1" si="336"/>
        <v>-75.369744472225904</v>
      </c>
      <c r="P731" s="310">
        <f t="shared" ca="1" si="337"/>
        <v>23</v>
      </c>
      <c r="Q731" s="304">
        <f t="shared" ca="1" si="338"/>
        <v>0</v>
      </c>
      <c r="R731" s="306">
        <f t="shared" ca="1" si="339"/>
        <v>0</v>
      </c>
      <c r="S731" s="307">
        <f t="shared" ca="1" si="340"/>
        <v>8.451999999999984</v>
      </c>
      <c r="T731" s="304">
        <f t="shared" ca="1" si="320"/>
        <v>82.914119999999841</v>
      </c>
      <c r="U731" s="311">
        <f t="shared" ca="1" si="321"/>
        <v>0</v>
      </c>
      <c r="V731" s="306">
        <f t="shared" ca="1" si="322"/>
        <v>1.0904567068390227</v>
      </c>
      <c r="W731" s="304">
        <f t="shared" ca="1" si="323"/>
        <v>44.997200592999654</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4.2031562431759548</v>
      </c>
      <c r="AH731" s="304">
        <f t="shared" ca="1" si="347"/>
        <v>-5.2842435337137994</v>
      </c>
    </row>
    <row r="732" spans="1:34" x14ac:dyDescent="0.2">
      <c r="A732" s="347">
        <f t="shared" ca="1" si="325"/>
        <v>0.1</v>
      </c>
      <c r="B732" s="304">
        <f t="shared" ca="1" si="326"/>
        <v>40.500000000000234</v>
      </c>
      <c r="D732" s="306">
        <f t="shared" ca="1" si="327"/>
        <v>-1.3447004003733956</v>
      </c>
      <c r="E732" s="307">
        <f t="shared" ca="1" si="328"/>
        <v>-4.6587685601858446</v>
      </c>
      <c r="F732" s="304">
        <f t="shared" ca="1" si="329"/>
        <v>4.8489528420206831</v>
      </c>
      <c r="G732" s="306">
        <f t="shared" ca="1" si="330"/>
        <v>34.532299668583349</v>
      </c>
      <c r="H732" s="307">
        <f t="shared" ca="1" si="331"/>
        <v>-133.26613034761937</v>
      </c>
      <c r="I732" s="304">
        <f t="shared" ca="1" si="332"/>
        <v>137.66750240426938</v>
      </c>
      <c r="J732" s="306">
        <f t="shared" ca="1" si="333"/>
        <v>2081.2797713002919</v>
      </c>
      <c r="K732" s="307">
        <f t="shared" ca="1" si="334"/>
        <v>1148.8284776460896</v>
      </c>
      <c r="L732" s="304">
        <f t="shared" ca="1" si="319"/>
        <v>2377.2951767659033</v>
      </c>
      <c r="M732" s="306">
        <f t="shared" ca="1" si="335"/>
        <v>-1.3172500516656571</v>
      </c>
      <c r="N732" s="304">
        <f t="shared" ca="1" si="336"/>
        <v>-75.472868523831792</v>
      </c>
      <c r="P732" s="310">
        <f t="shared" ca="1" si="337"/>
        <v>23</v>
      </c>
      <c r="Q732" s="304">
        <f t="shared" ca="1" si="338"/>
        <v>0</v>
      </c>
      <c r="R732" s="306">
        <f t="shared" ca="1" si="339"/>
        <v>0</v>
      </c>
      <c r="S732" s="307">
        <f t="shared" ca="1" si="340"/>
        <v>8.451999999999984</v>
      </c>
      <c r="T732" s="304">
        <f t="shared" ca="1" si="320"/>
        <v>82.914119999999841</v>
      </c>
      <c r="U732" s="311">
        <f t="shared" ca="1" si="321"/>
        <v>0</v>
      </c>
      <c r="V732" s="306">
        <f t="shared" ca="1" si="322"/>
        <v>1.0919132064119803</v>
      </c>
      <c r="W732" s="304">
        <f t="shared" ca="1" si="323"/>
        <v>45.331527762898197</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4.1680674426519486</v>
      </c>
      <c r="AH732" s="304">
        <f t="shared" ca="1" si="347"/>
        <v>-5.3238524128016733</v>
      </c>
    </row>
    <row r="733" spans="1:34" x14ac:dyDescent="0.2">
      <c r="A733" s="347">
        <f t="shared" ca="1" si="325"/>
        <v>0.1</v>
      </c>
      <c r="B733" s="304">
        <f t="shared" ca="1" si="326"/>
        <v>40.600000000000236</v>
      </c>
      <c r="D733" s="306">
        <f t="shared" ca="1" si="327"/>
        <v>-1.3453489221544936</v>
      </c>
      <c r="E733" s="307">
        <f t="shared" ca="1" si="328"/>
        <v>-4.6180653028160989</v>
      </c>
      <c r="F733" s="304">
        <f t="shared" ca="1" si="329"/>
        <v>4.8100406301211436</v>
      </c>
      <c r="G733" s="306">
        <f t="shared" ca="1" si="330"/>
        <v>34.3977647763679</v>
      </c>
      <c r="H733" s="307">
        <f t="shared" ca="1" si="331"/>
        <v>-133.72793687790099</v>
      </c>
      <c r="I733" s="304">
        <f t="shared" ca="1" si="332"/>
        <v>138.0810172443345</v>
      </c>
      <c r="J733" s="306">
        <f t="shared" ca="1" si="333"/>
        <v>2084.7262745225394</v>
      </c>
      <c r="K733" s="307">
        <f t="shared" ca="1" si="334"/>
        <v>1135.4787742848137</v>
      </c>
      <c r="L733" s="304">
        <f t="shared" ca="1" si="319"/>
        <v>2373.8988366263566</v>
      </c>
      <c r="M733" s="306">
        <f t="shared" ca="1" si="335"/>
        <v>-1.3190321404092842</v>
      </c>
      <c r="N733" s="304">
        <f t="shared" ca="1" si="336"/>
        <v>-75.57497468755939</v>
      </c>
      <c r="P733" s="310">
        <f t="shared" ca="1" si="337"/>
        <v>23</v>
      </c>
      <c r="Q733" s="304">
        <f t="shared" ca="1" si="338"/>
        <v>0</v>
      </c>
      <c r="R733" s="306">
        <f t="shared" ca="1" si="339"/>
        <v>0</v>
      </c>
      <c r="S733" s="307">
        <f t="shared" ca="1" si="340"/>
        <v>8.451999999999984</v>
      </c>
      <c r="T733" s="304">
        <f t="shared" ca="1" si="320"/>
        <v>82.914119999999841</v>
      </c>
      <c r="U733" s="311">
        <f t="shared" ca="1" si="321"/>
        <v>0</v>
      </c>
      <c r="V733" s="306">
        <f t="shared" ca="1" si="322"/>
        <v>1.0933766274373444</v>
      </c>
      <c r="W733" s="304">
        <f t="shared" ca="1" si="323"/>
        <v>45.66538379108281</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4.1329557849421592</v>
      </c>
      <c r="AH733" s="304">
        <f t="shared" ca="1" si="347"/>
        <v>-5.3634083959889116</v>
      </c>
    </row>
    <row r="734" spans="1:34" x14ac:dyDescent="0.2">
      <c r="A734" s="347">
        <f t="shared" ca="1" si="325"/>
        <v>0.1</v>
      </c>
      <c r="B734" s="304">
        <f t="shared" ca="1" si="326"/>
        <v>40.700000000000237</v>
      </c>
      <c r="D734" s="306">
        <f t="shared" ca="1" si="327"/>
        <v>-1.3459343223036437</v>
      </c>
      <c r="E734" s="307">
        <f t="shared" ca="1" si="328"/>
        <v>-4.5774210442162513</v>
      </c>
      <c r="F734" s="304">
        <f t="shared" ca="1" si="329"/>
        <v>4.7711971889651306</v>
      </c>
      <c r="G734" s="306">
        <f t="shared" ca="1" si="330"/>
        <v>34.263171344137533</v>
      </c>
      <c r="H734" s="307">
        <f t="shared" ca="1" si="331"/>
        <v>-134.1856789823226</v>
      </c>
      <c r="I734" s="304">
        <f t="shared" ca="1" si="332"/>
        <v>138.49101542881638</v>
      </c>
      <c r="J734" s="306">
        <f t="shared" ca="1" si="333"/>
        <v>2088.1593213285646</v>
      </c>
      <c r="K734" s="307">
        <f t="shared" ca="1" si="334"/>
        <v>1122.0830934918024</v>
      </c>
      <c r="L734" s="304">
        <f t="shared" ca="1" si="319"/>
        <v>2370.5442033321178</v>
      </c>
      <c r="M734" s="306">
        <f t="shared" ca="1" si="335"/>
        <v>-1.320796730669096</v>
      </c>
      <c r="N734" s="304">
        <f t="shared" ca="1" si="336"/>
        <v>-75.676078262016503</v>
      </c>
      <c r="P734" s="310">
        <f t="shared" ca="1" si="337"/>
        <v>23</v>
      </c>
      <c r="Q734" s="304">
        <f t="shared" ca="1" si="338"/>
        <v>0</v>
      </c>
      <c r="R734" s="306">
        <f t="shared" ca="1" si="339"/>
        <v>0</v>
      </c>
      <c r="S734" s="307">
        <f t="shared" ca="1" si="340"/>
        <v>8.451999999999984</v>
      </c>
      <c r="T734" s="304">
        <f t="shared" ca="1" si="320"/>
        <v>82.914119999999841</v>
      </c>
      <c r="U734" s="311">
        <f t="shared" ca="1" si="321"/>
        <v>0</v>
      </c>
      <c r="V734" s="306">
        <f t="shared" ca="1" si="322"/>
        <v>1.0948469480076057</v>
      </c>
      <c r="W734" s="304">
        <f t="shared" ca="1" si="323"/>
        <v>45.998744865309042</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4.0978256934495576</v>
      </c>
      <c r="AH734" s="304">
        <f t="shared" ca="1" si="347"/>
        <v>-5.4029086359539633</v>
      </c>
    </row>
    <row r="735" spans="1:34" x14ac:dyDescent="0.2">
      <c r="A735" s="347">
        <f t="shared" ca="1" si="325"/>
        <v>0.1</v>
      </c>
      <c r="B735" s="304">
        <f t="shared" ca="1" si="326"/>
        <v>40.800000000000239</v>
      </c>
      <c r="D735" s="306">
        <f t="shared" ca="1" si="327"/>
        <v>-1.346456885973125</v>
      </c>
      <c r="E735" s="307">
        <f t="shared" ca="1" si="328"/>
        <v>-4.5368386323602463</v>
      </c>
      <c r="F735" s="304">
        <f t="shared" ca="1" si="329"/>
        <v>4.7324254798000602</v>
      </c>
      <c r="G735" s="306">
        <f t="shared" ca="1" si="330"/>
        <v>34.128525655540223</v>
      </c>
      <c r="H735" s="307">
        <f t="shared" ca="1" si="331"/>
        <v>-134.63936284555862</v>
      </c>
      <c r="I735" s="304">
        <f t="shared" ca="1" si="332"/>
        <v>138.89749562493509</v>
      </c>
      <c r="J735" s="306">
        <f t="shared" ca="1" si="333"/>
        <v>2091.5789061785486</v>
      </c>
      <c r="K735" s="307">
        <f t="shared" ca="1" si="334"/>
        <v>1108.6418414004083</v>
      </c>
      <c r="L735" s="304">
        <f t="shared" ca="1" si="319"/>
        <v>2367.2323614877228</v>
      </c>
      <c r="M735" s="306">
        <f t="shared" ca="1" si="335"/>
        <v>-1.3225440841585039</v>
      </c>
      <c r="N735" s="304">
        <f t="shared" ca="1" si="336"/>
        <v>-75.776194242277029</v>
      </c>
      <c r="P735" s="310">
        <f t="shared" ca="1" si="337"/>
        <v>23</v>
      </c>
      <c r="Q735" s="304">
        <f t="shared" ca="1" si="338"/>
        <v>0</v>
      </c>
      <c r="R735" s="306">
        <f t="shared" ca="1" si="339"/>
        <v>0</v>
      </c>
      <c r="S735" s="307">
        <f t="shared" ca="1" si="340"/>
        <v>8.451999999999984</v>
      </c>
      <c r="T735" s="304">
        <f t="shared" ca="1" si="320"/>
        <v>82.914119999999841</v>
      </c>
      <c r="U735" s="311">
        <f t="shared" ca="1" si="321"/>
        <v>0</v>
      </c>
      <c r="V735" s="306">
        <f t="shared" ca="1" si="322"/>
        <v>1.0963241462032975</v>
      </c>
      <c r="W735" s="304">
        <f t="shared" ca="1" si="323"/>
        <v>46.331587428686923</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4.0626815218500347</v>
      </c>
      <c r="AH735" s="304">
        <f t="shared" ca="1" si="347"/>
        <v>-5.4423503153465607</v>
      </c>
    </row>
    <row r="736" spans="1:34" x14ac:dyDescent="0.2">
      <c r="A736" s="347">
        <f t="shared" ca="1" si="325"/>
        <v>0.1</v>
      </c>
      <c r="B736" s="304">
        <f t="shared" ca="1" si="326"/>
        <v>40.90000000000024</v>
      </c>
      <c r="D736" s="306">
        <f t="shared" ca="1" si="327"/>
        <v>-1.3469169057523043</v>
      </c>
      <c r="E736" s="307">
        <f t="shared" ca="1" si="328"/>
        <v>-4.4963208851518992</v>
      </c>
      <c r="F736" s="304">
        <f t="shared" ca="1" si="329"/>
        <v>4.6937284383797193</v>
      </c>
      <c r="G736" s="306">
        <f t="shared" ca="1" si="330"/>
        <v>33.993833964964992</v>
      </c>
      <c r="H736" s="307">
        <f t="shared" ca="1" si="331"/>
        <v>-135.08899493407381</v>
      </c>
      <c r="I736" s="304">
        <f t="shared" ca="1" si="332"/>
        <v>139.30045692651487</v>
      </c>
      <c r="J736" s="306">
        <f t="shared" ca="1" si="333"/>
        <v>2094.9850241595736</v>
      </c>
      <c r="K736" s="307">
        <f t="shared" ca="1" si="334"/>
        <v>1095.1554235114268</v>
      </c>
      <c r="L736" s="304">
        <f t="shared" ca="1" si="319"/>
        <v>2363.964393365387</v>
      </c>
      <c r="M736" s="306">
        <f t="shared" ca="1" si="335"/>
        <v>-1.3242744574180443</v>
      </c>
      <c r="N736" s="304">
        <f t="shared" ca="1" si="336"/>
        <v>-75.875337327030991</v>
      </c>
      <c r="P736" s="310">
        <f t="shared" ca="1" si="337"/>
        <v>23</v>
      </c>
      <c r="Q736" s="304">
        <f t="shared" ca="1" si="338"/>
        <v>0</v>
      </c>
      <c r="R736" s="306">
        <f t="shared" ca="1" si="339"/>
        <v>0</v>
      </c>
      <c r="S736" s="307">
        <f t="shared" ca="1" si="340"/>
        <v>8.451999999999984</v>
      </c>
      <c r="T736" s="304">
        <f t="shared" ca="1" si="320"/>
        <v>82.914119999999841</v>
      </c>
      <c r="U736" s="311">
        <f t="shared" ca="1" si="321"/>
        <v>0</v>
      </c>
      <c r="V736" s="306">
        <f t="shared" ca="1" si="322"/>
        <v>1.0978082000944853</v>
      </c>
      <c r="W736" s="304">
        <f t="shared" ca="1" si="323"/>
        <v>46.663888181641212</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4.0275275550162961</v>
      </c>
      <c r="AH736" s="304">
        <f t="shared" ca="1" si="347"/>
        <v>-5.4817306470287521</v>
      </c>
    </row>
    <row r="737" spans="1:34" x14ac:dyDescent="0.2">
      <c r="A737" s="347">
        <f t="shared" ca="1" si="325"/>
        <v>0.1</v>
      </c>
      <c r="B737" s="304">
        <f t="shared" ca="1" si="326"/>
        <v>41.000000000000242</v>
      </c>
      <c r="D737" s="306">
        <f t="shared" ca="1" si="327"/>
        <v>-1.347314681508782</v>
      </c>
      <c r="E737" s="307">
        <f t="shared" ca="1" si="328"/>
        <v>-4.4558705901627604</v>
      </c>
      <c r="F737" s="304">
        <f t="shared" ca="1" si="329"/>
        <v>4.6551089748024737</v>
      </c>
      <c r="G737" s="306">
        <f t="shared" ca="1" si="330"/>
        <v>33.859102496814117</v>
      </c>
      <c r="H737" s="307">
        <f t="shared" ca="1" si="331"/>
        <v>-135.53458199309009</v>
      </c>
      <c r="I737" s="304">
        <f t="shared" ca="1" si="332"/>
        <v>139.69989884724836</v>
      </c>
      <c r="J737" s="306">
        <f t="shared" ca="1" si="333"/>
        <v>2098.3776709826625</v>
      </c>
      <c r="K737" s="307">
        <f t="shared" ca="1" si="334"/>
        <v>1081.6242446650685</v>
      </c>
      <c r="L737" s="304">
        <f t="shared" ca="1" si="319"/>
        <v>2360.7413786194165</v>
      </c>
      <c r="M737" s="306">
        <f t="shared" ca="1" si="335"/>
        <v>-1.3259881019368336</v>
      </c>
      <c r="N737" s="304">
        <f t="shared" ca="1" si="336"/>
        <v>-75.973521925543338</v>
      </c>
      <c r="P737" s="310">
        <f t="shared" ca="1" si="337"/>
        <v>23</v>
      </c>
      <c r="Q737" s="304">
        <f t="shared" ca="1" si="338"/>
        <v>0</v>
      </c>
      <c r="R737" s="306">
        <f t="shared" ca="1" si="339"/>
        <v>0</v>
      </c>
      <c r="S737" s="307">
        <f t="shared" ca="1" si="340"/>
        <v>8.451999999999984</v>
      </c>
      <c r="T737" s="304">
        <f t="shared" ca="1" si="320"/>
        <v>82.914119999999841</v>
      </c>
      <c r="U737" s="311">
        <f t="shared" ca="1" si="321"/>
        <v>0</v>
      </c>
      <c r="V737" s="306">
        <f t="shared" ca="1" si="322"/>
        <v>1.0992990877422539</v>
      </c>
      <c r="W737" s="304">
        <f t="shared" ca="1" si="323"/>
        <v>46.995624083794823</v>
      </c>
      <c r="Y737" s="314" t="str">
        <f t="shared" ca="1" si="341"/>
        <v/>
      </c>
      <c r="Z737" s="315" t="str">
        <f t="shared" ca="1" si="342"/>
        <v/>
      </c>
      <c r="AA737" s="316" t="str">
        <f t="shared" ca="1" si="343"/>
        <v/>
      </c>
      <c r="AC737" s="310">
        <f t="shared" ca="1" si="344"/>
        <v>41.000000000000242</v>
      </c>
      <c r="AD737" s="323">
        <f t="shared" ca="1" si="345"/>
        <v>2098.3776709826625</v>
      </c>
      <c r="AE737" s="324" t="e">
        <f t="shared" ca="1" si="324"/>
        <v>#N/A</v>
      </c>
      <c r="AG737" s="306">
        <f t="shared" ca="1" si="346"/>
        <v>3.9923680099125294</v>
      </c>
      <c r="AH737" s="304">
        <f t="shared" ca="1" si="347"/>
        <v>-5.5210468743068271</v>
      </c>
    </row>
    <row r="738" spans="1:34" x14ac:dyDescent="0.2">
      <c r="A738" s="347">
        <f t="shared" ca="1" si="325"/>
        <v>0.1</v>
      </c>
      <c r="B738" s="304">
        <f t="shared" ca="1" si="326"/>
        <v>41.100000000000243</v>
      </c>
      <c r="D738" s="306">
        <f t="shared" ca="1" si="327"/>
        <v>-1.3476505202306381</v>
      </c>
      <c r="E738" s="307">
        <f t="shared" ca="1" si="328"/>
        <v>-4.415490504380136</v>
      </c>
      <c r="F738" s="304">
        <f t="shared" ca="1" si="329"/>
        <v>4.6165699733621564</v>
      </c>
      <c r="G738" s="306">
        <f t="shared" ca="1" si="330"/>
        <v>33.724337444791054</v>
      </c>
      <c r="H738" s="307">
        <f t="shared" ca="1" si="331"/>
        <v>-135.97613104352811</v>
      </c>
      <c r="I738" s="304">
        <f t="shared" ca="1" si="332"/>
        <v>140.09582131404514</v>
      </c>
      <c r="J738" s="306">
        <f t="shared" ca="1" si="333"/>
        <v>2101.7568429797429</v>
      </c>
      <c r="K738" s="307">
        <f t="shared" ca="1" si="334"/>
        <v>1068.0487090132376</v>
      </c>
      <c r="L738" s="304">
        <f t="shared" ca="1" si="319"/>
        <v>2357.56439399585</v>
      </c>
      <c r="M738" s="306">
        <f t="shared" ca="1" si="335"/>
        <v>-1.3276852642707822</v>
      </c>
      <c r="N738" s="304">
        <f t="shared" ca="1" si="336"/>
        <v>-76.070762164427165</v>
      </c>
      <c r="P738" s="310">
        <f t="shared" ca="1" si="337"/>
        <v>23</v>
      </c>
      <c r="Q738" s="304">
        <f t="shared" ca="1" si="338"/>
        <v>0</v>
      </c>
      <c r="R738" s="306">
        <f t="shared" ca="1" si="339"/>
        <v>0</v>
      </c>
      <c r="S738" s="307">
        <f t="shared" ca="1" si="340"/>
        <v>8.451999999999984</v>
      </c>
      <c r="T738" s="304">
        <f t="shared" ca="1" si="320"/>
        <v>82.914119999999841</v>
      </c>
      <c r="U738" s="311">
        <f t="shared" ca="1" si="321"/>
        <v>0</v>
      </c>
      <c r="V738" s="306">
        <f t="shared" ca="1" si="322"/>
        <v>1.1007967872001854</v>
      </c>
      <c r="W738" s="304">
        <f t="shared" ca="1" si="323"/>
        <v>47.326772355774729</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3.9572070364611776</v>
      </c>
      <c r="AH738" s="304">
        <f t="shared" ca="1" si="347"/>
        <v>-5.5602962711541544</v>
      </c>
    </row>
    <row r="739" spans="1:34" x14ac:dyDescent="0.2">
      <c r="A739" s="347">
        <f t="shared" ca="1" si="325"/>
        <v>0.1</v>
      </c>
      <c r="B739" s="304">
        <f t="shared" ca="1" si="326"/>
        <v>41.200000000000244</v>
      </c>
      <c r="D739" s="306">
        <f t="shared" ca="1" si="327"/>
        <v>-1.3479247358697672</v>
      </c>
      <c r="E739" s="307">
        <f t="shared" ca="1" si="328"/>
        <v>-4.3751833539653369</v>
      </c>
      <c r="F739" s="304">
        <f t="shared" ca="1" si="329"/>
        <v>4.5781142924117733</v>
      </c>
      <c r="G739" s="306">
        <f t="shared" ca="1" si="330"/>
        <v>33.589544971204077</v>
      </c>
      <c r="H739" s="307">
        <f t="shared" ca="1" si="331"/>
        <v>-136.41364937892465</v>
      </c>
      <c r="I739" s="304">
        <f t="shared" ca="1" si="332"/>
        <v>140.48822466046303</v>
      </c>
      <c r="J739" s="306">
        <f t="shared" ca="1" si="333"/>
        <v>2105.1225371005426</v>
      </c>
      <c r="K739" s="307">
        <f t="shared" ca="1" si="334"/>
        <v>1054.4292199921149</v>
      </c>
      <c r="L739" s="304">
        <f t="shared" ca="1" si="319"/>
        <v>2354.4345130374313</v>
      </c>
      <c r="M739" s="306">
        <f t="shared" ca="1" si="335"/>
        <v>-1.3293661861576644</v>
      </c>
      <c r="N739" s="304">
        <f t="shared" ca="1" si="336"/>
        <v>-76.167071894236699</v>
      </c>
      <c r="P739" s="310">
        <f t="shared" ca="1" si="337"/>
        <v>23</v>
      </c>
      <c r="Q739" s="304">
        <f t="shared" ca="1" si="338"/>
        <v>0</v>
      </c>
      <c r="R739" s="306">
        <f t="shared" ca="1" si="339"/>
        <v>0</v>
      </c>
      <c r="S739" s="307">
        <f t="shared" ca="1" si="340"/>
        <v>8.451999999999984</v>
      </c>
      <c r="T739" s="304">
        <f t="shared" ca="1" si="320"/>
        <v>82.914119999999841</v>
      </c>
      <c r="U739" s="311">
        <f t="shared" ca="1" si="321"/>
        <v>0</v>
      </c>
      <c r="V739" s="306">
        <f t="shared" ca="1" si="322"/>
        <v>1.1023012765158375</v>
      </c>
      <c r="W739" s="304">
        <f t="shared" ca="1" si="323"/>
        <v>47.657310480941717</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3.9220487183832571</v>
      </c>
      <c r="AH739" s="304">
        <f t="shared" ca="1" si="347"/>
        <v>-5.599476142424848</v>
      </c>
    </row>
    <row r="740" spans="1:34" x14ac:dyDescent="0.2">
      <c r="A740" s="347">
        <f t="shared" ca="1" si="325"/>
        <v>0.1</v>
      </c>
      <c r="B740" s="304">
        <f t="shared" ca="1" si="326"/>
        <v>41.300000000000246</v>
      </c>
      <c r="D740" s="306">
        <f t="shared" ca="1" si="327"/>
        <v>-1.3481376491863064</v>
      </c>
      <c r="E740" s="307">
        <f t="shared" ca="1" si="328"/>
        <v>-4.334951834021938</v>
      </c>
      <c r="F740" s="304">
        <f t="shared" ca="1" si="329"/>
        <v>4.5397447642399174</v>
      </c>
      <c r="G740" s="306">
        <f t="shared" ca="1" si="330"/>
        <v>33.454731206285445</v>
      </c>
      <c r="H740" s="307">
        <f t="shared" ca="1" si="331"/>
        <v>-136.84714456232683</v>
      </c>
      <c r="I740" s="304">
        <f t="shared" ca="1" si="332"/>
        <v>140.87710962021896</v>
      </c>
      <c r="J740" s="306">
        <f t="shared" ca="1" si="333"/>
        <v>2108.4747509094173</v>
      </c>
      <c r="K740" s="307">
        <f t="shared" ca="1" si="334"/>
        <v>1040.7661802950524</v>
      </c>
      <c r="L740" s="304">
        <f t="shared" ca="1" si="319"/>
        <v>2351.3528057840413</v>
      </c>
      <c r="M740" s="306">
        <f t="shared" ca="1" si="335"/>
        <v>-1.331031104629135</v>
      </c>
      <c r="N740" s="304">
        <f t="shared" ca="1" si="336"/>
        <v>-76.262464695885328</v>
      </c>
      <c r="P740" s="310">
        <f t="shared" ca="1" si="337"/>
        <v>23</v>
      </c>
      <c r="Q740" s="304">
        <f t="shared" ca="1" si="338"/>
        <v>0</v>
      </c>
      <c r="R740" s="306">
        <f t="shared" ca="1" si="339"/>
        <v>0</v>
      </c>
      <c r="S740" s="307">
        <f t="shared" ca="1" si="340"/>
        <v>8.451999999999984</v>
      </c>
      <c r="T740" s="304">
        <f t="shared" ca="1" si="320"/>
        <v>82.914119999999841</v>
      </c>
      <c r="U740" s="311">
        <f t="shared" ca="1" si="321"/>
        <v>0</v>
      </c>
      <c r="V740" s="306">
        <f t="shared" ca="1" si="322"/>
        <v>1.103812533732214</v>
      </c>
      <c r="W740" s="304">
        <f t="shared" ca="1" si="323"/>
        <v>47.987216207042948</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3.8868970740133095</v>
      </c>
      <c r="AH740" s="304">
        <f t="shared" ca="1" si="347"/>
        <v>-5.6385838240584247</v>
      </c>
    </row>
    <row r="741" spans="1:34" x14ac:dyDescent="0.2">
      <c r="A741" s="347">
        <f t="shared" ca="1" si="325"/>
        <v>0.1</v>
      </c>
      <c r="B741" s="304">
        <f t="shared" ca="1" si="326"/>
        <v>41.400000000000247</v>
      </c>
      <c r="D741" s="306">
        <f t="shared" ca="1" si="327"/>
        <v>-1.348289587594129</v>
      </c>
      <c r="E741" s="307">
        <f t="shared" ca="1" si="328"/>
        <v>-4.2947986083741663</v>
      </c>
      <c r="F741" s="304">
        <f t="shared" ca="1" si="329"/>
        <v>4.50146419496006</v>
      </c>
      <c r="G741" s="306">
        <f t="shared" ca="1" si="330"/>
        <v>33.319902247526031</v>
      </c>
      <c r="H741" s="307">
        <f t="shared" ca="1" si="331"/>
        <v>-137.27662442316424</v>
      </c>
      <c r="I741" s="304">
        <f t="shared" ca="1" si="332"/>
        <v>141.26247732077752</v>
      </c>
      <c r="J741" s="306">
        <f t="shared" ca="1" si="333"/>
        <v>2111.813482582108</v>
      </c>
      <c r="K741" s="307">
        <f t="shared" ca="1" si="334"/>
        <v>1027.0599918457779</v>
      </c>
      <c r="L741" s="304">
        <f t="shared" ca="1" si="319"/>
        <v>2348.3203384687149</v>
      </c>
      <c r="M741" s="306">
        <f t="shared" ca="1" si="335"/>
        <v>-1.3326802521197798</v>
      </c>
      <c r="N741" s="304">
        <f t="shared" ca="1" si="336"/>
        <v>-76.356953886893862</v>
      </c>
      <c r="P741" s="310">
        <f t="shared" ca="1" si="337"/>
        <v>23</v>
      </c>
      <c r="Q741" s="304">
        <f t="shared" ca="1" si="338"/>
        <v>0</v>
      </c>
      <c r="R741" s="306">
        <f t="shared" ca="1" si="339"/>
        <v>0</v>
      </c>
      <c r="S741" s="307">
        <f t="shared" ca="1" si="340"/>
        <v>8.451999999999984</v>
      </c>
      <c r="T741" s="304">
        <f t="shared" ca="1" si="320"/>
        <v>82.914119999999841</v>
      </c>
      <c r="U741" s="311">
        <f t="shared" ca="1" si="321"/>
        <v>0</v>
      </c>
      <c r="V741" s="306">
        <f t="shared" ca="1" si="322"/>
        <v>1.1053305368892292</v>
      </c>
      <c r="W741" s="304">
        <f t="shared" ca="1" si="323"/>
        <v>48.316467547788328</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3.8517560570903848</v>
      </c>
      <c r="AH741" s="304">
        <f t="shared" ca="1" si="347"/>
        <v>-5.6776166832753239</v>
      </c>
    </row>
    <row r="742" spans="1:34" x14ac:dyDescent="0.2">
      <c r="A742" s="347">
        <f t="shared" ca="1" si="325"/>
        <v>0.1</v>
      </c>
      <c r="B742" s="304">
        <f t="shared" ca="1" si="326"/>
        <v>41.500000000000249</v>
      </c>
      <c r="D742" s="306">
        <f t="shared" ca="1" si="327"/>
        <v>-1.348380885007415</v>
      </c>
      <c r="E742" s="307">
        <f t="shared" ca="1" si="328"/>
        <v>-4.2547263093552354</v>
      </c>
      <c r="F742" s="304">
        <f t="shared" ca="1" si="329"/>
        <v>4.4632753644126648</v>
      </c>
      <c r="G742" s="306">
        <f t="shared" ca="1" si="330"/>
        <v>33.185064159025288</v>
      </c>
      <c r="H742" s="307">
        <f t="shared" ca="1" si="331"/>
        <v>-137.70209705409977</v>
      </c>
      <c r="I742" s="304">
        <f t="shared" ca="1" si="332"/>
        <v>141.64432927701461</v>
      </c>
      <c r="J742" s="306">
        <f t="shared" ca="1" si="333"/>
        <v>2115.1387309024358</v>
      </c>
      <c r="K742" s="307">
        <f t="shared" ca="1" si="334"/>
        <v>1013.3110557719147</v>
      </c>
      <c r="L742" s="304">
        <f t="shared" ca="1" si="319"/>
        <v>2345.3381732093899</v>
      </c>
      <c r="M742" s="306">
        <f t="shared" ca="1" si="335"/>
        <v>-1.3343138565732882</v>
      </c>
      <c r="N742" s="304">
        <f t="shared" ca="1" si="336"/>
        <v>-76.450552527473675</v>
      </c>
      <c r="P742" s="310">
        <f t="shared" ca="1" si="337"/>
        <v>23</v>
      </c>
      <c r="Q742" s="304">
        <f t="shared" ca="1" si="338"/>
        <v>0</v>
      </c>
      <c r="R742" s="306">
        <f t="shared" ca="1" si="339"/>
        <v>0</v>
      </c>
      <c r="S742" s="307">
        <f t="shared" ca="1" si="340"/>
        <v>8.451999999999984</v>
      </c>
      <c r="T742" s="304">
        <f t="shared" ca="1" si="320"/>
        <v>82.914119999999841</v>
      </c>
      <c r="U742" s="311">
        <f t="shared" ca="1" si="321"/>
        <v>0</v>
      </c>
      <c r="V742" s="306">
        <f t="shared" ca="1" si="322"/>
        <v>1.1068552640251681</v>
      </c>
      <c r="W742" s="304">
        <f t="shared" ca="1" si="323"/>
        <v>48.645042784350295</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3.8166295575260625</v>
      </c>
      <c r="AH742" s="304">
        <f t="shared" ca="1" si="347"/>
        <v>-5.7165721187634189</v>
      </c>
    </row>
    <row r="743" spans="1:34" x14ac:dyDescent="0.2">
      <c r="A743" s="347">
        <f t="shared" ca="1" si="325"/>
        <v>0.1</v>
      </c>
      <c r="B743" s="304">
        <f t="shared" ca="1" si="326"/>
        <v>41.60000000000025</v>
      </c>
      <c r="D743" s="306">
        <f t="shared" ca="1" si="327"/>
        <v>-1.3484118816882837</v>
      </c>
      <c r="E743" s="307">
        <f t="shared" ca="1" si="328"/>
        <v>-4.2147375376056777</v>
      </c>
      <c r="F743" s="304">
        <f t="shared" ca="1" si="329"/>
        <v>4.4251810260802342</v>
      </c>
      <c r="G743" s="306">
        <f t="shared" ca="1" si="330"/>
        <v>33.05022297085646</v>
      </c>
      <c r="H743" s="307">
        <f t="shared" ca="1" si="331"/>
        <v>-138.12357080786035</v>
      </c>
      <c r="I743" s="304">
        <f t="shared" ca="1" si="332"/>
        <v>142.02266738495422</v>
      </c>
      <c r="J743" s="306">
        <f t="shared" ca="1" si="333"/>
        <v>2118.45049525893</v>
      </c>
      <c r="K743" s="307">
        <f t="shared" ca="1" si="334"/>
        <v>999.5197723788167</v>
      </c>
      <c r="L743" s="304">
        <f t="shared" ca="1" si="319"/>
        <v>2342.4073676965345</v>
      </c>
      <c r="M743" s="306">
        <f t="shared" ca="1" si="335"/>
        <v>-1.3359321415458296</v>
      </c>
      <c r="N743" s="304">
        <f t="shared" ca="1" si="336"/>
        <v>-76.543273426449744</v>
      </c>
      <c r="P743" s="310">
        <f t="shared" ca="1" si="337"/>
        <v>23</v>
      </c>
      <c r="Q743" s="304">
        <f t="shared" ca="1" si="338"/>
        <v>0</v>
      </c>
      <c r="R743" s="306">
        <f t="shared" ca="1" si="339"/>
        <v>0</v>
      </c>
      <c r="S743" s="307">
        <f t="shared" ca="1" si="340"/>
        <v>8.451999999999984</v>
      </c>
      <c r="T743" s="304">
        <f t="shared" ca="1" si="320"/>
        <v>82.914119999999841</v>
      </c>
      <c r="U743" s="311">
        <f t="shared" ca="1" si="321"/>
        <v>0</v>
      </c>
      <c r="V743" s="306">
        <f t="shared" ca="1" si="322"/>
        <v>1.1083866931781414</v>
      </c>
      <c r="W743" s="304">
        <f t="shared" ca="1" si="323"/>
        <v>48.972920466787713</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3.7815214021507346</v>
      </c>
      <c r="AH743" s="304">
        <f t="shared" ca="1" si="347"/>
        <v>-5.7554475608554645</v>
      </c>
    </row>
    <row r="744" spans="1:34" x14ac:dyDescent="0.2">
      <c r="A744" s="347">
        <f t="shared" ca="1" si="325"/>
        <v>0.1</v>
      </c>
      <c r="B744" s="304">
        <f t="shared" ca="1" si="326"/>
        <v>41.700000000000252</v>
      </c>
      <c r="D744" s="306">
        <f t="shared" ca="1" si="327"/>
        <v>-1.348382924095485</v>
      </c>
      <c r="E744" s="307">
        <f t="shared" ca="1" si="328"/>
        <v>-4.1748348618815347</v>
      </c>
      <c r="F744" s="304">
        <f t="shared" ca="1" si="329"/>
        <v>4.3871839070152623</v>
      </c>
      <c r="G744" s="306">
        <f t="shared" ca="1" si="330"/>
        <v>32.915384678446912</v>
      </c>
      <c r="H744" s="307">
        <f t="shared" ca="1" si="331"/>
        <v>-138.54105429404851</v>
      </c>
      <c r="I744" s="304">
        <f t="shared" ca="1" si="332"/>
        <v>142.39749391557646</v>
      </c>
      <c r="J744" s="306">
        <f t="shared" ca="1" si="333"/>
        <v>2121.7487756413952</v>
      </c>
      <c r="K744" s="307">
        <f t="shared" ca="1" si="334"/>
        <v>985.68654112372121</v>
      </c>
      <c r="L744" s="304">
        <f t="shared" ca="1" si="319"/>
        <v>2339.5289748768246</v>
      </c>
      <c r="M744" s="306">
        <f t="shared" ca="1" si="335"/>
        <v>-1.3375353263067176</v>
      </c>
      <c r="N744" s="304">
        <f t="shared" ca="1" si="336"/>
        <v>-76.635129147028309</v>
      </c>
      <c r="P744" s="310">
        <f t="shared" ca="1" si="337"/>
        <v>23</v>
      </c>
      <c r="Q744" s="304">
        <f t="shared" ca="1" si="338"/>
        <v>0</v>
      </c>
      <c r="R744" s="306">
        <f t="shared" ca="1" si="339"/>
        <v>0</v>
      </c>
      <c r="S744" s="307">
        <f t="shared" ca="1" si="340"/>
        <v>8.451999999999984</v>
      </c>
      <c r="T744" s="304">
        <f t="shared" ca="1" si="320"/>
        <v>82.914119999999841</v>
      </c>
      <c r="U744" s="311">
        <f t="shared" ca="1" si="321"/>
        <v>0</v>
      </c>
      <c r="V744" s="306">
        <f t="shared" ca="1" si="322"/>
        <v>1.1099248023875325</v>
      </c>
      <c r="W744" s="304">
        <f t="shared" ca="1" si="323"/>
        <v>49.30007941539381</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3.7464353554391465</v>
      </c>
      <c r="AH744" s="304">
        <f t="shared" ca="1" si="347"/>
        <v>-5.7942404716975631</v>
      </c>
    </row>
    <row r="745" spans="1:34" x14ac:dyDescent="0.2">
      <c r="A745" s="347">
        <f t="shared" ca="1" si="325"/>
        <v>0.1</v>
      </c>
      <c r="B745" s="304">
        <f t="shared" ca="1" si="326"/>
        <v>41.800000000000253</v>
      </c>
      <c r="D745" s="306">
        <f t="shared" ca="1" si="327"/>
        <v>-1.3482943647341432</v>
      </c>
      <c r="E745" s="307">
        <f t="shared" ca="1" si="328"/>
        <v>-4.1350208188724036</v>
      </c>
      <c r="F745" s="304">
        <f t="shared" ca="1" si="329"/>
        <v>4.3492867077811797</v>
      </c>
      <c r="G745" s="306">
        <f t="shared" ca="1" si="330"/>
        <v>32.780555241973495</v>
      </c>
      <c r="H745" s="307">
        <f t="shared" ca="1" si="331"/>
        <v>-138.95455637593574</v>
      </c>
      <c r="I745" s="304">
        <f t="shared" ca="1" si="332"/>
        <v>142.76881150869465</v>
      </c>
      <c r="J745" s="306">
        <f t="shared" ca="1" si="333"/>
        <v>2125.0335726374165</v>
      </c>
      <c r="K745" s="307">
        <f t="shared" ca="1" si="334"/>
        <v>971.81176059022198</v>
      </c>
      <c r="L745" s="304">
        <f t="shared" ca="1" si="319"/>
        <v>2336.7040426330436</v>
      </c>
      <c r="M745" s="306">
        <f t="shared" ca="1" si="335"/>
        <v>-1.3391236259364341</v>
      </c>
      <c r="N745" s="304">
        <f t="shared" ca="1" si="336"/>
        <v>-76.72613201241326</v>
      </c>
      <c r="P745" s="310">
        <f t="shared" ca="1" si="337"/>
        <v>23</v>
      </c>
      <c r="Q745" s="304">
        <f t="shared" ca="1" si="338"/>
        <v>0</v>
      </c>
      <c r="R745" s="306">
        <f t="shared" ca="1" si="339"/>
        <v>0</v>
      </c>
      <c r="S745" s="307">
        <f t="shared" ca="1" si="340"/>
        <v>8.451999999999984</v>
      </c>
      <c r="T745" s="304">
        <f t="shared" ca="1" si="320"/>
        <v>82.914119999999841</v>
      </c>
      <c r="U745" s="311">
        <f t="shared" ca="1" si="321"/>
        <v>0</v>
      </c>
      <c r="V745" s="306">
        <f t="shared" ca="1" si="322"/>
        <v>1.11146956969544</v>
      </c>
      <c r="W745" s="304">
        <f t="shared" ca="1" si="323"/>
        <v>49.626498721968595</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3.7113751202162533</v>
      </c>
      <c r="AH745" s="304">
        <f t="shared" ca="1" si="347"/>
        <v>-5.8329483454086493</v>
      </c>
    </row>
    <row r="746" spans="1:34" x14ac:dyDescent="0.2">
      <c r="A746" s="347">
        <f t="shared" ca="1" si="325"/>
        <v>0.1</v>
      </c>
      <c r="B746" s="304">
        <f t="shared" ca="1" si="326"/>
        <v>41.900000000000254</v>
      </c>
      <c r="D746" s="306">
        <f t="shared" ca="1" si="327"/>
        <v>-1.3481465620065667</v>
      </c>
      <c r="E746" s="307">
        <f t="shared" ca="1" si="328"/>
        <v>-4.0952979130292624</v>
      </c>
      <c r="F746" s="304">
        <f t="shared" ca="1" si="329"/>
        <v>4.3114921024063069</v>
      </c>
      <c r="G746" s="306">
        <f t="shared" ca="1" si="330"/>
        <v>32.645740585772842</v>
      </c>
      <c r="H746" s="307">
        <f t="shared" ca="1" si="331"/>
        <v>-139.36408616723867</v>
      </c>
      <c r="I746" s="304">
        <f t="shared" ca="1" si="332"/>
        <v>143.13662316689988</v>
      </c>
      <c r="J746" s="306">
        <f t="shared" ca="1" si="333"/>
        <v>2128.3048874288038</v>
      </c>
      <c r="K746" s="307">
        <f t="shared" ca="1" si="334"/>
        <v>957.89582846306325</v>
      </c>
      <c r="L746" s="304">
        <f t="shared" ca="1" si="319"/>
        <v>2333.9336134603896</v>
      </c>
      <c r="M746" s="306">
        <f t="shared" ca="1" si="335"/>
        <v>-1.3406972514220965</v>
      </c>
      <c r="N746" s="304">
        <f t="shared" ca="1" si="336"/>
        <v>-76.816294111275937</v>
      </c>
      <c r="P746" s="310">
        <f t="shared" ca="1" si="337"/>
        <v>23</v>
      </c>
      <c r="Q746" s="304">
        <f t="shared" ca="1" si="338"/>
        <v>0</v>
      </c>
      <c r="R746" s="306">
        <f t="shared" ca="1" si="339"/>
        <v>0</v>
      </c>
      <c r="S746" s="307">
        <f t="shared" ca="1" si="340"/>
        <v>8.451999999999984</v>
      </c>
      <c r="T746" s="304">
        <f t="shared" ca="1" si="320"/>
        <v>82.914119999999841</v>
      </c>
      <c r="U746" s="311">
        <f t="shared" ca="1" si="321"/>
        <v>0</v>
      </c>
      <c r="V746" s="306">
        <f t="shared" ca="1" si="322"/>
        <v>1.1130209731481133</v>
      </c>
      <c r="W746" s="304">
        <f t="shared" ca="1" si="323"/>
        <v>49.952157751016081</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3.6763443383443679</v>
      </c>
      <c r="AH746" s="304">
        <f t="shared" ca="1" si="347"/>
        <v>-5.8715687082310328</v>
      </c>
    </row>
    <row r="747" spans="1:34" x14ac:dyDescent="0.2">
      <c r="A747" s="347">
        <f t="shared" ca="1" si="325"/>
        <v>0.1</v>
      </c>
      <c r="B747" s="304">
        <f t="shared" ca="1" si="326"/>
        <v>42.000000000000256</v>
      </c>
      <c r="D747" s="306">
        <f t="shared" ca="1" si="327"/>
        <v>-1.347939880064108</v>
      </c>
      <c r="E747" s="307">
        <f t="shared" ca="1" si="328"/>
        <v>-4.0556686164019968</v>
      </c>
      <c r="F747" s="304">
        <f t="shared" ca="1" si="329"/>
        <v>4.273802738350863</v>
      </c>
      <c r="G747" s="306">
        <f t="shared" ca="1" si="330"/>
        <v>32.510946597766434</v>
      </c>
      <c r="H747" s="307">
        <f t="shared" ca="1" si="331"/>
        <v>-139.76965302887888</v>
      </c>
      <c r="I747" s="304">
        <f t="shared" ca="1" si="332"/>
        <v>143.50093224957115</v>
      </c>
      <c r="J747" s="306">
        <f t="shared" ca="1" si="333"/>
        <v>2131.5627217879805</v>
      </c>
      <c r="K747" s="307">
        <f t="shared" ca="1" si="334"/>
        <v>943.93914150325736</v>
      </c>
      <c r="L747" s="304">
        <f t="shared" ca="1" si="319"/>
        <v>2331.2187241393913</v>
      </c>
      <c r="M747" s="306">
        <f t="shared" ca="1" si="335"/>
        <v>-1.3422564097504384</v>
      </c>
      <c r="N747" s="304">
        <f t="shared" ca="1" si="336"/>
        <v>-76.905627303082596</v>
      </c>
      <c r="P747" s="310">
        <f t="shared" ca="1" si="337"/>
        <v>23</v>
      </c>
      <c r="Q747" s="304">
        <f t="shared" ca="1" si="338"/>
        <v>0</v>
      </c>
      <c r="R747" s="306">
        <f t="shared" ca="1" si="339"/>
        <v>0</v>
      </c>
      <c r="S747" s="307">
        <f t="shared" ca="1" si="340"/>
        <v>8.451999999999984</v>
      </c>
      <c r="T747" s="304">
        <f t="shared" ca="1" si="320"/>
        <v>82.914119999999841</v>
      </c>
      <c r="U747" s="311">
        <f t="shared" ca="1" si="321"/>
        <v>0</v>
      </c>
      <c r="V747" s="306">
        <f t="shared" ca="1" si="322"/>
        <v>1.1145789907973831</v>
      </c>
      <c r="W747" s="304">
        <f t="shared" ca="1" si="323"/>
        <v>50.277036140866585</v>
      </c>
      <c r="Y747" s="314" t="str">
        <f t="shared" ca="1" si="341"/>
        <v/>
      </c>
      <c r="Z747" s="315" t="str">
        <f t="shared" ca="1" si="342"/>
        <v/>
      </c>
      <c r="AA747" s="316" t="str">
        <f t="shared" ca="1" si="343"/>
        <v/>
      </c>
      <c r="AC747" s="310">
        <f t="shared" ca="1" si="344"/>
        <v>42.000000000000256</v>
      </c>
      <c r="AD747" s="323">
        <f t="shared" ca="1" si="345"/>
        <v>2131.5627217879805</v>
      </c>
      <c r="AE747" s="324" t="e">
        <f t="shared" ca="1" si="324"/>
        <v>#N/A</v>
      </c>
      <c r="AG747" s="306">
        <f t="shared" ca="1" si="346"/>
        <v>3.6413465913924936</v>
      </c>
      <c r="AH747" s="304">
        <f t="shared" ca="1" si="347"/>
        <v>-5.9100991186720515</v>
      </c>
    </row>
    <row r="748" spans="1:34" x14ac:dyDescent="0.2">
      <c r="A748" s="347">
        <f t="shared" ca="1" si="325"/>
        <v>0.1</v>
      </c>
      <c r="B748" s="304">
        <f t="shared" ca="1" si="326"/>
        <v>42.100000000000257</v>
      </c>
      <c r="D748" s="306">
        <f t="shared" ca="1" si="327"/>
        <v>-1.3476746886600688</v>
      </c>
      <c r="E748" s="307">
        <f t="shared" ca="1" si="328"/>
        <v>-4.0161353684865873</v>
      </c>
      <c r="F748" s="304">
        <f t="shared" ca="1" si="329"/>
        <v>4.2362212364870544</v>
      </c>
      <c r="G748" s="306">
        <f t="shared" ca="1" si="330"/>
        <v>32.376179128900425</v>
      </c>
      <c r="H748" s="307">
        <f t="shared" ca="1" si="331"/>
        <v>-140.17126656572754</v>
      </c>
      <c r="I748" s="304">
        <f t="shared" ca="1" si="332"/>
        <v>143.86174246694947</v>
      </c>
      <c r="J748" s="306">
        <f t="shared" ca="1" si="333"/>
        <v>2134.8070780743137</v>
      </c>
      <c r="K748" s="307">
        <f t="shared" ca="1" si="334"/>
        <v>929.94209552352709</v>
      </c>
      <c r="L748" s="304">
        <f t="shared" ca="1" si="319"/>
        <v>2328.5604054056398</v>
      </c>
      <c r="M748" s="306">
        <f t="shared" ca="1" si="335"/>
        <v>-1.3438013039983732</v>
      </c>
      <c r="N748" s="304">
        <f t="shared" ca="1" si="336"/>
        <v>-76.994143223283302</v>
      </c>
      <c r="P748" s="310">
        <f t="shared" ca="1" si="337"/>
        <v>23</v>
      </c>
      <c r="Q748" s="304">
        <f t="shared" ca="1" si="338"/>
        <v>0</v>
      </c>
      <c r="R748" s="306">
        <f t="shared" ca="1" si="339"/>
        <v>0</v>
      </c>
      <c r="S748" s="307">
        <f t="shared" ca="1" si="340"/>
        <v>8.451999999999984</v>
      </c>
      <c r="T748" s="304">
        <f t="shared" ca="1" si="320"/>
        <v>82.914119999999841</v>
      </c>
      <c r="U748" s="311">
        <f t="shared" ca="1" si="321"/>
        <v>0</v>
      </c>
      <c r="V748" s="306">
        <f t="shared" ca="1" si="322"/>
        <v>1.1161436007020809</v>
      </c>
      <c r="W748" s="304">
        <f t="shared" ca="1" si="323"/>
        <v>50.601113804724299</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3.606385401288823</v>
      </c>
      <c r="AH748" s="304">
        <f t="shared" ca="1" si="347"/>
        <v>-5.9485371676368528</v>
      </c>
    </row>
    <row r="749" spans="1:34" x14ac:dyDescent="0.2">
      <c r="A749" s="347">
        <f t="shared" ca="1" si="325"/>
        <v>0.1</v>
      </c>
      <c r="B749" s="304">
        <f t="shared" ca="1" si="326"/>
        <v>42.200000000000259</v>
      </c>
      <c r="D749" s="306">
        <f t="shared" ca="1" si="327"/>
        <v>-1.3473513630036733</v>
      </c>
      <c r="E749" s="307">
        <f t="shared" ca="1" si="328"/>
        <v>-3.9767005760818988</v>
      </c>
      <c r="F749" s="304">
        <f t="shared" ca="1" si="329"/>
        <v>4.1987501910923406</v>
      </c>
      <c r="G749" s="306">
        <f t="shared" ca="1" si="330"/>
        <v>32.241443992600061</v>
      </c>
      <c r="H749" s="307">
        <f t="shared" ca="1" si="331"/>
        <v>-140.56893662333573</v>
      </c>
      <c r="I749" s="304">
        <f t="shared" ca="1" si="332"/>
        <v>144.21905787427451</v>
      </c>
      <c r="J749" s="306">
        <f t="shared" ca="1" si="333"/>
        <v>2138.0379592303889</v>
      </c>
      <c r="K749" s="307">
        <f t="shared" ca="1" si="334"/>
        <v>915.9050853640739</v>
      </c>
      <c r="L749" s="304">
        <f t="shared" ca="1" si="319"/>
        <v>2325.9596816165617</v>
      </c>
      <c r="M749" s="306">
        <f t="shared" ca="1" si="335"/>
        <v>-1.3453321334212154</v>
      </c>
      <c r="N749" s="304">
        <f t="shared" ca="1" si="336"/>
        <v>-77.081853288366602</v>
      </c>
      <c r="P749" s="310">
        <f t="shared" ca="1" si="337"/>
        <v>23</v>
      </c>
      <c r="Q749" s="304">
        <f t="shared" ca="1" si="338"/>
        <v>0</v>
      </c>
      <c r="R749" s="306">
        <f t="shared" ca="1" si="339"/>
        <v>0</v>
      </c>
      <c r="S749" s="307">
        <f t="shared" ca="1" si="340"/>
        <v>8.451999999999984</v>
      </c>
      <c r="T749" s="304">
        <f t="shared" ca="1" si="320"/>
        <v>82.914119999999841</v>
      </c>
      <c r="U749" s="311">
        <f t="shared" ca="1" si="321"/>
        <v>0</v>
      </c>
      <c r="V749" s="306">
        <f t="shared" ca="1" si="322"/>
        <v>1.1177147809294565</v>
      </c>
      <c r="W749" s="304">
        <f t="shared" ca="1" si="323"/>
        <v>50.924370931641093</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3.571464230957174</v>
      </c>
      <c r="AH749" s="304">
        <f t="shared" ca="1" si="347"/>
        <v>-5.986880478552342</v>
      </c>
    </row>
    <row r="750" spans="1:34" x14ac:dyDescent="0.2">
      <c r="A750" s="347">
        <f t="shared" ca="1" si="325"/>
        <v>0.1</v>
      </c>
      <c r="B750" s="304">
        <f t="shared" ca="1" si="326"/>
        <v>42.30000000000026</v>
      </c>
      <c r="D750" s="306">
        <f t="shared" ca="1" si="327"/>
        <v>-1.3469702836150883</v>
      </c>
      <c r="E750" s="307">
        <f t="shared" ca="1" si="328"/>
        <v>-3.9373666131559419</v>
      </c>
      <c r="F750" s="304">
        <f t="shared" ca="1" si="329"/>
        <v>4.1613921698558052</v>
      </c>
      <c r="G750" s="306">
        <f t="shared" ca="1" si="330"/>
        <v>32.106746964238553</v>
      </c>
      <c r="H750" s="307">
        <f t="shared" ca="1" si="331"/>
        <v>-140.96267328465132</v>
      </c>
      <c r="I750" s="304">
        <f t="shared" ca="1" si="332"/>
        <v>144.57288286598214</v>
      </c>
      <c r="J750" s="306">
        <f t="shared" ca="1" si="333"/>
        <v>2141.2553687782306</v>
      </c>
      <c r="K750" s="307">
        <f t="shared" ca="1" si="334"/>
        <v>901.8285048686746</v>
      </c>
      <c r="L750" s="304">
        <f t="shared" ca="1" si="319"/>
        <v>2323.4175704154572</v>
      </c>
      <c r="M750" s="306">
        <f t="shared" ca="1" si="335"/>
        <v>-1.3468490935386199</v>
      </c>
      <c r="N750" s="304">
        <f t="shared" ca="1" si="336"/>
        <v>-77.168768700783559</v>
      </c>
      <c r="P750" s="310">
        <f t="shared" ca="1" si="337"/>
        <v>23</v>
      </c>
      <c r="Q750" s="304">
        <f t="shared" ca="1" si="338"/>
        <v>0</v>
      </c>
      <c r="R750" s="306">
        <f t="shared" ca="1" si="339"/>
        <v>0</v>
      </c>
      <c r="S750" s="307">
        <f t="shared" ca="1" si="340"/>
        <v>8.451999999999984</v>
      </c>
      <c r="T750" s="304">
        <f t="shared" ca="1" si="320"/>
        <v>82.914119999999841</v>
      </c>
      <c r="U750" s="311">
        <f t="shared" ca="1" si="321"/>
        <v>0</v>
      </c>
      <c r="V750" s="306">
        <f t="shared" ca="1" si="322"/>
        <v>1.1192925095565875</v>
      </c>
      <c r="W750" s="304">
        <f t="shared" ca="1" si="323"/>
        <v>51.246787987416205</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3.5365864849382254</v>
      </c>
      <c r="AH750" s="304">
        <f t="shared" ca="1" si="347"/>
        <v>-6.0251267074823938</v>
      </c>
    </row>
    <row r="751" spans="1:34" x14ac:dyDescent="0.2">
      <c r="A751" s="347">
        <f t="shared" ca="1" si="325"/>
        <v>0.1</v>
      </c>
      <c r="B751" s="304">
        <f t="shared" ca="1" si="326"/>
        <v>42.400000000000261</v>
      </c>
      <c r="D751" s="306">
        <f t="shared" ca="1" si="327"/>
        <v>-1.3465318361815137</v>
      </c>
      <c r="E751" s="307">
        <f t="shared" ca="1" si="328"/>
        <v>-3.8981358207216354</v>
      </c>
      <c r="F751" s="304">
        <f t="shared" ca="1" si="329"/>
        <v>4.1241497138978236</v>
      </c>
      <c r="G751" s="306">
        <f t="shared" ca="1" si="330"/>
        <v>31.972093780620401</v>
      </c>
      <c r="H751" s="307">
        <f t="shared" ca="1" si="331"/>
        <v>-141.35248686672347</v>
      </c>
      <c r="I751" s="304">
        <f t="shared" ca="1" si="332"/>
        <v>144.92322216996149</v>
      </c>
      <c r="J751" s="306">
        <f t="shared" ca="1" si="333"/>
        <v>2144.4593108154736</v>
      </c>
      <c r="K751" s="307">
        <f t="shared" ca="1" si="334"/>
        <v>887.71274686110587</v>
      </c>
      <c r="L751" s="304">
        <f t="shared" ca="1" si="319"/>
        <v>2320.9350823930567</v>
      </c>
      <c r="M751" s="306">
        <f t="shared" ca="1" si="335"/>
        <v>-1.3483523762183118</v>
      </c>
      <c r="N751" s="304">
        <f t="shared" ca="1" si="336"/>
        <v>-77.254900453745023</v>
      </c>
      <c r="P751" s="310">
        <f t="shared" ca="1" si="337"/>
        <v>23</v>
      </c>
      <c r="Q751" s="304">
        <f t="shared" ca="1" si="338"/>
        <v>0</v>
      </c>
      <c r="R751" s="306">
        <f t="shared" ca="1" si="339"/>
        <v>0</v>
      </c>
      <c r="S751" s="307">
        <f t="shared" ca="1" si="340"/>
        <v>8.451999999999984</v>
      </c>
      <c r="T751" s="304">
        <f t="shared" ca="1" si="320"/>
        <v>82.914119999999841</v>
      </c>
      <c r="U751" s="311">
        <f t="shared" ca="1" si="321"/>
        <v>0</v>
      </c>
      <c r="V751" s="306">
        <f t="shared" ca="1" si="322"/>
        <v>1.1208767646717785</v>
      </c>
      <c r="W751" s="304">
        <f t="shared" ca="1" si="323"/>
        <v>51.568345715422879</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3.5017555099963404</v>
      </c>
      <c r="AH751" s="304">
        <f t="shared" ca="1" si="347"/>
        <v>-6.0632735432342999</v>
      </c>
    </row>
    <row r="752" spans="1:34" x14ac:dyDescent="0.2">
      <c r="A752" s="347">
        <f t="shared" ca="1" si="325"/>
        <v>0.1</v>
      </c>
      <c r="B752" s="304">
        <f t="shared" ca="1" si="326"/>
        <v>42.500000000000263</v>
      </c>
      <c r="D752" s="306">
        <f t="shared" ca="1" si="327"/>
        <v>-1.3460364114143211</v>
      </c>
      <c r="E752" s="307">
        <f t="shared" ca="1" si="328"/>
        <v>-3.8590105067218916</v>
      </c>
      <c r="F752" s="304">
        <f t="shared" ca="1" si="329"/>
        <v>4.0870253378029231</v>
      </c>
      <c r="G752" s="306">
        <f t="shared" ca="1" si="330"/>
        <v>31.83749013947897</v>
      </c>
      <c r="H752" s="307">
        <f t="shared" ca="1" si="331"/>
        <v>-141.73838791739567</v>
      </c>
      <c r="I752" s="304">
        <f t="shared" ca="1" si="332"/>
        <v>145.2700808418704</v>
      </c>
      <c r="J752" s="306">
        <f t="shared" ca="1" si="333"/>
        <v>2147.6497900114787</v>
      </c>
      <c r="K752" s="307">
        <f t="shared" ca="1" si="334"/>
        <v>873.55820312189996</v>
      </c>
      <c r="L752" s="304">
        <f t="shared" ca="1" si="319"/>
        <v>2318.5132207468455</v>
      </c>
      <c r="M752" s="306">
        <f t="shared" ca="1" si="335"/>
        <v>-1.3498421697576632</v>
      </c>
      <c r="N752" s="304">
        <f t="shared" ca="1" si="336"/>
        <v>-77.340259335895709</v>
      </c>
      <c r="P752" s="310">
        <f t="shared" ca="1" si="337"/>
        <v>23</v>
      </c>
      <c r="Q752" s="304">
        <f t="shared" ca="1" si="338"/>
        <v>0</v>
      </c>
      <c r="R752" s="306">
        <f t="shared" ca="1" si="339"/>
        <v>0</v>
      </c>
      <c r="S752" s="307">
        <f t="shared" ca="1" si="340"/>
        <v>8.451999999999984</v>
      </c>
      <c r="T752" s="304">
        <f t="shared" ca="1" si="320"/>
        <v>82.914119999999841</v>
      </c>
      <c r="U752" s="311">
        <f t="shared" ca="1" si="321"/>
        <v>0</v>
      </c>
      <c r="V752" s="306">
        <f t="shared" ca="1" si="322"/>
        <v>1.1224675243759565</v>
      </c>
      <c r="W752" s="304">
        <f t="shared" ca="1" si="323"/>
        <v>51.889025137362125</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3.4669745957127116</v>
      </c>
      <c r="AH752" s="304">
        <f t="shared" ca="1" si="347"/>
        <v>-6.101318707456576</v>
      </c>
    </row>
    <row r="753" spans="1:34" x14ac:dyDescent="0.2">
      <c r="A753" s="347">
        <f t="shared" ca="1" si="325"/>
        <v>0.1</v>
      </c>
      <c r="B753" s="304">
        <f t="shared" ca="1" si="326"/>
        <v>42.600000000000264</v>
      </c>
      <c r="D753" s="306">
        <f t="shared" ca="1" si="327"/>
        <v>-1.3454844049072723</v>
      </c>
      <c r="E753" s="307">
        <f t="shared" ca="1" si="328"/>
        <v>-3.8199929459240316</v>
      </c>
      <c r="F753" s="304">
        <f t="shared" ca="1" si="329"/>
        <v>4.0500215296659894</v>
      </c>
      <c r="G753" s="306">
        <f t="shared" ca="1" si="330"/>
        <v>31.702941698988241</v>
      </c>
      <c r="H753" s="307">
        <f t="shared" ca="1" si="331"/>
        <v>-142.12038721198806</v>
      </c>
      <c r="I753" s="304">
        <f t="shared" ca="1" si="332"/>
        <v>145.61346425950748</v>
      </c>
      <c r="J753" s="306">
        <f t="shared" ca="1" si="333"/>
        <v>2150.8268116034019</v>
      </c>
      <c r="K753" s="307">
        <f t="shared" ca="1" si="334"/>
        <v>859.36526436543079</v>
      </c>
      <c r="L753" s="304">
        <f t="shared" ca="1" si="319"/>
        <v>2316.1529809384188</v>
      </c>
      <c r="M753" s="306">
        <f t="shared" ca="1" si="335"/>
        <v>-1.3513186589631829</v>
      </c>
      <c r="N753" s="304">
        <f t="shared" ca="1" si="336"/>
        <v>-77.424855935868621</v>
      </c>
      <c r="P753" s="310">
        <f t="shared" ca="1" si="337"/>
        <v>23</v>
      </c>
      <c r="Q753" s="304">
        <f t="shared" ca="1" si="338"/>
        <v>0</v>
      </c>
      <c r="R753" s="306">
        <f t="shared" ca="1" si="339"/>
        <v>0</v>
      </c>
      <c r="S753" s="307">
        <f t="shared" ca="1" si="340"/>
        <v>8.451999999999984</v>
      </c>
      <c r="T753" s="304">
        <f t="shared" ca="1" si="320"/>
        <v>82.914119999999841</v>
      </c>
      <c r="U753" s="311">
        <f t="shared" ca="1" si="321"/>
        <v>0</v>
      </c>
      <c r="V753" s="306">
        <f t="shared" ca="1" si="322"/>
        <v>1.1240647667840551</v>
      </c>
      <c r="W753" s="304">
        <f t="shared" ca="1" si="323"/>
        <v>52.208807553943871</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3.4322469750655467</v>
      </c>
      <c r="AH753" s="304">
        <f t="shared" ca="1" si="347"/>
        <v>-6.1392599547281383</v>
      </c>
    </row>
    <row r="754" spans="1:34" x14ac:dyDescent="0.2">
      <c r="A754" s="347">
        <f t="shared" ca="1" si="325"/>
        <v>0.1</v>
      </c>
      <c r="B754" s="304">
        <f t="shared" ca="1" si="326"/>
        <v>42.700000000000266</v>
      </c>
      <c r="D754" s="306">
        <f t="shared" ca="1" si="327"/>
        <v>-1.3448762169957931</v>
      </c>
      <c r="E754" s="307">
        <f t="shared" ca="1" si="328"/>
        <v>-3.781085379823427</v>
      </c>
      <c r="F754" s="304">
        <f t="shared" ca="1" si="329"/>
        <v>4.0131407511518189</v>
      </c>
      <c r="G754" s="306">
        <f t="shared" ca="1" si="330"/>
        <v>31.56845407728866</v>
      </c>
      <c r="H754" s="307">
        <f t="shared" ca="1" si="331"/>
        <v>-142.4984957499704</v>
      </c>
      <c r="I754" s="304">
        <f t="shared" ca="1" si="332"/>
        <v>145.95337811724065</v>
      </c>
      <c r="J754" s="306">
        <f t="shared" ca="1" si="333"/>
        <v>2153.9903813922156</v>
      </c>
      <c r="K754" s="307">
        <f t="shared" ca="1" si="334"/>
        <v>845.13432021733286</v>
      </c>
      <c r="L754" s="304">
        <f t="shared" ca="1" si="319"/>
        <v>2313.8553503491516</v>
      </c>
      <c r="M754" s="306">
        <f t="shared" ca="1" si="335"/>
        <v>-1.3527820252279761</v>
      </c>
      <c r="N754" s="304">
        <f t="shared" ca="1" si="336"/>
        <v>-77.508700646723085</v>
      </c>
      <c r="P754" s="310">
        <f t="shared" ca="1" si="337"/>
        <v>23</v>
      </c>
      <c r="Q754" s="304">
        <f t="shared" ca="1" si="338"/>
        <v>0</v>
      </c>
      <c r="R754" s="306">
        <f t="shared" ca="1" si="339"/>
        <v>0</v>
      </c>
      <c r="S754" s="307">
        <f t="shared" ca="1" si="340"/>
        <v>8.451999999999984</v>
      </c>
      <c r="T754" s="304">
        <f t="shared" ca="1" si="320"/>
        <v>82.914119999999841</v>
      </c>
      <c r="U754" s="311">
        <f t="shared" ca="1" si="321"/>
        <v>0</v>
      </c>
      <c r="V754" s="306">
        <f t="shared" ca="1" si="322"/>
        <v>1.1256684700263961</v>
      </c>
      <c r="W754" s="304">
        <f t="shared" ca="1" si="323"/>
        <v>52.527674545497021</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3.3975758249980403</v>
      </c>
      <c r="AH754" s="304">
        <f t="shared" ca="1" si="347"/>
        <v>-6.177095072638898</v>
      </c>
    </row>
    <row r="755" spans="1:34" x14ac:dyDescent="0.2">
      <c r="A755" s="347">
        <f t="shared" ca="1" si="325"/>
        <v>0.1</v>
      </c>
      <c r="B755" s="304">
        <f t="shared" ca="1" si="326"/>
        <v>42.800000000000267</v>
      </c>
      <c r="D755" s="306">
        <f t="shared" ca="1" si="327"/>
        <v>-1.344212252617347</v>
      </c>
      <c r="E755" s="307">
        <f t="shared" ca="1" si="328"/>
        <v>-3.7422900165562147</v>
      </c>
      <c r="F755" s="304">
        <f t="shared" ca="1" si="329"/>
        <v>3.9763854375680077</v>
      </c>
      <c r="G755" s="306">
        <f t="shared" ca="1" si="330"/>
        <v>31.434032852026924</v>
      </c>
      <c r="H755" s="307">
        <f t="shared" ca="1" si="331"/>
        <v>-142.87272475162604</v>
      </c>
      <c r="I755" s="304">
        <f t="shared" ca="1" si="332"/>
        <v>146.2898284204893</v>
      </c>
      <c r="J755" s="306">
        <f t="shared" ca="1" si="333"/>
        <v>2157.1405057386814</v>
      </c>
      <c r="K755" s="307">
        <f t="shared" ca="1" si="334"/>
        <v>830.86575919225299</v>
      </c>
      <c r="L755" s="304">
        <f t="shared" ca="1" si="319"/>
        <v>2311.6213079344666</v>
      </c>
      <c r="M755" s="306">
        <f t="shared" ca="1" si="335"/>
        <v>-1.3542324466072322</v>
      </c>
      <c r="N755" s="304">
        <f t="shared" ca="1" si="336"/>
        <v>-77.591803670270011</v>
      </c>
      <c r="P755" s="310">
        <f t="shared" ca="1" si="337"/>
        <v>23</v>
      </c>
      <c r="Q755" s="304">
        <f t="shared" ca="1" si="338"/>
        <v>0</v>
      </c>
      <c r="R755" s="306">
        <f t="shared" ca="1" si="339"/>
        <v>0</v>
      </c>
      <c r="S755" s="307">
        <f t="shared" ca="1" si="340"/>
        <v>8.451999999999984</v>
      </c>
      <c r="T755" s="304">
        <f t="shared" ca="1" si="320"/>
        <v>82.914119999999841</v>
      </c>
      <c r="U755" s="311">
        <f t="shared" ca="1" si="321"/>
        <v>0</v>
      </c>
      <c r="V755" s="306">
        <f t="shared" ca="1" si="322"/>
        <v>1.127278612250058</v>
      </c>
      <c r="W755" s="304">
        <f t="shared" ca="1" si="323"/>
        <v>52.845607972507167</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3.3629642669746005</v>
      </c>
      <c r="AH755" s="304">
        <f t="shared" ca="1" si="347"/>
        <v>-6.2148218818619405</v>
      </c>
    </row>
    <row r="756" spans="1:34" x14ac:dyDescent="0.2">
      <c r="A756" s="347">
        <f t="shared" ca="1" si="325"/>
        <v>0.1</v>
      </c>
      <c r="B756" s="304">
        <f t="shared" ca="1" si="326"/>
        <v>42.900000000000269</v>
      </c>
      <c r="D756" s="306">
        <f t="shared" ca="1" si="327"/>
        <v>-1.3434929211728548</v>
      </c>
      <c r="E756" s="307">
        <f t="shared" ca="1" si="328"/>
        <v>-3.7036090308211911</v>
      </c>
      <c r="F756" s="304">
        <f t="shared" ca="1" si="329"/>
        <v>3.9397579979513786</v>
      </c>
      <c r="G756" s="306">
        <f t="shared" ca="1" si="330"/>
        <v>31.299683559909639</v>
      </c>
      <c r="H756" s="307">
        <f t="shared" ca="1" si="331"/>
        <v>-143.24308565470815</v>
      </c>
      <c r="I756" s="304">
        <f t="shared" ca="1" si="332"/>
        <v>146.62282148026117</v>
      </c>
      <c r="J756" s="306">
        <f t="shared" ca="1" si="333"/>
        <v>2160.2771915592784</v>
      </c>
      <c r="K756" s="307">
        <f t="shared" ca="1" si="334"/>
        <v>816.5599686719363</v>
      </c>
      <c r="L756" s="304">
        <f t="shared" ca="1" si="319"/>
        <v>2309.4518238769906</v>
      </c>
      <c r="M756" s="306">
        <f t="shared" ca="1" si="335"/>
        <v>-1.355670097891797</v>
      </c>
      <c r="N756" s="304">
        <f t="shared" ca="1" si="336"/>
        <v>-77.674175021287127</v>
      </c>
      <c r="P756" s="310">
        <f t="shared" ca="1" si="337"/>
        <v>23</v>
      </c>
      <c r="Q756" s="304">
        <f t="shared" ca="1" si="338"/>
        <v>0</v>
      </c>
      <c r="R756" s="306">
        <f t="shared" ca="1" si="339"/>
        <v>0</v>
      </c>
      <c r="S756" s="307">
        <f t="shared" ca="1" si="340"/>
        <v>8.451999999999984</v>
      </c>
      <c r="T756" s="304">
        <f t="shared" ca="1" si="320"/>
        <v>82.914119999999841</v>
      </c>
      <c r="U756" s="311">
        <f t="shared" ca="1" si="321"/>
        <v>0</v>
      </c>
      <c r="V756" s="306">
        <f t="shared" ca="1" si="322"/>
        <v>1.1288951716202378</v>
      </c>
      <c r="W756" s="304">
        <f t="shared" ca="1" si="323"/>
        <v>53.162589976084547</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3.3284153675262775</v>
      </c>
      <c r="AH756" s="304">
        <f t="shared" ca="1" si="347"/>
        <v>-6.2524382362171398</v>
      </c>
    </row>
    <row r="757" spans="1:34" x14ac:dyDescent="0.2">
      <c r="A757" s="347">
        <f t="shared" ca="1" si="325"/>
        <v>0.1</v>
      </c>
      <c r="B757" s="304">
        <f t="shared" ca="1" si="326"/>
        <v>43.00000000000027</v>
      </c>
      <c r="D757" s="306">
        <f t="shared" ca="1" si="327"/>
        <v>-1.3427186363892343</v>
      </c>
      <c r="E757" s="307">
        <f t="shared" ca="1" si="328"/>
        <v>-3.6650445638105591</v>
      </c>
      <c r="F757" s="304">
        <f t="shared" ca="1" si="329"/>
        <v>3.903260815167787</v>
      </c>
      <c r="G757" s="306">
        <f t="shared" ca="1" si="330"/>
        <v>31.165411696270716</v>
      </c>
      <c r="H757" s="307">
        <f t="shared" ca="1" si="331"/>
        <v>-143.6095901110892</v>
      </c>
      <c r="I757" s="304">
        <f t="shared" ca="1" si="332"/>
        <v>146.95236390774085</v>
      </c>
      <c r="J757" s="306">
        <f t="shared" ca="1" si="333"/>
        <v>2163.4004463220876</v>
      </c>
      <c r="K757" s="307">
        <f t="shared" ca="1" si="334"/>
        <v>802.21733488364646</v>
      </c>
      <c r="L757" s="304">
        <f t="shared" ca="1" si="319"/>
        <v>2307.3478592389201</v>
      </c>
      <c r="M757" s="306">
        <f t="shared" ca="1" si="335"/>
        <v>-1.3570951506798827</v>
      </c>
      <c r="N757" s="304">
        <f t="shared" ca="1" si="336"/>
        <v>-77.755824531627795</v>
      </c>
      <c r="P757" s="310">
        <f t="shared" ca="1" si="337"/>
        <v>23</v>
      </c>
      <c r="Q757" s="304">
        <f t="shared" ca="1" si="338"/>
        <v>0</v>
      </c>
      <c r="R757" s="306">
        <f t="shared" ca="1" si="339"/>
        <v>0</v>
      </c>
      <c r="S757" s="307">
        <f t="shared" ca="1" si="340"/>
        <v>8.451999999999984</v>
      </c>
      <c r="T757" s="304">
        <f t="shared" ca="1" si="320"/>
        <v>82.914119999999841</v>
      </c>
      <c r="U757" s="311">
        <f t="shared" ca="1" si="321"/>
        <v>0</v>
      </c>
      <c r="V757" s="306">
        <f t="shared" ca="1" si="322"/>
        <v>1.130518126321608</v>
      </c>
      <c r="W757" s="304">
        <f t="shared" ca="1" si="323"/>
        <v>53.478602978361295</v>
      </c>
      <c r="Y757" s="314" t="str">
        <f t="shared" ca="1" si="341"/>
        <v/>
      </c>
      <c r="Z757" s="315" t="str">
        <f t="shared" ca="1" si="342"/>
        <v/>
      </c>
      <c r="AA757" s="316" t="str">
        <f t="shared" ca="1" si="343"/>
        <v/>
      </c>
      <c r="AC757" s="310">
        <f t="shared" ca="1" si="344"/>
        <v>43.00000000000027</v>
      </c>
      <c r="AD757" s="323">
        <f t="shared" ca="1" si="345"/>
        <v>2163.4004463220876</v>
      </c>
      <c r="AE757" s="324" t="e">
        <f t="shared" ca="1" si="324"/>
        <v>#N/A</v>
      </c>
      <c r="AG757" s="306">
        <f t="shared" ca="1" si="346"/>
        <v>3.2939321387856406</v>
      </c>
      <c r="AH757" s="304">
        <f t="shared" ca="1" si="347"/>
        <v>-6.2899420227265317</v>
      </c>
    </row>
    <row r="758" spans="1:34" x14ac:dyDescent="0.2">
      <c r="A758" s="347">
        <f t="shared" ca="1" si="325"/>
        <v>0.1</v>
      </c>
      <c r="B758" s="304">
        <f t="shared" ca="1" si="326"/>
        <v>43.100000000000271</v>
      </c>
      <c r="D758" s="306">
        <f t="shared" ca="1" si="327"/>
        <v>-1.3418898161830124</v>
      </c>
      <c r="E758" s="307">
        <f t="shared" ca="1" si="328"/>
        <v>-3.6265987231496464</v>
      </c>
      <c r="F758" s="304">
        <f t="shared" ca="1" si="329"/>
        <v>3.8668962460255285</v>
      </c>
      <c r="G758" s="306">
        <f t="shared" ca="1" si="330"/>
        <v>31.031222714652415</v>
      </c>
      <c r="H758" s="307">
        <f t="shared" ca="1" si="331"/>
        <v>-143.97224998340417</v>
      </c>
      <c r="I758" s="304">
        <f t="shared" ca="1" si="332"/>
        <v>147.27846260893065</v>
      </c>
      <c r="J758" s="306">
        <f t="shared" ca="1" si="333"/>
        <v>2166.5102780426337</v>
      </c>
      <c r="K758" s="307">
        <f t="shared" ca="1" si="334"/>
        <v>787.83824287892185</v>
      </c>
      <c r="L758" s="304">
        <f t="shared" ca="1" si="319"/>
        <v>2305.3103656139051</v>
      </c>
      <c r="M758" s="306">
        <f t="shared" ca="1" si="335"/>
        <v>-1.3585077734469682</v>
      </c>
      <c r="N758" s="304">
        <f t="shared" ca="1" si="336"/>
        <v>-77.836761854225884</v>
      </c>
      <c r="P758" s="310">
        <f t="shared" ca="1" si="337"/>
        <v>23</v>
      </c>
      <c r="Q758" s="304">
        <f t="shared" ca="1" si="338"/>
        <v>0</v>
      </c>
      <c r="R758" s="306">
        <f t="shared" ca="1" si="339"/>
        <v>0</v>
      </c>
      <c r="S758" s="307">
        <f t="shared" ca="1" si="340"/>
        <v>8.451999999999984</v>
      </c>
      <c r="T758" s="304">
        <f t="shared" ca="1" si="320"/>
        <v>82.914119999999841</v>
      </c>
      <c r="U758" s="311">
        <f t="shared" ca="1" si="321"/>
        <v>0</v>
      </c>
      <c r="V758" s="306">
        <f t="shared" ca="1" si="322"/>
        <v>1.1321474545596597</v>
      </c>
      <c r="W758" s="304">
        <f t="shared" ca="1" si="323"/>
        <v>53.793629682819294</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3.2595175390119193</v>
      </c>
      <c r="AH758" s="304">
        <f t="shared" ca="1" si="347"/>
        <v>-6.3273311616613102</v>
      </c>
    </row>
    <row r="759" spans="1:34" x14ac:dyDescent="0.2">
      <c r="A759" s="347">
        <f t="shared" ca="1" si="325"/>
        <v>0.1</v>
      </c>
      <c r="B759" s="304">
        <f t="shared" ca="1" si="326"/>
        <v>43.200000000000273</v>
      </c>
      <c r="D759" s="306">
        <f t="shared" ca="1" si="327"/>
        <v>-1.3410068825250432</v>
      </c>
      <c r="E759" s="307">
        <f t="shared" ca="1" si="328"/>
        <v>-3.5882735828453942</v>
      </c>
      <c r="F759" s="304">
        <f t="shared" ca="1" si="329"/>
        <v>3.8306666214022931</v>
      </c>
      <c r="G759" s="306">
        <f t="shared" ca="1" si="330"/>
        <v>30.897122026399909</v>
      </c>
      <c r="H759" s="307">
        <f t="shared" ca="1" si="331"/>
        <v>-144.33107734168871</v>
      </c>
      <c r="I759" s="304">
        <f t="shared" ca="1" si="332"/>
        <v>147.60112477934163</v>
      </c>
      <c r="J759" s="306">
        <f t="shared" ca="1" si="333"/>
        <v>2169.6066952796864</v>
      </c>
      <c r="K759" s="307">
        <f t="shared" ca="1" si="334"/>
        <v>773.42307651266719</v>
      </c>
      <c r="L759" s="304">
        <f t="shared" ca="1" si="319"/>
        <v>2303.3402847787734</v>
      </c>
      <c r="M759" s="306">
        <f t="shared" ca="1" si="335"/>
        <v>-1.3599081316139419</v>
      </c>
      <c r="N759" s="304">
        <f t="shared" ca="1" si="336"/>
        <v>-77.916996467000146</v>
      </c>
      <c r="P759" s="310">
        <f t="shared" ca="1" si="337"/>
        <v>23</v>
      </c>
      <c r="Q759" s="304">
        <f t="shared" ca="1" si="338"/>
        <v>0</v>
      </c>
      <c r="R759" s="306">
        <f t="shared" ca="1" si="339"/>
        <v>0</v>
      </c>
      <c r="S759" s="307">
        <f t="shared" ca="1" si="340"/>
        <v>8.451999999999984</v>
      </c>
      <c r="T759" s="304">
        <f t="shared" ca="1" si="320"/>
        <v>82.914119999999841</v>
      </c>
      <c r="U759" s="311">
        <f t="shared" ca="1" si="321"/>
        <v>0</v>
      </c>
      <c r="V759" s="306">
        <f t="shared" ca="1" si="322"/>
        <v>1.1337831345620417</v>
      </c>
      <c r="W759" s="304">
        <f t="shared" ca="1" si="323"/>
        <v>54.107653074549098</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3.2251744731068577</v>
      </c>
      <c r="AH759" s="304">
        <f t="shared" ca="1" si="347"/>
        <v>-6.3646036065806193</v>
      </c>
    </row>
    <row r="760" spans="1:34" x14ac:dyDescent="0.2">
      <c r="A760" s="347">
        <f t="shared" ca="1" si="325"/>
        <v>0.1</v>
      </c>
      <c r="B760" s="304">
        <f t="shared" ca="1" si="326"/>
        <v>43.300000000000274</v>
      </c>
      <c r="D760" s="306">
        <f t="shared" ca="1" si="327"/>
        <v>-1.3400702613063278</v>
      </c>
      <c r="E760" s="307">
        <f t="shared" ca="1" si="328"/>
        <v>-3.5500711832435679</v>
      </c>
      <c r="F760" s="304">
        <f t="shared" ca="1" si="329"/>
        <v>3.7945742463857517</v>
      </c>
      <c r="G760" s="306">
        <f t="shared" ca="1" si="330"/>
        <v>30.763115000269277</v>
      </c>
      <c r="H760" s="307">
        <f t="shared" ca="1" si="331"/>
        <v>-144.68608446001306</v>
      </c>
      <c r="I760" s="304">
        <f t="shared" ca="1" si="332"/>
        <v>147.92035789873489</v>
      </c>
      <c r="J760" s="306">
        <f t="shared" ca="1" si="333"/>
        <v>2172.68970713102</v>
      </c>
      <c r="K760" s="307">
        <f t="shared" ca="1" si="334"/>
        <v>758.97221842258216</v>
      </c>
      <c r="L760" s="304">
        <f t="shared" ca="1" si="319"/>
        <v>2301.4385483454416</v>
      </c>
      <c r="M760" s="306">
        <f t="shared" ca="1" si="335"/>
        <v>-1.3612963876135336</v>
      </c>
      <c r="N760" s="304">
        <f t="shared" ca="1" si="336"/>
        <v>-77.996537676660466</v>
      </c>
      <c r="P760" s="310">
        <f t="shared" ca="1" si="337"/>
        <v>23</v>
      </c>
      <c r="Q760" s="304">
        <f t="shared" ca="1" si="338"/>
        <v>0</v>
      </c>
      <c r="R760" s="306">
        <f t="shared" ca="1" si="339"/>
        <v>0</v>
      </c>
      <c r="S760" s="307">
        <f t="shared" ca="1" si="340"/>
        <v>8.451999999999984</v>
      </c>
      <c r="T760" s="304">
        <f t="shared" ca="1" si="320"/>
        <v>82.914119999999841</v>
      </c>
      <c r="U760" s="311">
        <f t="shared" ca="1" si="321"/>
        <v>0</v>
      </c>
      <c r="V760" s="306">
        <f t="shared" ca="1" si="322"/>
        <v>1.135425144579888</v>
      </c>
      <c r="W760" s="304">
        <f t="shared" ca="1" si="323"/>
        <v>54.420656420440665</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3.1909057931218108</v>
      </c>
      <c r="AH760" s="304">
        <f t="shared" ca="1" si="347"/>
        <v>-6.4017573443621867</v>
      </c>
    </row>
    <row r="761" spans="1:34" x14ac:dyDescent="0.2">
      <c r="A761" s="347">
        <f t="shared" ca="1" si="325"/>
        <v>0.1</v>
      </c>
      <c r="B761" s="304">
        <f t="shared" ca="1" si="326"/>
        <v>43.400000000000276</v>
      </c>
      <c r="D761" s="306">
        <f t="shared" ca="1" si="327"/>
        <v>-1.3390803822049604</v>
      </c>
      <c r="E761" s="307">
        <f t="shared" ca="1" si="328"/>
        <v>-3.5119935309945811</v>
      </c>
      <c r="F761" s="304">
        <f t="shared" ca="1" si="329"/>
        <v>3.7586214004278173</v>
      </c>
      <c r="G761" s="306">
        <f t="shared" ca="1" si="330"/>
        <v>30.62920696204878</v>
      </c>
      <c r="H761" s="307">
        <f t="shared" ca="1" si="331"/>
        <v>-145.03728381311251</v>
      </c>
      <c r="I761" s="304">
        <f t="shared" ca="1" si="332"/>
        <v>148.23616972591191</v>
      </c>
      <c r="J761" s="306">
        <f t="shared" ca="1" si="333"/>
        <v>2175.759323229136</v>
      </c>
      <c r="K761" s="307">
        <f t="shared" ca="1" si="334"/>
        <v>744.48605000892587</v>
      </c>
      <c r="L761" s="304">
        <f t="shared" ca="1" si="319"/>
        <v>2299.6060774133471</v>
      </c>
      <c r="M761" s="306">
        <f t="shared" ca="1" si="335"/>
        <v>-1.3626727009550874</v>
      </c>
      <c r="N761" s="304">
        <f t="shared" ca="1" si="336"/>
        <v>-78.075394622419054</v>
      </c>
      <c r="P761" s="310">
        <f t="shared" ca="1" si="337"/>
        <v>23</v>
      </c>
      <c r="Q761" s="304">
        <f t="shared" ca="1" si="338"/>
        <v>0</v>
      </c>
      <c r="R761" s="306">
        <f t="shared" ca="1" si="339"/>
        <v>0</v>
      </c>
      <c r="S761" s="307">
        <f t="shared" ca="1" si="340"/>
        <v>8.451999999999984</v>
      </c>
      <c r="T761" s="304">
        <f t="shared" ca="1" si="320"/>
        <v>82.914119999999841</v>
      </c>
      <c r="U761" s="311">
        <f t="shared" ca="1" si="321"/>
        <v>0</v>
      </c>
      <c r="V761" s="306">
        <f t="shared" ca="1" si="322"/>
        <v>1.1370734628891379</v>
      </c>
      <c r="W761" s="304">
        <f t="shared" ca="1" si="323"/>
        <v>54.732623269306302</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3.1567142987565697</v>
      </c>
      <c r="AH761" s="304">
        <f t="shared" ca="1" si="347"/>
        <v>-6.4387903952248893</v>
      </c>
    </row>
    <row r="762" spans="1:34" x14ac:dyDescent="0.2">
      <c r="A762" s="347">
        <f t="shared" ca="1" si="325"/>
        <v>0.1</v>
      </c>
      <c r="B762" s="304">
        <f t="shared" ca="1" si="326"/>
        <v>43.500000000000277</v>
      </c>
      <c r="D762" s="306">
        <f t="shared" ca="1" si="327"/>
        <v>-1.338037678554177</v>
      </c>
      <c r="E762" s="307">
        <f t="shared" ca="1" si="328"/>
        <v>-3.4740425990278601</v>
      </c>
      <c r="F762" s="304">
        <f t="shared" ca="1" si="329"/>
        <v>3.7228103375126298</v>
      </c>
      <c r="G762" s="306">
        <f t="shared" ca="1" si="330"/>
        <v>30.495403194193361</v>
      </c>
      <c r="H762" s="307">
        <f t="shared" ca="1" si="331"/>
        <v>-145.3846880730153</v>
      </c>
      <c r="I762" s="304">
        <f t="shared" ca="1" si="332"/>
        <v>148.54856829355299</v>
      </c>
      <c r="J762" s="306">
        <f t="shared" ca="1" si="333"/>
        <v>2178.815553736948</v>
      </c>
      <c r="K762" s="307">
        <f t="shared" ca="1" si="334"/>
        <v>729.96495141461946</v>
      </c>
      <c r="L762" s="304">
        <f t="shared" ca="1" si="319"/>
        <v>2297.8437822227584</v>
      </c>
      <c r="M762" s="306">
        <f t="shared" ca="1" si="335"/>
        <v>-1.364037228287718</v>
      </c>
      <c r="N762" s="304">
        <f t="shared" ca="1" si="336"/>
        <v>-78.153576279609027</v>
      </c>
      <c r="P762" s="310">
        <f t="shared" ca="1" si="337"/>
        <v>23</v>
      </c>
      <c r="Q762" s="304">
        <f t="shared" ca="1" si="338"/>
        <v>0</v>
      </c>
      <c r="R762" s="306">
        <f t="shared" ca="1" si="339"/>
        <v>0</v>
      </c>
      <c r="S762" s="307">
        <f t="shared" ca="1" si="340"/>
        <v>8.451999999999984</v>
      </c>
      <c r="T762" s="304">
        <f t="shared" ca="1" si="320"/>
        <v>82.914119999999841</v>
      </c>
      <c r="U762" s="311">
        <f t="shared" ca="1" si="321"/>
        <v>0</v>
      </c>
      <c r="V762" s="306">
        <f t="shared" ca="1" si="322"/>
        <v>1.1387280677918477</v>
      </c>
      <c r="W762" s="304">
        <f t="shared" ca="1" si="323"/>
        <v>55.043537451936913</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3.1226027378504151</v>
      </c>
      <c r="AH762" s="304">
        <f t="shared" ca="1" si="347"/>
        <v>-6.4757008127433044</v>
      </c>
    </row>
    <row r="763" spans="1:34" x14ac:dyDescent="0.2">
      <c r="A763" s="347">
        <f t="shared" ca="1" si="325"/>
        <v>0.1</v>
      </c>
      <c r="B763" s="304">
        <f t="shared" ca="1" si="326"/>
        <v>43.600000000000279</v>
      </c>
      <c r="D763" s="306">
        <f t="shared" ca="1" si="327"/>
        <v>-1.336942587211547</v>
      </c>
      <c r="E763" s="307">
        <f t="shared" ca="1" si="328"/>
        <v>-3.4362203265346238</v>
      </c>
      <c r="F763" s="304">
        <f t="shared" ca="1" si="329"/>
        <v>3.6871432863383031</v>
      </c>
      <c r="G763" s="306">
        <f t="shared" ca="1" si="330"/>
        <v>30.361708935472208</v>
      </c>
      <c r="H763" s="307">
        <f t="shared" ca="1" si="331"/>
        <v>-145.72831010566875</v>
      </c>
      <c r="I763" s="304">
        <f t="shared" ca="1" si="332"/>
        <v>148.85756190310352</v>
      </c>
      <c r="J763" s="306">
        <f t="shared" ca="1" si="333"/>
        <v>2181.8584093434315</v>
      </c>
      <c r="K763" s="307">
        <f t="shared" ca="1" si="334"/>
        <v>715.40930150568522</v>
      </c>
      <c r="L763" s="304">
        <f t="shared" ca="1" si="319"/>
        <v>2296.1525618093196</v>
      </c>
      <c r="M763" s="306">
        <f t="shared" ca="1" si="335"/>
        <v>-1.3653901234618975</v>
      </c>
      <c r="N763" s="304">
        <f t="shared" ca="1" si="336"/>
        <v>-78.231091463213133</v>
      </c>
      <c r="P763" s="310">
        <f t="shared" ca="1" si="337"/>
        <v>23</v>
      </c>
      <c r="Q763" s="304">
        <f t="shared" ca="1" si="338"/>
        <v>0</v>
      </c>
      <c r="R763" s="306">
        <f t="shared" ca="1" si="339"/>
        <v>0</v>
      </c>
      <c r="S763" s="307">
        <f t="shared" ca="1" si="340"/>
        <v>8.451999999999984</v>
      </c>
      <c r="T763" s="304">
        <f t="shared" ca="1" si="320"/>
        <v>82.914119999999841</v>
      </c>
      <c r="U763" s="311">
        <f t="shared" ca="1" si="321"/>
        <v>0</v>
      </c>
      <c r="V763" s="306">
        <f t="shared" ca="1" si="322"/>
        <v>1.1403889376174898</v>
      </c>
      <c r="W763" s="304">
        <f t="shared" ca="1" si="323"/>
        <v>55.353383081091543</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3.0885738068658251</v>
      </c>
      <c r="AH763" s="304">
        <f t="shared" ca="1" si="347"/>
        <v>-6.5124866838543563</v>
      </c>
    </row>
    <row r="764" spans="1:34" x14ac:dyDescent="0.2">
      <c r="A764" s="347">
        <f t="shared" ca="1" si="325"/>
        <v>0.1</v>
      </c>
      <c r="B764" s="304">
        <f t="shared" ca="1" si="326"/>
        <v>43.70000000000028</v>
      </c>
      <c r="D764" s="306">
        <f t="shared" ca="1" si="327"/>
        <v>-1.3357955484292896</v>
      </c>
      <c r="E764" s="307">
        <f t="shared" ca="1" si="328"/>
        <v>-3.3985286189590491</v>
      </c>
      <c r="F764" s="304">
        <f t="shared" ca="1" si="329"/>
        <v>3.6516224505125403</v>
      </c>
      <c r="G764" s="306">
        <f t="shared" ca="1" si="330"/>
        <v>30.22812938062928</v>
      </c>
      <c r="H764" s="307">
        <f t="shared" ca="1" si="331"/>
        <v>-146.06816296756466</v>
      </c>
      <c r="I764" s="304">
        <f t="shared" ca="1" si="332"/>
        <v>149.16315911970719</v>
      </c>
      <c r="J764" s="306">
        <f t="shared" ca="1" si="333"/>
        <v>2184.8879012592365</v>
      </c>
      <c r="K764" s="307">
        <f t="shared" ca="1" si="334"/>
        <v>700.81947785202351</v>
      </c>
      <c r="L764" s="304">
        <f t="shared" ca="1" si="319"/>
        <v>2294.5333036601965</v>
      </c>
      <c r="M764" s="306">
        <f t="shared" ca="1" si="335"/>
        <v>-1.3667315375895159</v>
      </c>
      <c r="N764" s="304">
        <f t="shared" ca="1" si="336"/>
        <v>-78.307948831304884</v>
      </c>
      <c r="P764" s="310">
        <f t="shared" ca="1" si="337"/>
        <v>23</v>
      </c>
      <c r="Q764" s="304">
        <f t="shared" ca="1" si="338"/>
        <v>0</v>
      </c>
      <c r="R764" s="306">
        <f t="shared" ca="1" si="339"/>
        <v>0</v>
      </c>
      <c r="S764" s="307">
        <f t="shared" ca="1" si="340"/>
        <v>8.451999999999984</v>
      </c>
      <c r="T764" s="304">
        <f t="shared" ca="1" si="320"/>
        <v>82.914119999999841</v>
      </c>
      <c r="U764" s="311">
        <f t="shared" ca="1" si="321"/>
        <v>0</v>
      </c>
      <c r="V764" s="306">
        <f t="shared" ca="1" si="322"/>
        <v>1.1420560507242481</v>
      </c>
      <c r="W764" s="304">
        <f t="shared" ca="1" si="323"/>
        <v>55.662144551422131</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3.0546301513652878</v>
      </c>
      <c r="AH764" s="304">
        <f t="shared" ca="1" si="347"/>
        <v>-6.549146128856087</v>
      </c>
    </row>
    <row r="765" spans="1:34" x14ac:dyDescent="0.2">
      <c r="A765" s="347">
        <f t="shared" ca="1" si="325"/>
        <v>0.1</v>
      </c>
      <c r="B765" s="304">
        <f t="shared" ca="1" si="326"/>
        <v>43.800000000000281</v>
      </c>
      <c r="D765" s="306">
        <f t="shared" ca="1" si="327"/>
        <v>-1.3345970057257506</v>
      </c>
      <c r="E765" s="307">
        <f t="shared" ca="1" si="328"/>
        <v>-3.3609693479975942</v>
      </c>
      <c r="F765" s="304">
        <f t="shared" ca="1" si="329"/>
        <v>3.6162500087620479</v>
      </c>
      <c r="G765" s="306">
        <f t="shared" ca="1" si="330"/>
        <v>30.094669680056704</v>
      </c>
      <c r="H765" s="307">
        <f t="shared" ca="1" si="331"/>
        <v>-146.40425990236443</v>
      </c>
      <c r="I765" s="304">
        <f t="shared" ca="1" si="332"/>
        <v>149.46536876718565</v>
      </c>
      <c r="J765" s="306">
        <f t="shared" ca="1" si="333"/>
        <v>2187.9040412122708</v>
      </c>
      <c r="K765" s="307">
        <f t="shared" ca="1" si="334"/>
        <v>686.195856708527</v>
      </c>
      <c r="L765" s="304">
        <f t="shared" ca="1" si="319"/>
        <v>2292.9868833721957</v>
      </c>
      <c r="M765" s="306">
        <f t="shared" ca="1" si="335"/>
        <v>-1.368061619102459</v>
      </c>
      <c r="N765" s="304">
        <f t="shared" ca="1" si="336"/>
        <v>-78.384156888404902</v>
      </c>
      <c r="P765" s="310">
        <f t="shared" ca="1" si="337"/>
        <v>23</v>
      </c>
      <c r="Q765" s="304">
        <f t="shared" ca="1" si="338"/>
        <v>0</v>
      </c>
      <c r="R765" s="306">
        <f t="shared" ca="1" si="339"/>
        <v>0</v>
      </c>
      <c r="S765" s="307">
        <f t="shared" ca="1" si="340"/>
        <v>8.451999999999984</v>
      </c>
      <c r="T765" s="304">
        <f t="shared" ca="1" si="320"/>
        <v>82.914119999999841</v>
      </c>
      <c r="U765" s="311">
        <f t="shared" ca="1" si="321"/>
        <v>0</v>
      </c>
      <c r="V765" s="306">
        <f t="shared" ca="1" si="322"/>
        <v>1.1437293855002979</v>
      </c>
      <c r="W765" s="304">
        <f t="shared" ca="1" si="323"/>
        <v>55.969806539332843</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3.0207743664815734</v>
      </c>
      <c r="AH765" s="304">
        <f t="shared" ca="1" si="347"/>
        <v>-6.58567730139875</v>
      </c>
    </row>
    <row r="766" spans="1:34" x14ac:dyDescent="0.2">
      <c r="A766" s="347">
        <f t="shared" ca="1" si="325"/>
        <v>0.1</v>
      </c>
      <c r="B766" s="304">
        <f t="shared" ca="1" si="326"/>
        <v>43.900000000000283</v>
      </c>
      <c r="D766" s="306">
        <f t="shared" ca="1" si="327"/>
        <v>-1.3333474057580126</v>
      </c>
      <c r="E766" s="307">
        <f t="shared" ca="1" si="328"/>
        <v>-3.3235443516065324</v>
      </c>
      <c r="F766" s="304">
        <f t="shared" ca="1" si="329"/>
        <v>3.5810281151559407</v>
      </c>
      <c r="G766" s="306">
        <f t="shared" ca="1" si="330"/>
        <v>29.961334939480903</v>
      </c>
      <c r="H766" s="307">
        <f t="shared" ca="1" si="331"/>
        <v>-146.73661433752508</v>
      </c>
      <c r="I766" s="304">
        <f t="shared" ca="1" si="332"/>
        <v>149.7641999230635</v>
      </c>
      <c r="J766" s="306">
        <f t="shared" ca="1" si="333"/>
        <v>2190.9068414432477</v>
      </c>
      <c r="K766" s="307">
        <f t="shared" ca="1" si="334"/>
        <v>671.53881299653256</v>
      </c>
      <c r="L766" s="304">
        <f t="shared" ca="1" si="319"/>
        <v>2291.5141643122392</v>
      </c>
      <c r="M766" s="306">
        <f t="shared" ca="1" si="335"/>
        <v>-1.369380513809741</v>
      </c>
      <c r="N766" s="304">
        <f t="shared" ca="1" si="336"/>
        <v>-78.459723988754305</v>
      </c>
      <c r="P766" s="310">
        <f t="shared" ca="1" si="337"/>
        <v>23</v>
      </c>
      <c r="Q766" s="304">
        <f t="shared" ca="1" si="338"/>
        <v>0</v>
      </c>
      <c r="R766" s="306">
        <f t="shared" ca="1" si="339"/>
        <v>0</v>
      </c>
      <c r="S766" s="307">
        <f t="shared" ca="1" si="340"/>
        <v>8.451999999999984</v>
      </c>
      <c r="T766" s="304">
        <f t="shared" ca="1" si="320"/>
        <v>82.914119999999841</v>
      </c>
      <c r="U766" s="311">
        <f t="shared" ca="1" si="321"/>
        <v>0</v>
      </c>
      <c r="V766" s="306">
        <f t="shared" ca="1" si="322"/>
        <v>1.1454089203650821</v>
      </c>
      <c r="W766" s="304">
        <f t="shared" ca="1" si="323"/>
        <v>56.276354002775705</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2.9870089973819178</v>
      </c>
      <c r="AH766" s="304">
        <f t="shared" ca="1" si="347"/>
        <v>-6.6220783884681671</v>
      </c>
    </row>
    <row r="767" spans="1:34" x14ac:dyDescent="0.2">
      <c r="A767" s="347">
        <f t="shared" ca="1" si="325"/>
        <v>0.1</v>
      </c>
      <c r="B767" s="304">
        <f t="shared" ca="1" si="326"/>
        <v>44.000000000000284</v>
      </c>
      <c r="D767" s="306">
        <f t="shared" ca="1" si="327"/>
        <v>-1.3320471981956823</v>
      </c>
      <c r="E767" s="307">
        <f t="shared" ca="1" si="328"/>
        <v>-3.2862554340174865</v>
      </c>
      <c r="F767" s="304">
        <f t="shared" ca="1" si="329"/>
        <v>3.5459588993430855</v>
      </c>
      <c r="G767" s="306">
        <f t="shared" ca="1" si="330"/>
        <v>29.828130219661336</v>
      </c>
      <c r="H767" s="307">
        <f t="shared" ca="1" si="331"/>
        <v>-147.06523988092684</v>
      </c>
      <c r="I767" s="304">
        <f t="shared" ca="1" si="332"/>
        <v>150.05966191363896</v>
      </c>
      <c r="J767" s="306">
        <f t="shared" ca="1" si="333"/>
        <v>2193.8963147012046</v>
      </c>
      <c r="K767" s="307">
        <f t="shared" ca="1" si="334"/>
        <v>656.84872028560994</v>
      </c>
      <c r="L767" s="304">
        <f t="shared" ca="1" si="319"/>
        <v>2290.1159972805681</v>
      </c>
      <c r="M767" s="306">
        <f t="shared" ca="1" si="335"/>
        <v>-1.3706883649532371</v>
      </c>
      <c r="N767" s="304">
        <f t="shared" ca="1" si="336"/>
        <v>-78.534658339507985</v>
      </c>
      <c r="P767" s="310">
        <f t="shared" ca="1" si="337"/>
        <v>23</v>
      </c>
      <c r="Q767" s="304">
        <f t="shared" ca="1" si="338"/>
        <v>0</v>
      </c>
      <c r="R767" s="306">
        <f t="shared" ca="1" si="339"/>
        <v>0</v>
      </c>
      <c r="S767" s="307">
        <f t="shared" ca="1" si="340"/>
        <v>8.451999999999984</v>
      </c>
      <c r="T767" s="304">
        <f t="shared" ca="1" si="320"/>
        <v>82.914119999999841</v>
      </c>
      <c r="U767" s="311">
        <f t="shared" ca="1" si="321"/>
        <v>0</v>
      </c>
      <c r="V767" s="306">
        <f t="shared" ca="1" si="322"/>
        <v>1.1470946337705721</v>
      </c>
      <c r="W767" s="304">
        <f t="shared" ca="1" si="323"/>
        <v>56.581772180982782</v>
      </c>
      <c r="Y767" s="314" t="str">
        <f t="shared" ca="1" si="341"/>
        <v/>
      </c>
      <c r="Z767" s="315" t="str">
        <f t="shared" ca="1" si="342"/>
        <v/>
      </c>
      <c r="AA767" s="316" t="str">
        <f t="shared" ca="1" si="343"/>
        <v/>
      </c>
      <c r="AC767" s="310">
        <f t="shared" ca="1" si="344"/>
        <v>44.000000000000284</v>
      </c>
      <c r="AD767" s="323">
        <f t="shared" ca="1" si="345"/>
        <v>2193.8963147012046</v>
      </c>
      <c r="AE767" s="324" t="e">
        <f t="shared" ca="1" si="324"/>
        <v>#N/A</v>
      </c>
      <c r="AG767" s="306">
        <f t="shared" ca="1" si="346"/>
        <v>2.9533365397264593</v>
      </c>
      <c r="AH767" s="304">
        <f t="shared" ca="1" si="347"/>
        <v>-6.6583476103615489</v>
      </c>
    </row>
    <row r="768" spans="1:34" x14ac:dyDescent="0.2">
      <c r="A768" s="347">
        <f t="shared" ca="1" si="325"/>
        <v>0.1</v>
      </c>
      <c r="B768" s="304">
        <f t="shared" ca="1" si="326"/>
        <v>44.100000000000286</v>
      </c>
      <c r="D768" s="306">
        <f t="shared" ca="1" si="327"/>
        <v>-1.3306968355958289</v>
      </c>
      <c r="E768" s="307">
        <f t="shared" ca="1" si="328"/>
        <v>-3.249104365760922</v>
      </c>
      <c r="F768" s="304">
        <f t="shared" ca="1" si="329"/>
        <v>3.5110444668034946</v>
      </c>
      <c r="G768" s="306">
        <f t="shared" ca="1" si="330"/>
        <v>29.695060536101753</v>
      </c>
      <c r="H768" s="307">
        <f t="shared" ca="1" si="331"/>
        <v>-147.39015031750293</v>
      </c>
      <c r="I768" s="304">
        <f t="shared" ca="1" si="332"/>
        <v>150.351764309099</v>
      </c>
      <c r="J768" s="306">
        <f t="shared" ca="1" si="333"/>
        <v>2196.8724742389927</v>
      </c>
      <c r="K768" s="307">
        <f t="shared" ca="1" si="334"/>
        <v>642.12595077568847</v>
      </c>
      <c r="L768" s="304">
        <f t="shared" ca="1" si="319"/>
        <v>2288.7932201770732</v>
      </c>
      <c r="M768" s="306">
        <f t="shared" ca="1" si="335"/>
        <v>-1.371985313262049</v>
      </c>
      <c r="N768" s="304">
        <f t="shared" ca="1" si="336"/>
        <v>-78.60896800384954</v>
      </c>
      <c r="P768" s="310">
        <f t="shared" ca="1" si="337"/>
        <v>23</v>
      </c>
      <c r="Q768" s="304">
        <f t="shared" ca="1" si="338"/>
        <v>0</v>
      </c>
      <c r="R768" s="306">
        <f t="shared" ca="1" si="339"/>
        <v>0</v>
      </c>
      <c r="S768" s="307">
        <f t="shared" ca="1" si="340"/>
        <v>8.451999999999984</v>
      </c>
      <c r="T768" s="304">
        <f t="shared" ca="1" si="320"/>
        <v>82.914119999999841</v>
      </c>
      <c r="U768" s="311">
        <f t="shared" ca="1" si="321"/>
        <v>0</v>
      </c>
      <c r="V768" s="306">
        <f t="shared" ca="1" si="322"/>
        <v>1.1487865042025232</v>
      </c>
      <c r="W768" s="304">
        <f t="shared" ca="1" si="323"/>
        <v>56.886046594136197</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2.9197594401212648</v>
      </c>
      <c r="AH768" s="304">
        <f t="shared" ca="1" si="347"/>
        <v>-6.6944832206558083</v>
      </c>
    </row>
    <row r="769" spans="1:34" x14ac:dyDescent="0.2">
      <c r="A769" s="347">
        <f t="shared" ca="1" si="325"/>
        <v>0.1</v>
      </c>
      <c r="B769" s="304">
        <f t="shared" ca="1" si="326"/>
        <v>44.200000000000287</v>
      </c>
      <c r="D769" s="306">
        <f t="shared" ca="1" si="327"/>
        <v>-1.3292967732791225</v>
      </c>
      <c r="E769" s="307">
        <f t="shared" ca="1" si="328"/>
        <v>-3.2120928836974256</v>
      </c>
      <c r="F769" s="304">
        <f t="shared" ca="1" si="329"/>
        <v>3.4762868991137554</v>
      </c>
      <c r="G769" s="306">
        <f t="shared" ca="1" si="330"/>
        <v>29.562130858773841</v>
      </c>
      <c r="H769" s="307">
        <f t="shared" ca="1" si="331"/>
        <v>-147.71135960587267</v>
      </c>
      <c r="I769" s="304">
        <f t="shared" ca="1" si="332"/>
        <v>150.64051691867863</v>
      </c>
      <c r="J769" s="306">
        <f t="shared" ca="1" si="333"/>
        <v>2199.8353338087363</v>
      </c>
      <c r="K769" s="307">
        <f t="shared" ca="1" si="334"/>
        <v>627.37087527951974</v>
      </c>
      <c r="L769" s="304">
        <f t="shared" ca="1" si="319"/>
        <v>2287.546657671136</v>
      </c>
      <c r="M769" s="306">
        <f t="shared" ca="1" si="335"/>
        <v>-1.3732714970055455</v>
      </c>
      <c r="N769" s="304">
        <f t="shared" ca="1" si="336"/>
        <v>-78.682660904030229</v>
      </c>
      <c r="P769" s="310">
        <f t="shared" ca="1" si="337"/>
        <v>23</v>
      </c>
      <c r="Q769" s="304">
        <f t="shared" ca="1" si="338"/>
        <v>0</v>
      </c>
      <c r="R769" s="306">
        <f t="shared" ca="1" si="339"/>
        <v>0</v>
      </c>
      <c r="S769" s="307">
        <f t="shared" ca="1" si="340"/>
        <v>8.451999999999984</v>
      </c>
      <c r="T769" s="304">
        <f t="shared" ca="1" si="320"/>
        <v>82.914119999999841</v>
      </c>
      <c r="U769" s="311">
        <f t="shared" ca="1" si="321"/>
        <v>0</v>
      </c>
      <c r="V769" s="306">
        <f t="shared" ca="1" si="322"/>
        <v>1.1504845101817176</v>
      </c>
      <c r="W769" s="304">
        <f t="shared" ca="1" si="323"/>
        <v>57.189163042976134</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2.8862800965662778</v>
      </c>
      <c r="AH769" s="304">
        <f t="shared" ca="1" si="347"/>
        <v>-6.7304835061685164</v>
      </c>
    </row>
    <row r="770" spans="1:34" x14ac:dyDescent="0.2">
      <c r="A770" s="347">
        <f t="shared" ca="1" si="325"/>
        <v>0.1</v>
      </c>
      <c r="B770" s="304">
        <f t="shared" ca="1" si="326"/>
        <v>44.300000000000288</v>
      </c>
      <c r="D770" s="306">
        <f t="shared" ca="1" si="327"/>
        <v>-1.3278474692071383</v>
      </c>
      <c r="E770" s="307">
        <f t="shared" ca="1" si="328"/>
        <v>-3.1752226910567556</v>
      </c>
      <c r="F770" s="304">
        <f t="shared" ca="1" si="329"/>
        <v>3.4416882542266238</v>
      </c>
      <c r="G770" s="306">
        <f t="shared" ca="1" si="330"/>
        <v>29.429346111853128</v>
      </c>
      <c r="H770" s="307">
        <f t="shared" ca="1" si="331"/>
        <v>-148.02888187497834</v>
      </c>
      <c r="I770" s="304">
        <f t="shared" ca="1" si="332"/>
        <v>150.92592978586396</v>
      </c>
      <c r="J770" s="306">
        <f t="shared" ca="1" si="333"/>
        <v>2202.7849076572675</v>
      </c>
      <c r="K770" s="307">
        <f t="shared" ca="1" si="334"/>
        <v>612.5838632054772</v>
      </c>
      <c r="L770" s="304">
        <f t="shared" ca="1" si="319"/>
        <v>2286.3771208753778</v>
      </c>
      <c r="M770" s="306">
        <f t="shared" ca="1" si="335"/>
        <v>-1.3745470520451117</v>
      </c>
      <c r="N770" s="304">
        <f t="shared" ca="1" si="336"/>
        <v>-78.755744824334016</v>
      </c>
      <c r="P770" s="310">
        <f t="shared" ca="1" si="337"/>
        <v>23</v>
      </c>
      <c r="Q770" s="304">
        <f t="shared" ca="1" si="338"/>
        <v>0</v>
      </c>
      <c r="R770" s="306">
        <f t="shared" ca="1" si="339"/>
        <v>0</v>
      </c>
      <c r="S770" s="307">
        <f t="shared" ca="1" si="340"/>
        <v>8.451999999999984</v>
      </c>
      <c r="T770" s="304">
        <f t="shared" ca="1" si="320"/>
        <v>82.914119999999841</v>
      </c>
      <c r="U770" s="311">
        <f t="shared" ca="1" si="321"/>
        <v>0</v>
      </c>
      <c r="V770" s="306">
        <f t="shared" ca="1" si="322"/>
        <v>1.1521886302652005</v>
      </c>
      <c r="W770" s="304">
        <f t="shared" ca="1" si="323"/>
        <v>57.491107608348244</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2.8529008588985372</v>
      </c>
      <c r="AH770" s="304">
        <f t="shared" ca="1" si="347"/>
        <v>-6.7663467869115292</v>
      </c>
    </row>
    <row r="771" spans="1:34" x14ac:dyDescent="0.2">
      <c r="A771" s="347">
        <f t="shared" ca="1" si="325"/>
        <v>0.1</v>
      </c>
      <c r="B771" s="304">
        <f t="shared" ca="1" si="326"/>
        <v>44.40000000000029</v>
      </c>
      <c r="D771" s="306">
        <f t="shared" ca="1" si="327"/>
        <v>-1.3263493838608629</v>
      </c>
      <c r="E771" s="307">
        <f t="shared" ca="1" si="328"/>
        <v>-3.1384954574844715</v>
      </c>
      <c r="F771" s="304">
        <f t="shared" ca="1" si="329"/>
        <v>3.4072505667647559</v>
      </c>
      <c r="G771" s="306">
        <f t="shared" ca="1" si="330"/>
        <v>29.296711173467042</v>
      </c>
      <c r="H771" s="307">
        <f t="shared" ca="1" si="331"/>
        <v>-148.34273142072678</v>
      </c>
      <c r="I771" s="304">
        <f t="shared" ca="1" si="332"/>
        <v>151.2080131836386</v>
      </c>
      <c r="J771" s="306">
        <f t="shared" ca="1" si="333"/>
        <v>2205.7212105215335</v>
      </c>
      <c r="K771" s="307">
        <f t="shared" ca="1" si="334"/>
        <v>597.76528254069194</v>
      </c>
      <c r="L771" s="304">
        <f t="shared" ca="1" si="319"/>
        <v>2285.2854070237117</v>
      </c>
      <c r="M771" s="306">
        <f t="shared" ca="1" si="335"/>
        <v>-1.375812111884644</v>
      </c>
      <c r="N771" s="304">
        <f t="shared" ca="1" si="336"/>
        <v>-78.828227413970708</v>
      </c>
      <c r="P771" s="310">
        <f t="shared" ca="1" si="337"/>
        <v>23</v>
      </c>
      <c r="Q771" s="304">
        <f t="shared" ca="1" si="338"/>
        <v>0</v>
      </c>
      <c r="R771" s="306">
        <f t="shared" ca="1" si="339"/>
        <v>0</v>
      </c>
      <c r="S771" s="307">
        <f t="shared" ca="1" si="340"/>
        <v>8.451999999999984</v>
      </c>
      <c r="T771" s="304">
        <f t="shared" ca="1" si="320"/>
        <v>82.914119999999841</v>
      </c>
      <c r="U771" s="311">
        <f t="shared" ca="1" si="321"/>
        <v>0</v>
      </c>
      <c r="V771" s="306">
        <f t="shared" ca="1" si="322"/>
        <v>1.1538988430474995</v>
      </c>
      <c r="W771" s="304">
        <f t="shared" ca="1" si="323"/>
        <v>57.791866650690807</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2.8196240292309165</v>
      </c>
      <c r="AH771" s="304">
        <f t="shared" ca="1" si="347"/>
        <v>-6.8020714160374292</v>
      </c>
    </row>
    <row r="772" spans="1:34" x14ac:dyDescent="0.2">
      <c r="A772" s="347">
        <f t="shared" ca="1" si="325"/>
        <v>0.1</v>
      </c>
      <c r="B772" s="304">
        <f t="shared" ca="1" si="326"/>
        <v>44.500000000000291</v>
      </c>
      <c r="D772" s="306">
        <f t="shared" ca="1" si="327"/>
        <v>-1.3248029801203971</v>
      </c>
      <c r="E772" s="307">
        <f t="shared" ca="1" si="328"/>
        <v>-3.101912819096091</v>
      </c>
      <c r="F772" s="304">
        <f t="shared" ca="1" si="329"/>
        <v>3.3729758483286747</v>
      </c>
      <c r="G772" s="306">
        <f t="shared" ca="1" si="330"/>
        <v>29.164230875455001</v>
      </c>
      <c r="H772" s="307">
        <f t="shared" ca="1" si="331"/>
        <v>-148.65292270263637</v>
      </c>
      <c r="I772" s="304">
        <f t="shared" ca="1" si="332"/>
        <v>151.48677760977301</v>
      </c>
      <c r="J772" s="306">
        <f t="shared" ca="1" si="333"/>
        <v>2208.6442576239797</v>
      </c>
      <c r="K772" s="307">
        <f t="shared" ca="1" si="334"/>
        <v>582.91549983452376</v>
      </c>
      <c r="L772" s="304">
        <f t="shared" ref="L772:L835" ca="1" si="348">SQRT(pos_x^2+pos_z^2)</f>
        <v>2284.27229915409</v>
      </c>
      <c r="M772" s="306">
        <f t="shared" ca="1" si="335"/>
        <v>-1.3770668077198216</v>
      </c>
      <c r="N772" s="304">
        <f t="shared" ca="1" si="336"/>
        <v>-78.900116189899023</v>
      </c>
      <c r="P772" s="310">
        <f t="shared" ca="1" si="337"/>
        <v>23</v>
      </c>
      <c r="Q772" s="304">
        <f t="shared" ca="1" si="338"/>
        <v>0</v>
      </c>
      <c r="R772" s="306">
        <f t="shared" ca="1" si="339"/>
        <v>0</v>
      </c>
      <c r="S772" s="307">
        <f t="shared" ca="1" si="340"/>
        <v>8.451999999999984</v>
      </c>
      <c r="T772" s="304">
        <f t="shared" ref="T772:T835" ca="1" si="349">m*g</f>
        <v>82.914119999999841</v>
      </c>
      <c r="U772" s="311">
        <f t="shared" ref="U772:U835" ca="1" si="350">IF(pos_xz&lt;L_rampe,Poids*COS(Beta),0)</f>
        <v>0</v>
      </c>
      <c r="V772" s="306">
        <f t="shared" ref="V772:V835" ca="1" si="351">Rho_moyen*(20000-Alt_rampe-pos_z)/(20000+Alt_rampe+pos_z)</f>
        <v>1.1556151271618416</v>
      </c>
      <c r="W772" s="304">
        <f t="shared" ref="W772:W835" ca="1" si="352">1/2*Rho*Sref*Cx*vit_xz^2</f>
        <v>58.09142680946303</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2.7864518623867172</v>
      </c>
      <c r="AH772" s="304">
        <f t="shared" ca="1" si="347"/>
        <v>-6.8376557797788591</v>
      </c>
    </row>
    <row r="773" spans="1:34" x14ac:dyDescent="0.2">
      <c r="A773" s="347">
        <f t="shared" ref="A773:A836" ca="1" si="354">IF(B772+0.01&lt;=T_ini+ROUNDUP(Temps_fin_propu,0), 0.01, IF(K772&gt;0, 0.1, 0.0001))</f>
        <v>0.1</v>
      </c>
      <c r="B773" s="304">
        <f t="shared" ref="B773:B836" ca="1" si="355">B772+pas</f>
        <v>44.600000000000293</v>
      </c>
      <c r="D773" s="306">
        <f t="shared" ref="D773:D836" ca="1" si="356">IF(AND(L772&lt;L_rampe,Poussee&lt;Poids*SIN(M772)),0,(-W772+Poussee)/m*COS(M772)-U772/m*SIN(M772))</f>
        <v>-1.3232087231458853</v>
      </c>
      <c r="E773" s="307">
        <f t="shared" ref="E773:E836" ca="1" si="357">IF(AND(L772&lt;L_rampe,Poussee&lt;Poids*SIN(M772)),0,(-W772+Poussee)/m*SIN(M772)+U772/m*COS(M772)-Poids/m)</f>
        <v>-3.065476378538623</v>
      </c>
      <c r="F773" s="304">
        <f t="shared" ref="F773:F836" ca="1" si="358">SQRT(acc_x^2+acc_z^2)</f>
        <v>3.3388660878189822</v>
      </c>
      <c r="G773" s="306">
        <f t="shared" ref="G773:G836" ca="1" si="359">G772+acc_x*pas</f>
        <v>29.031910003140414</v>
      </c>
      <c r="H773" s="307">
        <f t="shared" ref="H773:H836" ca="1" si="360">H772+acc_z*pas</f>
        <v>-148.95947034049024</v>
      </c>
      <c r="I773" s="304">
        <f t="shared" ref="I773:I836" ca="1" si="361">SQRT(vit_x^2+vit_z^2)</f>
        <v>151.76223378215622</v>
      </c>
      <c r="J773" s="306">
        <f t="shared" ref="J773:J836" ca="1" si="362">J772+0.5*(vit_x+G772)*pas*(K772&gt;=0)</f>
        <v>2211.5540646679096</v>
      </c>
      <c r="K773" s="307">
        <f t="shared" ref="K773:K836" ca="1" si="363">K772+0.5*(vit_z+H772)*pas</f>
        <v>568.03488018236737</v>
      </c>
      <c r="L773" s="304">
        <f t="shared" ca="1" si="348"/>
        <v>2283.3385657963536</v>
      </c>
      <c r="M773" s="306">
        <f t="shared" ref="M773:M836" ca="1" si="364">IF(AND(L772&gt;L_rampe,G773&gt;0),ATAN2(G773,H773),$M$4)</f>
        <v>-1.378311268486194</v>
      </c>
      <c r="N773" s="304">
        <f t="shared" ref="N773:N836" ca="1" si="365">DEGREES(Beta)</f>
        <v>-78.971418539581791</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8.451999999999984</v>
      </c>
      <c r="T773" s="304">
        <f t="shared" ca="1" si="349"/>
        <v>82.914119999999841</v>
      </c>
      <c r="U773" s="311">
        <f t="shared" ca="1" si="350"/>
        <v>0</v>
      </c>
      <c r="V773" s="306">
        <f t="shared" ca="1" si="351"/>
        <v>1.1573374612813543</v>
      </c>
      <c r="W773" s="304">
        <f t="shared" ca="1" si="352"/>
        <v>58.38977500251459</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2.7533865663303141</v>
      </c>
      <c r="AH773" s="304">
        <f t="shared" ref="AH773:AH836" ca="1" si="376">IF(AND(L772&lt;L_rampe,Poussee&lt;Poids*SIN(M772)), g*SIN(M772), (-W772+Poussee)/m)</f>
        <v>-6.8730982973808734</v>
      </c>
    </row>
    <row r="774" spans="1:34" x14ac:dyDescent="0.2">
      <c r="A774" s="347">
        <f t="shared" ca="1" si="354"/>
        <v>0.1</v>
      </c>
      <c r="B774" s="304">
        <f t="shared" ca="1" si="355"/>
        <v>44.700000000000294</v>
      </c>
      <c r="D774" s="306">
        <f t="shared" ca="1" si="356"/>
        <v>-1.3215670802596342</v>
      </c>
      <c r="E774" s="307">
        <f t="shared" ca="1" si="357"/>
        <v>-3.0291877050594058</v>
      </c>
      <c r="F774" s="304">
        <f t="shared" ca="1" si="358"/>
        <v>3.3049232517728826</v>
      </c>
      <c r="G774" s="306">
        <f t="shared" ca="1" si="359"/>
        <v>28.899753295114451</v>
      </c>
      <c r="H774" s="307">
        <f t="shared" ca="1" si="360"/>
        <v>-149.2623891109962</v>
      </c>
      <c r="I774" s="304">
        <f t="shared" ca="1" si="361"/>
        <v>152.03439263416985</v>
      </c>
      <c r="J774" s="306">
        <f t="shared" ca="1" si="362"/>
        <v>2214.4506478328226</v>
      </c>
      <c r="K774" s="307">
        <f t="shared" ca="1" si="363"/>
        <v>553.12378720979302</v>
      </c>
      <c r="L774" s="304">
        <f t="shared" ca="1" si="348"/>
        <v>2282.4849606655707</v>
      </c>
      <c r="M774" s="306">
        <f t="shared" ca="1" si="364"/>
        <v>-1.3795456209061094</v>
      </c>
      <c r="N774" s="304">
        <f t="shared" ca="1" si="365"/>
        <v>-79.042141723674703</v>
      </c>
      <c r="P774" s="310">
        <f t="shared" ca="1" si="366"/>
        <v>23</v>
      </c>
      <c r="Q774" s="304">
        <f t="shared" ca="1" si="367"/>
        <v>0</v>
      </c>
      <c r="R774" s="306">
        <f t="shared" ca="1" si="368"/>
        <v>0</v>
      </c>
      <c r="S774" s="307">
        <f t="shared" ca="1" si="369"/>
        <v>8.451999999999984</v>
      </c>
      <c r="T774" s="304">
        <f t="shared" ca="1" si="349"/>
        <v>82.914119999999841</v>
      </c>
      <c r="U774" s="311">
        <f t="shared" ca="1" si="350"/>
        <v>0</v>
      </c>
      <c r="V774" s="306">
        <f t="shared" ca="1" si="351"/>
        <v>1.1590658241202585</v>
      </c>
      <c r="W774" s="304">
        <f t="shared" ca="1" si="352"/>
        <v>58.68689842539812</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2.7204303025942025</v>
      </c>
      <c r="AH774" s="304">
        <f t="shared" ca="1" si="376"/>
        <v>-6.9083974210263488</v>
      </c>
    </row>
    <row r="775" spans="1:34" x14ac:dyDescent="0.2">
      <c r="A775" s="347">
        <f t="shared" ca="1" si="354"/>
        <v>0.1</v>
      </c>
      <c r="B775" s="304">
        <f t="shared" ca="1" si="355"/>
        <v>44.800000000000296</v>
      </c>
      <c r="D775" s="306">
        <f t="shared" ca="1" si="356"/>
        <v>-1.3198785208294872</v>
      </c>
      <c r="E775" s="307">
        <f t="shared" ca="1" si="357"/>
        <v>-2.993048334582098</v>
      </c>
      <c r="F775" s="304">
        <f t="shared" ca="1" si="358"/>
        <v>3.2711492847150381</v>
      </c>
      <c r="G775" s="306">
        <f t="shared" ca="1" si="359"/>
        <v>28.7677654430315</v>
      </c>
      <c r="H775" s="307">
        <f t="shared" ca="1" si="360"/>
        <v>-149.56169394445442</v>
      </c>
      <c r="I775" s="304">
        <f t="shared" ca="1" si="361"/>
        <v>152.30326531010402</v>
      </c>
      <c r="J775" s="306">
        <f t="shared" ca="1" si="362"/>
        <v>2217.3340237697298</v>
      </c>
      <c r="K775" s="307">
        <f t="shared" ca="1" si="363"/>
        <v>538.18258305702045</v>
      </c>
      <c r="L775" s="304">
        <f t="shared" ca="1" si="348"/>
        <v>2281.712222361266</v>
      </c>
      <c r="M775" s="306">
        <f t="shared" ca="1" si="364"/>
        <v>-1.3807699895345218</v>
      </c>
      <c r="N775" s="304">
        <f t="shared" ca="1" si="365"/>
        <v>-79.112292878650948</v>
      </c>
      <c r="P775" s="310">
        <f t="shared" ca="1" si="366"/>
        <v>23</v>
      </c>
      <c r="Q775" s="304">
        <f t="shared" ca="1" si="367"/>
        <v>0</v>
      </c>
      <c r="R775" s="306">
        <f t="shared" ca="1" si="368"/>
        <v>0</v>
      </c>
      <c r="S775" s="307">
        <f t="shared" ca="1" si="369"/>
        <v>8.451999999999984</v>
      </c>
      <c r="T775" s="304">
        <f t="shared" ca="1" si="349"/>
        <v>82.914119999999841</v>
      </c>
      <c r="U775" s="311">
        <f t="shared" ca="1" si="350"/>
        <v>0</v>
      </c>
      <c r="V775" s="306">
        <f t="shared" ca="1" si="351"/>
        <v>1.1608001944350503</v>
      </c>
      <c r="W775" s="304">
        <f t="shared" ca="1" si="352"/>
        <v>58.982784550624892</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2.6875851867025826</v>
      </c>
      <c r="AH775" s="304">
        <f t="shared" ca="1" si="376"/>
        <v>-6.9435516357546412</v>
      </c>
    </row>
    <row r="776" spans="1:34" x14ac:dyDescent="0.2">
      <c r="A776" s="347">
        <f t="shared" ca="1" si="354"/>
        <v>0.1</v>
      </c>
      <c r="B776" s="304">
        <f t="shared" ca="1" si="355"/>
        <v>44.900000000000297</v>
      </c>
      <c r="D776" s="306">
        <f t="shared" ca="1" si="356"/>
        <v>-1.3181435161534099</v>
      </c>
      <c r="E776" s="307">
        <f t="shared" ca="1" si="357"/>
        <v>-2.9570597697897307</v>
      </c>
      <c r="F776" s="304">
        <f t="shared" ca="1" si="358"/>
        <v>3.2375461095227926</v>
      </c>
      <c r="G776" s="306">
        <f t="shared" ca="1" si="359"/>
        <v>28.63595109141616</v>
      </c>
      <c r="H776" s="307">
        <f t="shared" ca="1" si="360"/>
        <v>-149.8573999214334</v>
      </c>
      <c r="I776" s="304">
        <f t="shared" ca="1" si="361"/>
        <v>152.5688631606148</v>
      </c>
      <c r="J776" s="306">
        <f t="shared" ca="1" si="362"/>
        <v>2220.2042095964521</v>
      </c>
      <c r="K776" s="307">
        <f t="shared" ca="1" si="363"/>
        <v>523.21162836372605</v>
      </c>
      <c r="L776" s="304">
        <f t="shared" ca="1" si="348"/>
        <v>2281.0210740729308</v>
      </c>
      <c r="M776" s="306">
        <f t="shared" ca="1" si="364"/>
        <v>-1.3819844968037009</v>
      </c>
      <c r="N776" s="304">
        <f t="shared" ca="1" si="365"/>
        <v>-79.181879019362867</v>
      </c>
      <c r="P776" s="310">
        <f t="shared" ca="1" si="366"/>
        <v>23</v>
      </c>
      <c r="Q776" s="304">
        <f t="shared" ca="1" si="367"/>
        <v>0</v>
      </c>
      <c r="R776" s="306">
        <f t="shared" ca="1" si="368"/>
        <v>0</v>
      </c>
      <c r="S776" s="307">
        <f t="shared" ca="1" si="369"/>
        <v>8.451999999999984</v>
      </c>
      <c r="T776" s="304">
        <f t="shared" ca="1" si="349"/>
        <v>82.914119999999841</v>
      </c>
      <c r="U776" s="311">
        <f t="shared" ca="1" si="350"/>
        <v>0</v>
      </c>
      <c r="V776" s="306">
        <f t="shared" ca="1" si="351"/>
        <v>1.1625405510256717</v>
      </c>
      <c r="W776" s="304">
        <f t="shared" ca="1" si="352"/>
        <v>59.27742112686488</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2.6548532885917826</v>
      </c>
      <c r="AH776" s="304">
        <f t="shared" ca="1" si="376"/>
        <v>-6.9785594593735212</v>
      </c>
    </row>
    <row r="777" spans="1:34" x14ac:dyDescent="0.2">
      <c r="A777" s="347">
        <f t="shared" ca="1" si="354"/>
        <v>0.1</v>
      </c>
      <c r="B777" s="304">
        <f t="shared" ca="1" si="355"/>
        <v>45.000000000000298</v>
      </c>
      <c r="D777" s="306">
        <f t="shared" ca="1" si="356"/>
        <v>-1.3163625393453355</v>
      </c>
      <c r="E777" s="307">
        <f t="shared" ca="1" si="357"/>
        <v>-2.9212234802147155</v>
      </c>
      <c r="F777" s="304">
        <f t="shared" ca="1" si="358"/>
        <v>3.2041156278058183</v>
      </c>
      <c r="G777" s="306">
        <f t="shared" ca="1" si="359"/>
        <v>28.504314837481626</v>
      </c>
      <c r="H777" s="307">
        <f t="shared" ca="1" si="360"/>
        <v>-150.14952226945488</v>
      </c>
      <c r="I777" s="304">
        <f t="shared" ca="1" si="361"/>
        <v>152.83119773822295</v>
      </c>
      <c r="J777" s="306">
        <f t="shared" ca="1" si="362"/>
        <v>2223.0612228928971</v>
      </c>
      <c r="K777" s="307">
        <f t="shared" ca="1" si="363"/>
        <v>508.21128225418164</v>
      </c>
      <c r="L777" s="304">
        <f t="shared" ca="1" si="348"/>
        <v>2280.4122232922064</v>
      </c>
      <c r="M777" s="306">
        <f t="shared" ca="1" si="364"/>
        <v>-1.3831892630668816</v>
      </c>
      <c r="N777" s="304">
        <f t="shared" ca="1" si="365"/>
        <v>-79.250907041542874</v>
      </c>
      <c r="P777" s="310">
        <f t="shared" ca="1" si="366"/>
        <v>23</v>
      </c>
      <c r="Q777" s="304">
        <f t="shared" ca="1" si="367"/>
        <v>0</v>
      </c>
      <c r="R777" s="306">
        <f t="shared" ca="1" si="368"/>
        <v>0</v>
      </c>
      <c r="S777" s="307">
        <f t="shared" ca="1" si="369"/>
        <v>8.451999999999984</v>
      </c>
      <c r="T777" s="304">
        <f t="shared" ca="1" si="349"/>
        <v>82.914119999999841</v>
      </c>
      <c r="U777" s="311">
        <f t="shared" ca="1" si="350"/>
        <v>0</v>
      </c>
      <c r="V777" s="306">
        <f t="shared" ca="1" si="351"/>
        <v>1.1642868727366706</v>
      </c>
      <c r="W777" s="304">
        <f t="shared" ca="1" si="352"/>
        <v>59.570796178092131</v>
      </c>
      <c r="Y777" s="314" t="str">
        <f t="shared" ca="1" si="370"/>
        <v/>
      </c>
      <c r="Z777" s="315" t="str">
        <f t="shared" ca="1" si="371"/>
        <v/>
      </c>
      <c r="AA777" s="316" t="str">
        <f t="shared" ca="1" si="372"/>
        <v/>
      </c>
      <c r="AC777" s="310">
        <f t="shared" ca="1" si="373"/>
        <v>45.000000000000298</v>
      </c>
      <c r="AD777" s="323">
        <f t="shared" ca="1" si="374"/>
        <v>2223.0612228928971</v>
      </c>
      <c r="AE777" s="324" t="e">
        <f t="shared" ca="1" si="353"/>
        <v>#N/A</v>
      </c>
      <c r="AG777" s="306">
        <f t="shared" ca="1" si="375"/>
        <v>2.6222366330276881</v>
      </c>
      <c r="AH777" s="304">
        <f t="shared" ca="1" si="376"/>
        <v>-7.013419442364528</v>
      </c>
    </row>
    <row r="778" spans="1:34" x14ac:dyDescent="0.2">
      <c r="A778" s="347">
        <f t="shared" ca="1" si="354"/>
        <v>0.1</v>
      </c>
      <c r="B778" s="304">
        <f t="shared" ca="1" si="355"/>
        <v>45.1000000000003</v>
      </c>
      <c r="D778" s="306">
        <f t="shared" ca="1" si="356"/>
        <v>-1.3145360652222433</v>
      </c>
      <c r="E778" s="307">
        <f t="shared" ca="1" si="357"/>
        <v>-2.8855409023356415</v>
      </c>
      <c r="F778" s="304">
        <f t="shared" ca="1" si="358"/>
        <v>3.170859720300153</v>
      </c>
      <c r="G778" s="306">
        <f t="shared" ca="1" si="359"/>
        <v>28.372861230959401</v>
      </c>
      <c r="H778" s="307">
        <f t="shared" ca="1" si="360"/>
        <v>-150.43807635968844</v>
      </c>
      <c r="I778" s="304">
        <f t="shared" ca="1" si="361"/>
        <v>153.09028079285349</v>
      </c>
      <c r="J778" s="306">
        <f t="shared" ca="1" si="362"/>
        <v>2225.905081696319</v>
      </c>
      <c r="K778" s="307">
        <f t="shared" ca="1" si="363"/>
        <v>493.18190232272445</v>
      </c>
      <c r="L778" s="304">
        <f t="shared" ca="1" si="348"/>
        <v>2279.8863615321175</v>
      </c>
      <c r="M778" s="306">
        <f t="shared" ca="1" si="364"/>
        <v>-1.384384406640873</v>
      </c>
      <c r="N778" s="304">
        <f t="shared" ca="1" si="365"/>
        <v>-79.319383724244759</v>
      </c>
      <c r="P778" s="310">
        <f t="shared" ca="1" si="366"/>
        <v>23</v>
      </c>
      <c r="Q778" s="304">
        <f t="shared" ca="1" si="367"/>
        <v>0</v>
      </c>
      <c r="R778" s="306">
        <f t="shared" ca="1" si="368"/>
        <v>0</v>
      </c>
      <c r="S778" s="307">
        <f t="shared" ca="1" si="369"/>
        <v>8.451999999999984</v>
      </c>
      <c r="T778" s="304">
        <f t="shared" ca="1" si="349"/>
        <v>82.914119999999841</v>
      </c>
      <c r="U778" s="311">
        <f t="shared" ca="1" si="350"/>
        <v>0</v>
      </c>
      <c r="V778" s="306">
        <f t="shared" ca="1" si="351"/>
        <v>1.1660391384583511</v>
      </c>
      <c r="W778" s="304">
        <f t="shared" ca="1" si="352"/>
        <v>59.862898002675927</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2.5897372000203971</v>
      </c>
      <c r="AH778" s="304">
        <f t="shared" ca="1" si="376"/>
        <v>-7.0481301677818555</v>
      </c>
    </row>
    <row r="779" spans="1:34" x14ac:dyDescent="0.2">
      <c r="A779" s="347">
        <f t="shared" ca="1" si="354"/>
        <v>0.1</v>
      </c>
      <c r="B779" s="304">
        <f t="shared" ca="1" si="355"/>
        <v>45.200000000000301</v>
      </c>
      <c r="D779" s="306">
        <f t="shared" ca="1" si="356"/>
        <v>-1.3126645701925062</v>
      </c>
      <c r="E779" s="307">
        <f t="shared" ca="1" si="357"/>
        <v>-2.8500134396808479</v>
      </c>
      <c r="F779" s="304">
        <f t="shared" ca="1" si="358"/>
        <v>3.1377802472767486</v>
      </c>
      <c r="G779" s="306">
        <f t="shared" ca="1" si="359"/>
        <v>28.24159477394015</v>
      </c>
      <c r="H779" s="307">
        <f t="shared" ca="1" si="360"/>
        <v>-150.72307770365651</v>
      </c>
      <c r="I779" s="304">
        <f t="shared" ca="1" si="361"/>
        <v>153.34612426741643</v>
      </c>
      <c r="J779" s="306">
        <f t="shared" ca="1" si="362"/>
        <v>2228.735804496564</v>
      </c>
      <c r="K779" s="307">
        <f t="shared" ca="1" si="363"/>
        <v>478.12384461955719</v>
      </c>
      <c r="L779" s="304">
        <f t="shared" ca="1" si="348"/>
        <v>2279.4441640537575</v>
      </c>
      <c r="M779" s="306">
        <f t="shared" ca="1" si="364"/>
        <v>-1.3855700438476637</v>
      </c>
      <c r="N779" s="304">
        <f t="shared" ca="1" si="365"/>
        <v>-79.387315732227549</v>
      </c>
      <c r="P779" s="310">
        <f t="shared" ca="1" si="366"/>
        <v>23</v>
      </c>
      <c r="Q779" s="304">
        <f t="shared" ca="1" si="367"/>
        <v>0</v>
      </c>
      <c r="R779" s="306">
        <f t="shared" ca="1" si="368"/>
        <v>0</v>
      </c>
      <c r="S779" s="307">
        <f t="shared" ca="1" si="369"/>
        <v>8.451999999999984</v>
      </c>
      <c r="T779" s="304">
        <f t="shared" ca="1" si="349"/>
        <v>82.914119999999841</v>
      </c>
      <c r="U779" s="311">
        <f t="shared" ca="1" si="350"/>
        <v>0</v>
      </c>
      <c r="V779" s="306">
        <f t="shared" ca="1" si="351"/>
        <v>1.1677973271279103</v>
      </c>
      <c r="W779" s="304">
        <f t="shared" ca="1" si="352"/>
        <v>60.15371517241951</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2.5573569252363191</v>
      </c>
      <c r="AH779" s="304">
        <f t="shared" ca="1" si="376"/>
        <v>-7.0826902511448226</v>
      </c>
    </row>
    <row r="780" spans="1:34" x14ac:dyDescent="0.2">
      <c r="A780" s="347">
        <f t="shared" ca="1" si="354"/>
        <v>0.1</v>
      </c>
      <c r="B780" s="304">
        <f t="shared" ca="1" si="355"/>
        <v>45.300000000000303</v>
      </c>
      <c r="D780" s="306">
        <f t="shared" ca="1" si="356"/>
        <v>-1.3107485321454919</v>
      </c>
      <c r="E780" s="307">
        <f t="shared" ca="1" si="357"/>
        <v>-2.8146424629385063</v>
      </c>
      <c r="F780" s="304">
        <f t="shared" ca="1" si="358"/>
        <v>3.104879048964404</v>
      </c>
      <c r="G780" s="306">
        <f t="shared" ca="1" si="359"/>
        <v>28.110519920725601</v>
      </c>
      <c r="H780" s="307">
        <f t="shared" ca="1" si="360"/>
        <v>-151.00454194995035</v>
      </c>
      <c r="I780" s="304">
        <f t="shared" ca="1" si="361"/>
        <v>153.59874029342762</v>
      </c>
      <c r="J780" s="306">
        <f t="shared" ca="1" si="362"/>
        <v>2231.5534102312972</v>
      </c>
      <c r="K780" s="307">
        <f t="shared" ca="1" si="363"/>
        <v>463.03746363687685</v>
      </c>
      <c r="L780" s="304">
        <f t="shared" ca="1" si="348"/>
        <v>2279.0862896007698</v>
      </c>
      <c r="M780" s="306">
        <f t="shared" ca="1" si="364"/>
        <v>-1.3867462890550417</v>
      </c>
      <c r="N780" s="304">
        <f t="shared" ca="1" si="365"/>
        <v>-79.454709618282791</v>
      </c>
      <c r="P780" s="310">
        <f t="shared" ca="1" si="366"/>
        <v>23</v>
      </c>
      <c r="Q780" s="304">
        <f t="shared" ca="1" si="367"/>
        <v>0</v>
      </c>
      <c r="R780" s="306">
        <f t="shared" ca="1" si="368"/>
        <v>0</v>
      </c>
      <c r="S780" s="307">
        <f t="shared" ca="1" si="369"/>
        <v>8.451999999999984</v>
      </c>
      <c r="T780" s="304">
        <f t="shared" ca="1" si="349"/>
        <v>82.914119999999841</v>
      </c>
      <c r="U780" s="311">
        <f t="shared" ca="1" si="350"/>
        <v>0</v>
      </c>
      <c r="V780" s="306">
        <f t="shared" ca="1" si="351"/>
        <v>1.169561417730566</v>
      </c>
      <c r="W780" s="304">
        <f t="shared" ca="1" si="352"/>
        <v>60.443236531546368</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2.5250977004077981</v>
      </c>
      <c r="AH780" s="304">
        <f t="shared" ca="1" si="376"/>
        <v>-7.117098340324139</v>
      </c>
    </row>
    <row r="781" spans="1:34" x14ac:dyDescent="0.2">
      <c r="A781" s="347">
        <f t="shared" ca="1" si="354"/>
        <v>0.1</v>
      </c>
      <c r="B781" s="304">
        <f t="shared" ca="1" si="355"/>
        <v>45.400000000000304</v>
      </c>
      <c r="D781" s="306">
        <f t="shared" ca="1" si="356"/>
        <v>-1.308788430342448</v>
      </c>
      <c r="E781" s="307">
        <f t="shared" ca="1" si="357"/>
        <v>-2.7794293100732386</v>
      </c>
      <c r="F781" s="304">
        <f t="shared" ca="1" si="358"/>
        <v>3.0721579459872252</v>
      </c>
      <c r="G781" s="306">
        <f t="shared" ca="1" si="359"/>
        <v>27.979641077691355</v>
      </c>
      <c r="H781" s="307">
        <f t="shared" ca="1" si="360"/>
        <v>-151.28248488095767</v>
      </c>
      <c r="I781" s="304">
        <f t="shared" ca="1" si="361"/>
        <v>153.84814118667023</v>
      </c>
      <c r="J781" s="306">
        <f t="shared" ca="1" si="362"/>
        <v>2234.3579182812182</v>
      </c>
      <c r="K781" s="307">
        <f t="shared" ca="1" si="363"/>
        <v>447.92311229533146</v>
      </c>
      <c r="L781" s="304">
        <f t="shared" ca="1" si="348"/>
        <v>2278.8133801420236</v>
      </c>
      <c r="M781" s="306">
        <f t="shared" ca="1" si="364"/>
        <v>-1.3879132547162634</v>
      </c>
      <c r="N781" s="304">
        <f t="shared" ca="1" si="365"/>
        <v>-79.521571825507493</v>
      </c>
      <c r="P781" s="310">
        <f t="shared" ca="1" si="366"/>
        <v>23</v>
      </c>
      <c r="Q781" s="304">
        <f t="shared" ca="1" si="367"/>
        <v>0</v>
      </c>
      <c r="R781" s="306">
        <f t="shared" ca="1" si="368"/>
        <v>0</v>
      </c>
      <c r="S781" s="307">
        <f t="shared" ca="1" si="369"/>
        <v>8.451999999999984</v>
      </c>
      <c r="T781" s="304">
        <f t="shared" ca="1" si="349"/>
        <v>82.914119999999841</v>
      </c>
      <c r="U781" s="311">
        <f t="shared" ca="1" si="350"/>
        <v>0</v>
      </c>
      <c r="V781" s="306">
        <f t="shared" ca="1" si="351"/>
        <v>1.1713313893006725</v>
      </c>
      <c r="W781" s="304">
        <f t="shared" ca="1" si="352"/>
        <v>60.731451195635529</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2.4929613737405383</v>
      </c>
      <c r="AH781" s="304">
        <f t="shared" ca="1" si="376"/>
        <v>-7.1513531154219692</v>
      </c>
    </row>
    <row r="782" spans="1:34" x14ac:dyDescent="0.2">
      <c r="A782" s="347">
        <f t="shared" ca="1" si="354"/>
        <v>0.1</v>
      </c>
      <c r="B782" s="304">
        <f t="shared" ca="1" si="355"/>
        <v>45.500000000000306</v>
      </c>
      <c r="D782" s="306">
        <f t="shared" ca="1" si="356"/>
        <v>-1.3067847453086421</v>
      </c>
      <c r="E782" s="307">
        <f t="shared" ca="1" si="357"/>
        <v>-2.7443752864490714</v>
      </c>
      <c r="F782" s="304">
        <f t="shared" ca="1" si="358"/>
        <v>3.0396187398165244</v>
      </c>
      <c r="G782" s="306">
        <f t="shared" ca="1" si="359"/>
        <v>27.848962603160491</v>
      </c>
      <c r="H782" s="307">
        <f t="shared" ca="1" si="360"/>
        <v>-151.55692240960258</v>
      </c>
      <c r="I782" s="304">
        <f t="shared" ca="1" si="361"/>
        <v>154.09433944289623</v>
      </c>
      <c r="J782" s="306">
        <f t="shared" ca="1" si="362"/>
        <v>2237.1493484652606</v>
      </c>
      <c r="K782" s="307">
        <f t="shared" ca="1" si="363"/>
        <v>432.78114193080347</v>
      </c>
      <c r="L782" s="304">
        <f t="shared" ca="1" si="348"/>
        <v>2278.6260606228198</v>
      </c>
      <c r="M782" s="306">
        <f t="shared" ca="1" si="364"/>
        <v>-1.3890710514087883</v>
      </c>
      <c r="N782" s="304">
        <f t="shared" ca="1" si="365"/>
        <v>-79.587908689523374</v>
      </c>
      <c r="P782" s="310">
        <f t="shared" ca="1" si="366"/>
        <v>23</v>
      </c>
      <c r="Q782" s="304">
        <f t="shared" ca="1" si="367"/>
        <v>0</v>
      </c>
      <c r="R782" s="306">
        <f t="shared" ca="1" si="368"/>
        <v>0</v>
      </c>
      <c r="S782" s="307">
        <f t="shared" ca="1" si="369"/>
        <v>8.451999999999984</v>
      </c>
      <c r="T782" s="304">
        <f t="shared" ca="1" si="349"/>
        <v>82.914119999999841</v>
      </c>
      <c r="U782" s="311">
        <f t="shared" ca="1" si="350"/>
        <v>0</v>
      </c>
      <c r="V782" s="306">
        <f t="shared" ca="1" si="351"/>
        <v>1.1731072209228262</v>
      </c>
      <c r="W782" s="304">
        <f t="shared" ca="1" si="352"/>
        <v>61.018348550506907</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2.4609497503189273</v>
      </c>
      <c r="AH782" s="304">
        <f t="shared" ca="1" si="376"/>
        <v>-7.1854532886459586</v>
      </c>
    </row>
    <row r="783" spans="1:34" x14ac:dyDescent="0.2">
      <c r="A783" s="347">
        <f t="shared" ca="1" si="354"/>
        <v>0.1</v>
      </c>
      <c r="B783" s="304">
        <f t="shared" ca="1" si="355"/>
        <v>45.600000000000307</v>
      </c>
      <c r="D783" s="306">
        <f t="shared" ca="1" si="356"/>
        <v>-1.3047379587268164</v>
      </c>
      <c r="E783" s="307">
        <f t="shared" ca="1" si="357"/>
        <v>-2.7094816649585978</v>
      </c>
      <c r="F783" s="304">
        <f t="shared" ca="1" si="358"/>
        <v>3.0072632132371511</v>
      </c>
      <c r="G783" s="306">
        <f t="shared" ca="1" si="359"/>
        <v>27.718488807287809</v>
      </c>
      <c r="H783" s="307">
        <f t="shared" ca="1" si="360"/>
        <v>-151.82787057609843</v>
      </c>
      <c r="I783" s="304">
        <f t="shared" ca="1" si="361"/>
        <v>154.33734773356784</v>
      </c>
      <c r="J783" s="306">
        <f t="shared" ca="1" si="362"/>
        <v>2239.9277210357832</v>
      </c>
      <c r="K783" s="307">
        <f t="shared" ca="1" si="363"/>
        <v>417.61190228151844</v>
      </c>
      <c r="L783" s="304">
        <f t="shared" ca="1" si="348"/>
        <v>2278.5249387249955</v>
      </c>
      <c r="M783" s="306">
        <f t="shared" ca="1" si="364"/>
        <v>-1.3902197878721128</v>
      </c>
      <c r="N783" s="304">
        <f t="shared" ca="1" si="365"/>
        <v>-79.653726440644647</v>
      </c>
      <c r="P783" s="310">
        <f t="shared" ca="1" si="366"/>
        <v>23</v>
      </c>
      <c r="Q783" s="304">
        <f t="shared" ca="1" si="367"/>
        <v>0</v>
      </c>
      <c r="R783" s="306">
        <f t="shared" ca="1" si="368"/>
        <v>0</v>
      </c>
      <c r="S783" s="307">
        <f t="shared" ca="1" si="369"/>
        <v>8.451999999999984</v>
      </c>
      <c r="T783" s="304">
        <f t="shared" ca="1" si="349"/>
        <v>82.914119999999841</v>
      </c>
      <c r="U783" s="311">
        <f t="shared" ca="1" si="350"/>
        <v>0</v>
      </c>
      <c r="V783" s="306">
        <f t="shared" ca="1" si="351"/>
        <v>1.1748888917329559</v>
      </c>
      <c r="W783" s="304">
        <f t="shared" ca="1" si="352"/>
        <v>61.303918251057134</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2.4290645925093974</v>
      </c>
      <c r="AH783" s="304">
        <f t="shared" ca="1" si="376"/>
        <v>-7.2193976041773569</v>
      </c>
    </row>
    <row r="784" spans="1:34" x14ac:dyDescent="0.2">
      <c r="A784" s="347">
        <f t="shared" ca="1" si="354"/>
        <v>0.1</v>
      </c>
      <c r="B784" s="304">
        <f t="shared" ca="1" si="355"/>
        <v>45.700000000000308</v>
      </c>
      <c r="D784" s="306">
        <f t="shared" ca="1" si="356"/>
        <v>-1.3026485533319028</v>
      </c>
      <c r="E784" s="307">
        <f t="shared" ca="1" si="357"/>
        <v>-2.6747496861582993</v>
      </c>
      <c r="F784" s="304">
        <f t="shared" ca="1" si="358"/>
        <v>2.9750931308282804</v>
      </c>
      <c r="G784" s="306">
        <f t="shared" ca="1" si="359"/>
        <v>27.588223951954618</v>
      </c>
      <c r="H784" s="307">
        <f t="shared" ca="1" si="360"/>
        <v>-152.09534554471426</v>
      </c>
      <c r="I784" s="304">
        <f t="shared" ca="1" si="361"/>
        <v>154.57717890163877</v>
      </c>
      <c r="J784" s="306">
        <f t="shared" ca="1" si="362"/>
        <v>2242.6930566737451</v>
      </c>
      <c r="K784" s="307">
        <f t="shared" ca="1" si="363"/>
        <v>402.41574147547783</v>
      </c>
      <c r="L784" s="304">
        <f t="shared" ca="1" si="348"/>
        <v>2278.510604636258</v>
      </c>
      <c r="M784" s="306">
        <f t="shared" ca="1" si="364"/>
        <v>-1.39135957104472</v>
      </c>
      <c r="N784" s="304">
        <f t="shared" ca="1" si="365"/>
        <v>-79.71903120599508</v>
      </c>
      <c r="P784" s="310">
        <f t="shared" ca="1" si="366"/>
        <v>23</v>
      </c>
      <c r="Q784" s="304">
        <f t="shared" ca="1" si="367"/>
        <v>0</v>
      </c>
      <c r="R784" s="306">
        <f t="shared" ca="1" si="368"/>
        <v>0</v>
      </c>
      <c r="S784" s="307">
        <f t="shared" ca="1" si="369"/>
        <v>8.451999999999984</v>
      </c>
      <c r="T784" s="304">
        <f t="shared" ca="1" si="349"/>
        <v>82.914119999999841</v>
      </c>
      <c r="U784" s="311">
        <f t="shared" ca="1" si="350"/>
        <v>0</v>
      </c>
      <c r="V784" s="306">
        <f t="shared" ca="1" si="351"/>
        <v>1.176676380919409</v>
      </c>
      <c r="W784" s="304">
        <f t="shared" ca="1" si="352"/>
        <v>61.588150220047602</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2.3973076203619996</v>
      </c>
      <c r="AH784" s="304">
        <f t="shared" ca="1" si="376"/>
        <v>-7.2531848380332757</v>
      </c>
    </row>
    <row r="785" spans="1:34" x14ac:dyDescent="0.2">
      <c r="A785" s="347">
        <f t="shared" ca="1" si="354"/>
        <v>0.1</v>
      </c>
      <c r="B785" s="304">
        <f t="shared" ca="1" si="355"/>
        <v>45.80000000000031</v>
      </c>
      <c r="D785" s="306">
        <f t="shared" ca="1" si="356"/>
        <v>-1.3005170128070542</v>
      </c>
      <c r="E785" s="307">
        <f t="shared" ca="1" si="357"/>
        <v>-2.6401805584098028</v>
      </c>
      <c r="F785" s="304">
        <f t="shared" ca="1" si="358"/>
        <v>2.943110239458536</v>
      </c>
      <c r="G785" s="306">
        <f t="shared" ca="1" si="359"/>
        <v>27.458172250673911</v>
      </c>
      <c r="H785" s="307">
        <f t="shared" ca="1" si="360"/>
        <v>-152.35936360055524</v>
      </c>
      <c r="I785" s="304">
        <f t="shared" ca="1" si="361"/>
        <v>154.81384595737512</v>
      </c>
      <c r="J785" s="306">
        <f t="shared" ca="1" si="362"/>
        <v>2245.4453764838763</v>
      </c>
      <c r="K785" s="307">
        <f t="shared" ca="1" si="363"/>
        <v>387.19300601821436</v>
      </c>
      <c r="L785" s="304">
        <f t="shared" ca="1" si="348"/>
        <v>2278.5836308290809</v>
      </c>
      <c r="M785" s="306">
        <f t="shared" ca="1" si="364"/>
        <v>-1.3924905061001724</v>
      </c>
      <c r="N785" s="304">
        <f t="shared" ca="1" si="365"/>
        <v>-79.783829011575889</v>
      </c>
      <c r="P785" s="310">
        <f t="shared" ca="1" si="366"/>
        <v>23</v>
      </c>
      <c r="Q785" s="304">
        <f t="shared" ca="1" si="367"/>
        <v>0</v>
      </c>
      <c r="R785" s="306">
        <f t="shared" ca="1" si="368"/>
        <v>0</v>
      </c>
      <c r="S785" s="307">
        <f t="shared" ca="1" si="369"/>
        <v>8.451999999999984</v>
      </c>
      <c r="T785" s="304">
        <f t="shared" ca="1" si="349"/>
        <v>82.914119999999841</v>
      </c>
      <c r="U785" s="311">
        <f t="shared" ca="1" si="350"/>
        <v>0</v>
      </c>
      <c r="V785" s="306">
        <f t="shared" ca="1" si="351"/>
        <v>1.1784696677240172</v>
      </c>
      <c r="W785" s="304">
        <f t="shared" ca="1" si="352"/>
        <v>61.871034646844628</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2.3656805120102407</v>
      </c>
      <c r="AH785" s="304">
        <f t="shared" ca="1" si="376"/>
        <v>-7.2868137979232985</v>
      </c>
    </row>
    <row r="786" spans="1:34" x14ac:dyDescent="0.2">
      <c r="A786" s="347">
        <f t="shared" ca="1" si="354"/>
        <v>0.1</v>
      </c>
      <c r="B786" s="304">
        <f t="shared" ca="1" si="355"/>
        <v>45.900000000000311</v>
      </c>
      <c r="D786" s="306">
        <f t="shared" ca="1" si="356"/>
        <v>-1.2983438216809673</v>
      </c>
      <c r="E786" s="307">
        <f t="shared" ca="1" si="357"/>
        <v>-2.6057754580270771</v>
      </c>
      <c r="F786" s="304">
        <f t="shared" ca="1" si="358"/>
        <v>2.9113162687955016</v>
      </c>
      <c r="G786" s="306">
        <f t="shared" ca="1" si="359"/>
        <v>27.328337868505816</v>
      </c>
      <c r="H786" s="307">
        <f t="shared" ca="1" si="360"/>
        <v>-152.61994114635795</v>
      </c>
      <c r="I786" s="304">
        <f t="shared" ca="1" si="361"/>
        <v>155.04736207421581</v>
      </c>
      <c r="J786" s="306">
        <f t="shared" ca="1" si="362"/>
        <v>2248.1847019898355</v>
      </c>
      <c r="K786" s="307">
        <f t="shared" ca="1" si="363"/>
        <v>371.9440407808687</v>
      </c>
      <c r="L786" s="304">
        <f t="shared" ca="1" si="348"/>
        <v>2278.7445718494923</v>
      </c>
      <c r="M786" s="306">
        <f t="shared" ca="1" si="364"/>
        <v>-1.3936126964823701</v>
      </c>
      <c r="N786" s="304">
        <f t="shared" ca="1" si="365"/>
        <v>-79.848125784285997</v>
      </c>
      <c r="P786" s="310">
        <f t="shared" ca="1" si="366"/>
        <v>23</v>
      </c>
      <c r="Q786" s="304">
        <f t="shared" ca="1" si="367"/>
        <v>0</v>
      </c>
      <c r="R786" s="306">
        <f t="shared" ca="1" si="368"/>
        <v>0</v>
      </c>
      <c r="S786" s="307">
        <f t="shared" ca="1" si="369"/>
        <v>8.451999999999984</v>
      </c>
      <c r="T786" s="304">
        <f t="shared" ca="1" si="349"/>
        <v>82.914119999999841</v>
      </c>
      <c r="U786" s="311">
        <f t="shared" ca="1" si="350"/>
        <v>0</v>
      </c>
      <c r="V786" s="306">
        <f t="shared" ca="1" si="351"/>
        <v>1.1802687314431579</v>
      </c>
      <c r="W786" s="304">
        <f t="shared" ca="1" si="352"/>
        <v>62.15256198611408</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2.3341849040694385</v>
      </c>
      <c r="AH786" s="304">
        <f t="shared" ca="1" si="376"/>
        <v>-7.3202833231004192</v>
      </c>
    </row>
    <row r="787" spans="1:34" x14ac:dyDescent="0.2">
      <c r="A787" s="347">
        <f t="shared" ca="1" si="354"/>
        <v>0.1</v>
      </c>
      <c r="B787" s="304">
        <f t="shared" ca="1" si="355"/>
        <v>46.000000000000313</v>
      </c>
      <c r="D787" s="306">
        <f t="shared" ca="1" si="356"/>
        <v>-1.2961294652265176</v>
      </c>
      <c r="E787" s="307">
        <f t="shared" ca="1" si="357"/>
        <v>-2.5715355294292923</v>
      </c>
      <c r="F787" s="304">
        <f t="shared" ca="1" si="358"/>
        <v>2.8797129318294159</v>
      </c>
      <c r="G787" s="306">
        <f t="shared" ca="1" si="359"/>
        <v>27.198724921983164</v>
      </c>
      <c r="H787" s="307">
        <f t="shared" ca="1" si="360"/>
        <v>-152.87709469930087</v>
      </c>
      <c r="I787" s="304">
        <f t="shared" ca="1" si="361"/>
        <v>155.27774058467207</v>
      </c>
      <c r="J787" s="306">
        <f t="shared" ca="1" si="362"/>
        <v>2250.9110551293597</v>
      </c>
      <c r="K787" s="307">
        <f t="shared" ca="1" si="363"/>
        <v>356.66918898858574</v>
      </c>
      <c r="L787" s="304">
        <f t="shared" ca="1" si="348"/>
        <v>2278.9939641160399</v>
      </c>
      <c r="M787" s="306">
        <f t="shared" ca="1" si="364"/>
        <v>-1.3947262439399932</v>
      </c>
      <c r="N787" s="304">
        <f t="shared" ca="1" si="365"/>
        <v>-79.911927353895322</v>
      </c>
      <c r="P787" s="310">
        <f t="shared" ca="1" si="366"/>
        <v>23</v>
      </c>
      <c r="Q787" s="304">
        <f t="shared" ca="1" si="367"/>
        <v>0</v>
      </c>
      <c r="R787" s="306">
        <f t="shared" ca="1" si="368"/>
        <v>0</v>
      </c>
      <c r="S787" s="307">
        <f t="shared" ca="1" si="369"/>
        <v>8.451999999999984</v>
      </c>
      <c r="T787" s="304">
        <f t="shared" ca="1" si="349"/>
        <v>82.914119999999841</v>
      </c>
      <c r="U787" s="311">
        <f t="shared" ca="1" si="350"/>
        <v>0</v>
      </c>
      <c r="V787" s="306">
        <f t="shared" ca="1" si="351"/>
        <v>1.182073551428801</v>
      </c>
      <c r="W787" s="304">
        <f t="shared" ca="1" si="352"/>
        <v>62.432722956469952</v>
      </c>
      <c r="Y787" s="314" t="str">
        <f t="shared" ca="1" si="370"/>
        <v/>
      </c>
      <c r="Z787" s="315" t="str">
        <f t="shared" ca="1" si="371"/>
        <v/>
      </c>
      <c r="AA787" s="316" t="str">
        <f t="shared" ca="1" si="372"/>
        <v/>
      </c>
      <c r="AC787" s="310">
        <f t="shared" ca="1" si="373"/>
        <v>46.000000000000313</v>
      </c>
      <c r="AD787" s="323">
        <f t="shared" ca="1" si="374"/>
        <v>2250.9110551293597</v>
      </c>
      <c r="AE787" s="324" t="e">
        <f t="shared" ca="1" si="353"/>
        <v>#N/A</v>
      </c>
      <c r="AG787" s="306">
        <f t="shared" ca="1" si="375"/>
        <v>2.302822392033506</v>
      </c>
      <c r="AH787" s="304">
        <f t="shared" ca="1" si="376"/>
        <v>-7.3535922842066013</v>
      </c>
    </row>
    <row r="788" spans="1:34" x14ac:dyDescent="0.2">
      <c r="A788" s="347">
        <f t="shared" ca="1" si="354"/>
        <v>0.1</v>
      </c>
      <c r="B788" s="304">
        <f t="shared" ca="1" si="355"/>
        <v>46.100000000000314</v>
      </c>
      <c r="D788" s="306">
        <f t="shared" ca="1" si="356"/>
        <v>-1.2938744293607036</v>
      </c>
      <c r="E788" s="307">
        <f t="shared" ca="1" si="357"/>
        <v>-2.5374618852993853</v>
      </c>
      <c r="F788" s="304">
        <f t="shared" ca="1" si="358"/>
        <v>2.8483019254111031</v>
      </c>
      <c r="G788" s="306">
        <f t="shared" ca="1" si="359"/>
        <v>27.069337479047093</v>
      </c>
      <c r="H788" s="307">
        <f t="shared" ca="1" si="360"/>
        <v>-153.1308408878308</v>
      </c>
      <c r="I788" s="304">
        <f t="shared" ca="1" si="361"/>
        <v>155.50499497626657</v>
      </c>
      <c r="J788" s="306">
        <f t="shared" ca="1" si="362"/>
        <v>2253.6244582494114</v>
      </c>
      <c r="K788" s="307">
        <f t="shared" ca="1" si="363"/>
        <v>341.36879220922918</v>
      </c>
      <c r="L788" s="304">
        <f t="shared" ca="1" si="348"/>
        <v>2279.3323257292564</v>
      </c>
      <c r="M788" s="306">
        <f t="shared" ca="1" si="364"/>
        <v>-1.3958312485601543</v>
      </c>
      <c r="N788" s="304">
        <f t="shared" ca="1" si="365"/>
        <v>-79.975239454973007</v>
      </c>
      <c r="P788" s="310">
        <f t="shared" ca="1" si="366"/>
        <v>23</v>
      </c>
      <c r="Q788" s="304">
        <f t="shared" ca="1" si="367"/>
        <v>0</v>
      </c>
      <c r="R788" s="306">
        <f t="shared" ca="1" si="368"/>
        <v>0</v>
      </c>
      <c r="S788" s="307">
        <f t="shared" ca="1" si="369"/>
        <v>8.451999999999984</v>
      </c>
      <c r="T788" s="304">
        <f t="shared" ca="1" si="349"/>
        <v>82.914119999999841</v>
      </c>
      <c r="U788" s="311">
        <f t="shared" ca="1" si="350"/>
        <v>0</v>
      </c>
      <c r="V788" s="306">
        <f t="shared" ca="1" si="351"/>
        <v>1.1838841070895421</v>
      </c>
      <c r="W788" s="304">
        <f t="shared" ca="1" si="352"/>
        <v>62.711508539079169</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2.2715945306704803</v>
      </c>
      <c r="AH788" s="304">
        <f t="shared" ca="1" si="376"/>
        <v>-7.386739583112881</v>
      </c>
    </row>
    <row r="789" spans="1:34" x14ac:dyDescent="0.2">
      <c r="A789" s="347">
        <f t="shared" ca="1" si="354"/>
        <v>0.1</v>
      </c>
      <c r="B789" s="304">
        <f t="shared" ca="1" si="355"/>
        <v>46.200000000000315</v>
      </c>
      <c r="D789" s="306">
        <f t="shared" ca="1" si="356"/>
        <v>-1.2915792005459137</v>
      </c>
      <c r="E789" s="307">
        <f t="shared" ca="1" si="357"/>
        <v>-2.5035556067480682</v>
      </c>
      <c r="F789" s="304">
        <f t="shared" ca="1" si="358"/>
        <v>2.817084930803917</v>
      </c>
      <c r="G789" s="306">
        <f t="shared" ca="1" si="359"/>
        <v>26.940179558992501</v>
      </c>
      <c r="H789" s="307">
        <f t="shared" ca="1" si="360"/>
        <v>-153.38119644850562</v>
      </c>
      <c r="I789" s="304">
        <f t="shared" ca="1" si="361"/>
        <v>155.72913888751145</v>
      </c>
      <c r="J789" s="306">
        <f t="shared" ca="1" si="362"/>
        <v>2256.3249341013134</v>
      </c>
      <c r="K789" s="307">
        <f t="shared" ca="1" si="363"/>
        <v>326.04319034241234</v>
      </c>
      <c r="L789" s="304">
        <f t="shared" ca="1" si="348"/>
        <v>2279.7601562918753</v>
      </c>
      <c r="M789" s="306">
        <f t="shared" ca="1" si="364"/>
        <v>-1.3969278088012773</v>
      </c>
      <c r="N789" s="304">
        <f t="shared" ca="1" si="365"/>
        <v>-80.03806772877121</v>
      </c>
      <c r="P789" s="310">
        <f t="shared" ca="1" si="366"/>
        <v>23</v>
      </c>
      <c r="Q789" s="304">
        <f t="shared" ca="1" si="367"/>
        <v>0</v>
      </c>
      <c r="R789" s="306">
        <f t="shared" ca="1" si="368"/>
        <v>0</v>
      </c>
      <c r="S789" s="307">
        <f t="shared" ca="1" si="369"/>
        <v>8.451999999999984</v>
      </c>
      <c r="T789" s="304">
        <f t="shared" ca="1" si="349"/>
        <v>82.914119999999841</v>
      </c>
      <c r="U789" s="311">
        <f t="shared" ca="1" si="350"/>
        <v>0</v>
      </c>
      <c r="V789" s="306">
        <f t="shared" ca="1" si="351"/>
        <v>1.1857003778916282</v>
      </c>
      <c r="W789" s="304">
        <f t="shared" ca="1" si="352"/>
        <v>62.9889099762227</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2.2405028344166986</v>
      </c>
      <c r="AH789" s="304">
        <f t="shared" ca="1" si="376"/>
        <v>-7.4197241527542932</v>
      </c>
    </row>
    <row r="790" spans="1:34" x14ac:dyDescent="0.2">
      <c r="A790" s="347">
        <f t="shared" ca="1" si="354"/>
        <v>0.1</v>
      </c>
      <c r="B790" s="304">
        <f t="shared" ca="1" si="355"/>
        <v>46.300000000000317</v>
      </c>
      <c r="D790" s="306">
        <f t="shared" ca="1" si="356"/>
        <v>-1.28924426569251</v>
      </c>
      <c r="E790" s="307">
        <f t="shared" ca="1" si="357"/>
        <v>-2.4698177434832438</v>
      </c>
      <c r="F790" s="304">
        <f t="shared" ca="1" si="358"/>
        <v>2.7860636142496249</v>
      </c>
      <c r="G790" s="306">
        <f t="shared" ca="1" si="359"/>
        <v>26.811255132423248</v>
      </c>
      <c r="H790" s="307">
        <f t="shared" ca="1" si="360"/>
        <v>-153.62817822285393</v>
      </c>
      <c r="I790" s="304">
        <f t="shared" ca="1" si="361"/>
        <v>155.95018610392506</v>
      </c>
      <c r="J790" s="306">
        <f t="shared" ca="1" si="362"/>
        <v>2259.012505835884</v>
      </c>
      <c r="K790" s="307">
        <f t="shared" ca="1" si="363"/>
        <v>310.69272160884435</v>
      </c>
      <c r="L790" s="304">
        <f t="shared" ca="1" si="348"/>
        <v>2280.2779367400876</v>
      </c>
      <c r="M790" s="306">
        <f t="shared" ca="1" si="364"/>
        <v>-1.3980160215252269</v>
      </c>
      <c r="N790" s="304">
        <f t="shared" ca="1" si="365"/>
        <v>-80.100417725065952</v>
      </c>
      <c r="P790" s="310">
        <f t="shared" ca="1" si="366"/>
        <v>23</v>
      </c>
      <c r="Q790" s="304">
        <f t="shared" ca="1" si="367"/>
        <v>0</v>
      </c>
      <c r="R790" s="306">
        <f t="shared" ca="1" si="368"/>
        <v>0</v>
      </c>
      <c r="S790" s="307">
        <f t="shared" ca="1" si="369"/>
        <v>8.451999999999984</v>
      </c>
      <c r="T790" s="304">
        <f t="shared" ca="1" si="349"/>
        <v>82.914119999999841</v>
      </c>
      <c r="U790" s="311">
        <f t="shared" ca="1" si="350"/>
        <v>0</v>
      </c>
      <c r="V790" s="306">
        <f t="shared" ca="1" si="351"/>
        <v>1.1875223433599673</v>
      </c>
      <c r="W790" s="304">
        <f t="shared" ca="1" si="352"/>
        <v>63.264918769814336</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2.2095487777698395</v>
      </c>
      <c r="AH790" s="304">
        <f t="shared" ca="1" si="376"/>
        <v>-7.4525449569596329</v>
      </c>
    </row>
    <row r="791" spans="1:34" x14ac:dyDescent="0.2">
      <c r="A791" s="347">
        <f t="shared" ca="1" si="354"/>
        <v>0.1</v>
      </c>
      <c r="B791" s="304">
        <f t="shared" ca="1" si="355"/>
        <v>46.400000000000318</v>
      </c>
      <c r="D791" s="306">
        <f t="shared" ca="1" si="356"/>
        <v>-1.2868701120627346</v>
      </c>
      <c r="E791" s="307">
        <f t="shared" ca="1" si="357"/>
        <v>-2.4362493139846757</v>
      </c>
      <c r="F791" s="304">
        <f t="shared" ca="1" si="358"/>
        <v>2.7552396275480575</v>
      </c>
      <c r="G791" s="306">
        <f t="shared" ca="1" si="359"/>
        <v>26.682568121216974</v>
      </c>
      <c r="H791" s="307">
        <f t="shared" ca="1" si="360"/>
        <v>-153.8718031542524</v>
      </c>
      <c r="I791" s="304">
        <f t="shared" ca="1" si="361"/>
        <v>156.1681505540883</v>
      </c>
      <c r="J791" s="306">
        <f t="shared" ca="1" si="362"/>
        <v>2261.6871969985659</v>
      </c>
      <c r="K791" s="307">
        <f t="shared" ca="1" si="363"/>
        <v>295.31772253998906</v>
      </c>
      <c r="L791" s="304">
        <f t="shared" ca="1" si="348"/>
        <v>2280.8861291860749</v>
      </c>
      <c r="M791" s="306">
        <f t="shared" ca="1" si="364"/>
        <v>-1.399095982028703</v>
      </c>
      <c r="N791" s="304">
        <f t="shared" ca="1" si="365"/>
        <v>-80.162294903955953</v>
      </c>
      <c r="P791" s="310">
        <f t="shared" ca="1" si="366"/>
        <v>23</v>
      </c>
      <c r="Q791" s="304">
        <f t="shared" ca="1" si="367"/>
        <v>0</v>
      </c>
      <c r="R791" s="306">
        <f t="shared" ca="1" si="368"/>
        <v>0</v>
      </c>
      <c r="S791" s="307">
        <f t="shared" ca="1" si="369"/>
        <v>8.451999999999984</v>
      </c>
      <c r="T791" s="304">
        <f t="shared" ca="1" si="349"/>
        <v>82.914119999999841</v>
      </c>
      <c r="U791" s="311">
        <f t="shared" ca="1" si="350"/>
        <v>0</v>
      </c>
      <c r="V791" s="306">
        <f t="shared" ca="1" si="351"/>
        <v>1.1893499830791308</v>
      </c>
      <c r="W791" s="304">
        <f t="shared" ca="1" si="352"/>
        <v>63.539526679878442</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2.1787337956808486</v>
      </c>
      <c r="AH791" s="304">
        <f t="shared" ca="1" si="376"/>
        <v>-7.4852009902762013</v>
      </c>
    </row>
    <row r="792" spans="1:34" x14ac:dyDescent="0.2">
      <c r="A792" s="347">
        <f t="shared" ca="1" si="354"/>
        <v>0.1</v>
      </c>
      <c r="B792" s="304">
        <f t="shared" ca="1" si="355"/>
        <v>46.50000000000032</v>
      </c>
      <c r="D792" s="306">
        <f t="shared" ca="1" si="356"/>
        <v>-1.2844572271759629</v>
      </c>
      <c r="E792" s="307">
        <f t="shared" ca="1" si="357"/>
        <v>-2.4028513056837584</v>
      </c>
      <c r="F792" s="304">
        <f t="shared" ca="1" si="358"/>
        <v>2.7246146086503145</v>
      </c>
      <c r="G792" s="306">
        <f t="shared" ca="1" si="359"/>
        <v>26.554122398499377</v>
      </c>
      <c r="H792" s="307">
        <f t="shared" ca="1" si="360"/>
        <v>-154.11208828482077</v>
      </c>
      <c r="I792" s="304">
        <f t="shared" ca="1" si="361"/>
        <v>156.3830463057389</v>
      </c>
      <c r="J792" s="306">
        <f t="shared" ca="1" si="362"/>
        <v>2264.3490315245517</v>
      </c>
      <c r="K792" s="307">
        <f t="shared" ca="1" si="363"/>
        <v>279.91852796803539</v>
      </c>
      <c r="L792" s="304">
        <f t="shared" ca="1" si="348"/>
        <v>2281.5851767720546</v>
      </c>
      <c r="M792" s="306">
        <f t="shared" ca="1" si="364"/>
        <v>-1.4001677840739255</v>
      </c>
      <c r="N792" s="304">
        <f t="shared" ca="1" si="365"/>
        <v>-80.223704637620699</v>
      </c>
      <c r="P792" s="310">
        <f t="shared" ca="1" si="366"/>
        <v>23</v>
      </c>
      <c r="Q792" s="304">
        <f t="shared" ca="1" si="367"/>
        <v>0</v>
      </c>
      <c r="R792" s="306">
        <f t="shared" ca="1" si="368"/>
        <v>0</v>
      </c>
      <c r="S792" s="307">
        <f t="shared" ca="1" si="369"/>
        <v>8.451999999999984</v>
      </c>
      <c r="T792" s="304">
        <f t="shared" ca="1" si="349"/>
        <v>82.914119999999841</v>
      </c>
      <c r="U792" s="311">
        <f t="shared" ca="1" si="350"/>
        <v>0</v>
      </c>
      <c r="V792" s="306">
        <f t="shared" ca="1" si="351"/>
        <v>1.1911832766943369</v>
      </c>
      <c r="W792" s="304">
        <f t="shared" ca="1" si="352"/>
        <v>63.81272572298662</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2.1480592839447921</v>
      </c>
      <c r="AH792" s="304">
        <f t="shared" ca="1" si="376"/>
        <v>-7.5176912777897025</v>
      </c>
    </row>
    <row r="793" spans="1:34" x14ac:dyDescent="0.2">
      <c r="A793" s="347">
        <f t="shared" ca="1" si="354"/>
        <v>0.1</v>
      </c>
      <c r="B793" s="304">
        <f t="shared" ca="1" si="355"/>
        <v>46.600000000000321</v>
      </c>
      <c r="D793" s="306">
        <f t="shared" ca="1" si="356"/>
        <v>-1.2820060987152617</v>
      </c>
      <c r="E793" s="307">
        <f t="shared" ca="1" si="357"/>
        <v>-2.3696246751483585</v>
      </c>
      <c r="F793" s="304">
        <f t="shared" ca="1" si="358"/>
        <v>2.6941901822653667</v>
      </c>
      <c r="G793" s="306">
        <f t="shared" ca="1" si="359"/>
        <v>26.42592178862785</v>
      </c>
      <c r="H793" s="307">
        <f t="shared" ca="1" si="360"/>
        <v>-154.34905075233561</v>
      </c>
      <c r="I793" s="304">
        <f t="shared" ca="1" si="361"/>
        <v>156.59488756190527</v>
      </c>
      <c r="J793" s="306">
        <f t="shared" ca="1" si="362"/>
        <v>2266.998033733908</v>
      </c>
      <c r="K793" s="307">
        <f t="shared" ca="1" si="363"/>
        <v>264.49547101617759</v>
      </c>
      <c r="L793" s="304">
        <f t="shared" ca="1" si="348"/>
        <v>2282.3755035360582</v>
      </c>
      <c r="M793" s="306">
        <f t="shared" ca="1" si="364"/>
        <v>-1.4012315199186203</v>
      </c>
      <c r="N793" s="304">
        <f t="shared" ca="1" si="365"/>
        <v>-80.284652212038495</v>
      </c>
      <c r="P793" s="310">
        <f t="shared" ca="1" si="366"/>
        <v>23</v>
      </c>
      <c r="Q793" s="304">
        <f t="shared" ca="1" si="367"/>
        <v>0</v>
      </c>
      <c r="R793" s="306">
        <f t="shared" ca="1" si="368"/>
        <v>0</v>
      </c>
      <c r="S793" s="307">
        <f t="shared" ca="1" si="369"/>
        <v>8.451999999999984</v>
      </c>
      <c r="T793" s="304">
        <f t="shared" ca="1" si="349"/>
        <v>82.914119999999841</v>
      </c>
      <c r="U793" s="311">
        <f t="shared" ca="1" si="350"/>
        <v>0</v>
      </c>
      <c r="V793" s="306">
        <f t="shared" ca="1" si="351"/>
        <v>1.1930222039124305</v>
      </c>
      <c r="W793" s="304">
        <f t="shared" ca="1" si="352"/>
        <v>64.084508170655923</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2.1175265995908248</v>
      </c>
      <c r="AH793" s="304">
        <f t="shared" ca="1" si="376"/>
        <v>-7.5500148749392739</v>
      </c>
    </row>
    <row r="794" spans="1:34" x14ac:dyDescent="0.2">
      <c r="A794" s="347">
        <f t="shared" ca="1" si="354"/>
        <v>0.1</v>
      </c>
      <c r="B794" s="304">
        <f t="shared" ca="1" si="355"/>
        <v>46.700000000000323</v>
      </c>
      <c r="D794" s="306">
        <f t="shared" ca="1" si="356"/>
        <v>-1.2795172144353235</v>
      </c>
      <c r="E794" s="307">
        <f t="shared" ca="1" si="357"/>
        <v>-2.3365703482724394</v>
      </c>
      <c r="F794" s="304">
        <f t="shared" ca="1" si="358"/>
        <v>2.6639679604796895</v>
      </c>
      <c r="G794" s="306">
        <f t="shared" ca="1" si="359"/>
        <v>26.297970067184316</v>
      </c>
      <c r="H794" s="307">
        <f t="shared" ca="1" si="360"/>
        <v>-154.58270778716286</v>
      </c>
      <c r="I794" s="304">
        <f t="shared" ca="1" si="361"/>
        <v>156.80368865707817</v>
      </c>
      <c r="J794" s="306">
        <f t="shared" ca="1" si="362"/>
        <v>2269.6342283266986</v>
      </c>
      <c r="K794" s="307">
        <f t="shared" ca="1" si="363"/>
        <v>249.04888308920266</v>
      </c>
      <c r="L794" s="304">
        <f t="shared" ca="1" si="348"/>
        <v>2283.2575142896408</v>
      </c>
      <c r="M794" s="306">
        <f t="shared" ca="1" si="364"/>
        <v>-1.4022872803453319</v>
      </c>
      <c r="N794" s="304">
        <f t="shared" ca="1" si="365"/>
        <v>-80.345142828665999</v>
      </c>
      <c r="P794" s="310">
        <f t="shared" ca="1" si="366"/>
        <v>23</v>
      </c>
      <c r="Q794" s="304">
        <f t="shared" ca="1" si="367"/>
        <v>0</v>
      </c>
      <c r="R794" s="306">
        <f t="shared" ca="1" si="368"/>
        <v>0</v>
      </c>
      <c r="S794" s="307">
        <f t="shared" ca="1" si="369"/>
        <v>8.451999999999984</v>
      </c>
      <c r="T794" s="304">
        <f t="shared" ca="1" si="349"/>
        <v>82.914119999999841</v>
      </c>
      <c r="U794" s="311">
        <f t="shared" ca="1" si="350"/>
        <v>0</v>
      </c>
      <c r="V794" s="306">
        <f t="shared" ca="1" si="351"/>
        <v>1.1948667445028431</v>
      </c>
      <c r="W794" s="304">
        <f t="shared" ca="1" si="352"/>
        <v>64.354866547707658</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2.0871370612711067</v>
      </c>
      <c r="AH794" s="304">
        <f t="shared" ca="1" si="376"/>
        <v>-7.5821708673279753</v>
      </c>
    </row>
    <row r="795" spans="1:34" x14ac:dyDescent="0.2">
      <c r="A795" s="347">
        <f t="shared" ca="1" si="354"/>
        <v>0.1</v>
      </c>
      <c r="B795" s="304">
        <f t="shared" ca="1" si="355"/>
        <v>46.800000000000324</v>
      </c>
      <c r="D795" s="306">
        <f t="shared" ca="1" si="356"/>
        <v>-1.2769910620716982</v>
      </c>
      <c r="E795" s="307">
        <f t="shared" ca="1" si="357"/>
        <v>-2.3036892204705621</v>
      </c>
      <c r="F795" s="304">
        <f t="shared" ca="1" si="358"/>
        <v>2.6339495433897873</v>
      </c>
      <c r="G795" s="306">
        <f t="shared" ca="1" si="359"/>
        <v>26.170270960977145</v>
      </c>
      <c r="H795" s="307">
        <f t="shared" ca="1" si="360"/>
        <v>-154.81307670920992</v>
      </c>
      <c r="I795" s="304">
        <f t="shared" ca="1" si="361"/>
        <v>157.00946405342157</v>
      </c>
      <c r="J795" s="306">
        <f t="shared" ca="1" si="362"/>
        <v>2272.2576403781068</v>
      </c>
      <c r="K795" s="307">
        <f t="shared" ca="1" si="363"/>
        <v>233.57909386438402</v>
      </c>
      <c r="L795" s="304">
        <f t="shared" ca="1" si="348"/>
        <v>2284.2315945076998</v>
      </c>
      <c r="M795" s="306">
        <f t="shared" ca="1" si="364"/>
        <v>-1.4033351546900739</v>
      </c>
      <c r="N795" s="304">
        <f t="shared" ca="1" si="365"/>
        <v>-80.405181606079751</v>
      </c>
      <c r="P795" s="310">
        <f t="shared" ca="1" si="366"/>
        <v>23</v>
      </c>
      <c r="Q795" s="304">
        <f t="shared" ca="1" si="367"/>
        <v>0</v>
      </c>
      <c r="R795" s="306">
        <f t="shared" ca="1" si="368"/>
        <v>0</v>
      </c>
      <c r="S795" s="307">
        <f t="shared" ca="1" si="369"/>
        <v>8.451999999999984</v>
      </c>
      <c r="T795" s="304">
        <f t="shared" ca="1" si="349"/>
        <v>82.914119999999841</v>
      </c>
      <c r="U795" s="311">
        <f t="shared" ca="1" si="350"/>
        <v>0</v>
      </c>
      <c r="V795" s="306">
        <f t="shared" ca="1" si="351"/>
        <v>1.1967168782985471</v>
      </c>
      <c r="W795" s="304">
        <f t="shared" ca="1" si="352"/>
        <v>64.62379363058956</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2.0568919496490139</v>
      </c>
      <c r="AH795" s="304">
        <f t="shared" ca="1" si="376"/>
        <v>-7.6141583705286067</v>
      </c>
    </row>
    <row r="796" spans="1:34" x14ac:dyDescent="0.2">
      <c r="A796" s="347">
        <f t="shared" ca="1" si="354"/>
        <v>0.1</v>
      </c>
      <c r="B796" s="304">
        <f t="shared" ca="1" si="355"/>
        <v>46.900000000000325</v>
      </c>
      <c r="D796" s="306">
        <f t="shared" ca="1" si="356"/>
        <v>-1.2744281292514026</v>
      </c>
      <c r="E796" s="307">
        <f t="shared" ca="1" si="357"/>
        <v>-2.2709821568769284</v>
      </c>
      <c r="F796" s="304">
        <f t="shared" ca="1" si="358"/>
        <v>2.6041365197471147</v>
      </c>
      <c r="G796" s="306">
        <f t="shared" ca="1" si="359"/>
        <v>26.042828148052006</v>
      </c>
      <c r="H796" s="307">
        <f t="shared" ca="1" si="360"/>
        <v>-155.04017492489763</v>
      </c>
      <c r="I796" s="304">
        <f t="shared" ca="1" si="361"/>
        <v>157.21222833702163</v>
      </c>
      <c r="J796" s="306">
        <f t="shared" ca="1" si="362"/>
        <v>2274.8682953335583</v>
      </c>
      <c r="K796" s="307">
        <f t="shared" ca="1" si="363"/>
        <v>218.08643128267863</v>
      </c>
      <c r="L796" s="304">
        <f t="shared" ca="1" si="348"/>
        <v>2285.2981102305721</v>
      </c>
      <c r="M796" s="306">
        <f t="shared" ca="1" si="364"/>
        <v>-1.4043752308703381</v>
      </c>
      <c r="N796" s="304">
        <f t="shared" ca="1" si="365"/>
        <v>-80.464773581580971</v>
      </c>
      <c r="P796" s="310">
        <f t="shared" ca="1" si="366"/>
        <v>23</v>
      </c>
      <c r="Q796" s="304">
        <f t="shared" ca="1" si="367"/>
        <v>0</v>
      </c>
      <c r="R796" s="306">
        <f t="shared" ca="1" si="368"/>
        <v>0</v>
      </c>
      <c r="S796" s="307">
        <f t="shared" ca="1" si="369"/>
        <v>8.451999999999984</v>
      </c>
      <c r="T796" s="304">
        <f t="shared" ca="1" si="349"/>
        <v>82.914119999999841</v>
      </c>
      <c r="U796" s="311">
        <f t="shared" ca="1" si="350"/>
        <v>0</v>
      </c>
      <c r="V796" s="306">
        <f t="shared" ca="1" si="351"/>
        <v>1.1985725851969928</v>
      </c>
      <c r="W796" s="304">
        <f t="shared" ca="1" si="352"/>
        <v>64.89128244566129</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2.0267925077864097</v>
      </c>
      <c r="AH796" s="304">
        <f t="shared" ca="1" si="376"/>
        <v>-7.6459765298851972</v>
      </c>
    </row>
    <row r="797" spans="1:34" x14ac:dyDescent="0.2">
      <c r="A797" s="347">
        <f t="shared" ca="1" si="354"/>
        <v>0.1</v>
      </c>
      <c r="B797" s="304">
        <f t="shared" ca="1" si="355"/>
        <v>47.000000000000327</v>
      </c>
      <c r="D797" s="306">
        <f t="shared" ca="1" si="356"/>
        <v>-1.2718289034048533</v>
      </c>
      <c r="E797" s="307">
        <f t="shared" ca="1" si="357"/>
        <v>-2.2384499925489694</v>
      </c>
      <c r="F797" s="304">
        <f t="shared" ca="1" si="358"/>
        <v>2.5745304676151091</v>
      </c>
      <c r="G797" s="306">
        <f t="shared" ca="1" si="359"/>
        <v>25.915645257711521</v>
      </c>
      <c r="H797" s="307">
        <f t="shared" ca="1" si="360"/>
        <v>-155.26401992415254</v>
      </c>
      <c r="I797" s="304">
        <f t="shared" ca="1" si="361"/>
        <v>157.41199621417417</v>
      </c>
      <c r="J797" s="306">
        <f t="shared" ca="1" si="362"/>
        <v>2277.4662190038466</v>
      </c>
      <c r="K797" s="307">
        <f t="shared" ca="1" si="363"/>
        <v>202.57122154022613</v>
      </c>
      <c r="L797" s="304">
        <f t="shared" ca="1" si="348"/>
        <v>2286.4574079785471</v>
      </c>
      <c r="M797" s="306">
        <f t="shared" ca="1" si="364"/>
        <v>-1.4054075954124772</v>
      </c>
      <c r="N797" s="304">
        <f t="shared" ca="1" si="365"/>
        <v>-80.5239237127645</v>
      </c>
      <c r="P797" s="310">
        <f t="shared" ca="1" si="366"/>
        <v>23</v>
      </c>
      <c r="Q797" s="304">
        <f t="shared" ca="1" si="367"/>
        <v>0</v>
      </c>
      <c r="R797" s="306">
        <f t="shared" ca="1" si="368"/>
        <v>0</v>
      </c>
      <c r="S797" s="307">
        <f t="shared" ca="1" si="369"/>
        <v>8.451999999999984</v>
      </c>
      <c r="T797" s="304">
        <f t="shared" ca="1" si="349"/>
        <v>82.914119999999841</v>
      </c>
      <c r="U797" s="311">
        <f t="shared" ca="1" si="350"/>
        <v>0</v>
      </c>
      <c r="V797" s="306">
        <f t="shared" ca="1" si="351"/>
        <v>1.2004338451610359</v>
      </c>
      <c r="W797" s="304">
        <f t="shared" ca="1" si="352"/>
        <v>65.157326267444319</v>
      </c>
      <c r="Y797" s="314" t="str">
        <f t="shared" ca="1" si="370"/>
        <v/>
      </c>
      <c r="Z797" s="315" t="str">
        <f t="shared" ca="1" si="371"/>
        <v/>
      </c>
      <c r="AA797" s="316" t="str">
        <f t="shared" ca="1" si="372"/>
        <v/>
      </c>
      <c r="AC797" s="310">
        <f t="shared" ca="1" si="373"/>
        <v>47.000000000000327</v>
      </c>
      <c r="AD797" s="323">
        <f t="shared" ca="1" si="374"/>
        <v>2277.4662190038466</v>
      </c>
      <c r="AE797" s="324" t="e">
        <f t="shared" ca="1" si="353"/>
        <v>#N/A</v>
      </c>
      <c r="AG797" s="306">
        <f t="shared" ca="1" si="375"/>
        <v>1.996839941530193</v>
      </c>
      <c r="AH797" s="304">
        <f t="shared" ca="1" si="376"/>
        <v>-7.677624520310153</v>
      </c>
    </row>
    <row r="798" spans="1:34" x14ac:dyDescent="0.2">
      <c r="A798" s="347">
        <f t="shared" ca="1" si="354"/>
        <v>0.1</v>
      </c>
      <c r="B798" s="304">
        <f t="shared" ca="1" si="355"/>
        <v>47.100000000000328</v>
      </c>
      <c r="D798" s="306">
        <f t="shared" ca="1" si="356"/>
        <v>-1.2691938716791529</v>
      </c>
      <c r="E798" s="307">
        <f t="shared" ca="1" si="357"/>
        <v>-2.2060935326753359</v>
      </c>
      <c r="F798" s="304">
        <f t="shared" ca="1" si="358"/>
        <v>2.5451329550378818</v>
      </c>
      <c r="G798" s="306">
        <f t="shared" ca="1" si="359"/>
        <v>25.788725870543605</v>
      </c>
      <c r="H798" s="307">
        <f t="shared" ca="1" si="360"/>
        <v>-155.48462927742005</v>
      </c>
      <c r="I798" s="304">
        <f t="shared" ca="1" si="361"/>
        <v>157.60878250771052</v>
      </c>
      <c r="J798" s="306">
        <f t="shared" ca="1" si="362"/>
        <v>2280.0514375602593</v>
      </c>
      <c r="K798" s="307">
        <f t="shared" ca="1" si="363"/>
        <v>187.0337890801475</v>
      </c>
      <c r="L798" s="304">
        <f t="shared" ca="1" si="348"/>
        <v>2287.7098146789249</v>
      </c>
      <c r="M798" s="306">
        <f t="shared" ca="1" si="364"/>
        <v>-1.406432333478475</v>
      </c>
      <c r="N798" s="304">
        <f t="shared" ca="1" si="365"/>
        <v>-80.582636879052572</v>
      </c>
      <c r="P798" s="310">
        <f t="shared" ca="1" si="366"/>
        <v>23</v>
      </c>
      <c r="Q798" s="304">
        <f t="shared" ca="1" si="367"/>
        <v>0</v>
      </c>
      <c r="R798" s="306">
        <f t="shared" ca="1" si="368"/>
        <v>0</v>
      </c>
      <c r="S798" s="307">
        <f t="shared" ca="1" si="369"/>
        <v>8.451999999999984</v>
      </c>
      <c r="T798" s="304">
        <f t="shared" ca="1" si="349"/>
        <v>82.914119999999841</v>
      </c>
      <c r="U798" s="311">
        <f t="shared" ca="1" si="350"/>
        <v>0</v>
      </c>
      <c r="V798" s="306">
        <f t="shared" ca="1" si="351"/>
        <v>1.2023006382198538</v>
      </c>
      <c r="W798" s="304">
        <f t="shared" ca="1" si="352"/>
        <v>65.421918616837814</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1.9670354198981181</v>
      </c>
      <c r="AH798" s="304">
        <f t="shared" ca="1" si="376"/>
        <v>-7.7091015460771937</v>
      </c>
    </row>
    <row r="799" spans="1:34" x14ac:dyDescent="0.2">
      <c r="A799" s="347">
        <f t="shared" ca="1" si="354"/>
        <v>0.1</v>
      </c>
      <c r="B799" s="304">
        <f t="shared" ca="1" si="355"/>
        <v>47.20000000000033</v>
      </c>
      <c r="D799" s="306">
        <f t="shared" ca="1" si="356"/>
        <v>-1.2665235208527348</v>
      </c>
      <c r="E799" s="307">
        <f t="shared" ca="1" si="357"/>
        <v>-2.1739135527881217</v>
      </c>
      <c r="F799" s="304">
        <f t="shared" ca="1" si="358"/>
        <v>2.5159455407200451</v>
      </c>
      <c r="G799" s="306">
        <f t="shared" ca="1" si="359"/>
        <v>25.662073518458332</v>
      </c>
      <c r="H799" s="307">
        <f t="shared" ca="1" si="360"/>
        <v>-155.70202063269886</v>
      </c>
      <c r="I799" s="304">
        <f t="shared" ca="1" si="361"/>
        <v>157.80260215336168</v>
      </c>
      <c r="J799" s="306">
        <f t="shared" ca="1" si="362"/>
        <v>2282.6239775297095</v>
      </c>
      <c r="K799" s="307">
        <f t="shared" ca="1" si="363"/>
        <v>171.47445658464156</v>
      </c>
      <c r="L799" s="304">
        <f t="shared" ca="1" si="348"/>
        <v>2289.0556376057243</v>
      </c>
      <c r="M799" s="306">
        <f t="shared" ca="1" si="364"/>
        <v>-1.4074495288921249</v>
      </c>
      <c r="N799" s="304">
        <f t="shared" ca="1" si="365"/>
        <v>-80.640917883194774</v>
      </c>
      <c r="P799" s="310">
        <f t="shared" ca="1" si="366"/>
        <v>23</v>
      </c>
      <c r="Q799" s="304">
        <f t="shared" ca="1" si="367"/>
        <v>0</v>
      </c>
      <c r="R799" s="306">
        <f t="shared" ca="1" si="368"/>
        <v>0</v>
      </c>
      <c r="S799" s="307">
        <f t="shared" ca="1" si="369"/>
        <v>8.451999999999984</v>
      </c>
      <c r="T799" s="304">
        <f t="shared" ca="1" si="349"/>
        <v>82.914119999999841</v>
      </c>
      <c r="U799" s="311">
        <f t="shared" ca="1" si="350"/>
        <v>0</v>
      </c>
      <c r="V799" s="306">
        <f t="shared" ca="1" si="351"/>
        <v>1.2041729444698461</v>
      </c>
      <c r="W799" s="304">
        <f t="shared" ca="1" si="352"/>
        <v>65.685053259300787</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1.9373800754638459</v>
      </c>
      <c r="AH799" s="304">
        <f t="shared" ca="1" si="376"/>
        <v>-7.7404068406102624</v>
      </c>
    </row>
    <row r="800" spans="1:34" x14ac:dyDescent="0.2">
      <c r="A800" s="347">
        <f t="shared" ca="1" si="354"/>
        <v>0.1</v>
      </c>
      <c r="B800" s="304">
        <f t="shared" ca="1" si="355"/>
        <v>47.300000000000331</v>
      </c>
      <c r="D800" s="306">
        <f t="shared" ca="1" si="356"/>
        <v>-1.2638183372513381</v>
      </c>
      <c r="E800" s="307">
        <f t="shared" ca="1" si="357"/>
        <v>-2.1419107989792447</v>
      </c>
      <c r="F800" s="304">
        <f t="shared" ca="1" si="358"/>
        <v>2.4869697747171444</v>
      </c>
      <c r="G800" s="306">
        <f t="shared" ca="1" si="359"/>
        <v>25.535691684733198</v>
      </c>
      <c r="H800" s="307">
        <f t="shared" ca="1" si="360"/>
        <v>-155.91621171259678</v>
      </c>
      <c r="I800" s="304">
        <f t="shared" ca="1" si="361"/>
        <v>157.9934701961605</v>
      </c>
      <c r="J800" s="306">
        <f t="shared" ca="1" si="362"/>
        <v>2285.1838657898688</v>
      </c>
      <c r="K800" s="307">
        <f t="shared" ca="1" si="363"/>
        <v>155.89354496737678</v>
      </c>
      <c r="L800" s="304">
        <f t="shared" ca="1" si="348"/>
        <v>2290.4951643321197</v>
      </c>
      <c r="M800" s="306">
        <f t="shared" ca="1" si="364"/>
        <v>-1.4084592641646263</v>
      </c>
      <c r="N800" s="304">
        <f t="shared" ca="1" si="365"/>
        <v>-80.698771452734604</v>
      </c>
      <c r="P800" s="310">
        <f t="shared" ca="1" si="366"/>
        <v>23</v>
      </c>
      <c r="Q800" s="304">
        <f t="shared" ca="1" si="367"/>
        <v>0</v>
      </c>
      <c r="R800" s="306">
        <f t="shared" ca="1" si="368"/>
        <v>0</v>
      </c>
      <c r="S800" s="307">
        <f t="shared" ca="1" si="369"/>
        <v>8.451999999999984</v>
      </c>
      <c r="T800" s="304">
        <f t="shared" ca="1" si="349"/>
        <v>82.914119999999841</v>
      </c>
      <c r="U800" s="311">
        <f t="shared" ca="1" si="350"/>
        <v>0</v>
      </c>
      <c r="V800" s="306">
        <f t="shared" ca="1" si="351"/>
        <v>1.2060507440755244</v>
      </c>
      <c r="W800" s="304">
        <f t="shared" ca="1" si="352"/>
        <v>65.946724203001793</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1.9078750047413804</v>
      </c>
      <c r="AH800" s="304">
        <f t="shared" ca="1" si="376"/>
        <v>-7.7715396662684464</v>
      </c>
    </row>
    <row r="801" spans="1:34" x14ac:dyDescent="0.2">
      <c r="A801" s="347">
        <f t="shared" ca="1" si="354"/>
        <v>0.1</v>
      </c>
      <c r="B801" s="304">
        <f t="shared" ca="1" si="355"/>
        <v>47.400000000000333</v>
      </c>
      <c r="D801" s="306">
        <f t="shared" ca="1" si="356"/>
        <v>-1.2610788066653444</v>
      </c>
      <c r="E801" s="307">
        <f t="shared" ca="1" si="357"/>
        <v>-2.1100859881208578</v>
      </c>
      <c r="F801" s="304">
        <f t="shared" ca="1" si="358"/>
        <v>2.458207199136083</v>
      </c>
      <c r="G801" s="306">
        <f t="shared" ca="1" si="359"/>
        <v>25.409583804066664</v>
      </c>
      <c r="H801" s="307">
        <f t="shared" ca="1" si="360"/>
        <v>-156.12722031140885</v>
      </c>
      <c r="I801" s="304">
        <f t="shared" ca="1" si="361"/>
        <v>158.18140178688228</v>
      </c>
      <c r="J801" s="306">
        <f t="shared" ca="1" si="362"/>
        <v>2287.731129564309</v>
      </c>
      <c r="K801" s="307">
        <f t="shared" ca="1" si="363"/>
        <v>140.29137336617651</v>
      </c>
      <c r="L801" s="304">
        <f t="shared" ca="1" si="348"/>
        <v>2292.0286626956822</v>
      </c>
      <c r="M801" s="306">
        <f t="shared" ca="1" si="364"/>
        <v>-1.4094616205196151</v>
      </c>
      <c r="N801" s="304">
        <f t="shared" ca="1" si="365"/>
        <v>-80.756202241443575</v>
      </c>
      <c r="P801" s="310">
        <f t="shared" ca="1" si="366"/>
        <v>23</v>
      </c>
      <c r="Q801" s="304">
        <f t="shared" ca="1" si="367"/>
        <v>0</v>
      </c>
      <c r="R801" s="306">
        <f t="shared" ca="1" si="368"/>
        <v>0</v>
      </c>
      <c r="S801" s="307">
        <f t="shared" ca="1" si="369"/>
        <v>8.451999999999984</v>
      </c>
      <c r="T801" s="304">
        <f t="shared" ca="1" si="349"/>
        <v>82.914119999999841</v>
      </c>
      <c r="U801" s="311">
        <f t="shared" ca="1" si="350"/>
        <v>0</v>
      </c>
      <c r="V801" s="306">
        <f t="shared" ca="1" si="351"/>
        <v>1.2079340172703925</v>
      </c>
      <c r="W801" s="304">
        <f t="shared" ca="1" si="352"/>
        <v>66.206925696937503</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1.8785212685687975</v>
      </c>
      <c r="AH801" s="304">
        <f t="shared" ca="1" si="376"/>
        <v>-7.8024993141270604</v>
      </c>
    </row>
    <row r="802" spans="1:34" x14ac:dyDescent="0.2">
      <c r="A802" s="347">
        <f t="shared" ca="1" si="354"/>
        <v>0.1</v>
      </c>
      <c r="B802" s="304">
        <f t="shared" ca="1" si="355"/>
        <v>47.500000000000334</v>
      </c>
      <c r="D802" s="306">
        <f t="shared" ca="1" si="356"/>
        <v>-1.2583054142684738</v>
      </c>
      <c r="E802" s="307">
        <f t="shared" ca="1" si="357"/>
        <v>-2.0784398080896187</v>
      </c>
      <c r="F802" s="304">
        <f t="shared" ca="1" si="358"/>
        <v>2.4296593488448059</v>
      </c>
      <c r="G802" s="306">
        <f t="shared" ca="1" si="359"/>
        <v>25.283753262639816</v>
      </c>
      <c r="H802" s="307">
        <f t="shared" ca="1" si="360"/>
        <v>-156.33506429221782</v>
      </c>
      <c r="I802" s="304">
        <f t="shared" ca="1" si="361"/>
        <v>158.36641217852329</v>
      </c>
      <c r="J802" s="306">
        <f t="shared" ca="1" si="362"/>
        <v>2290.2657964176442</v>
      </c>
      <c r="K802" s="307">
        <f t="shared" ca="1" si="363"/>
        <v>124.66825913599519</v>
      </c>
      <c r="L802" s="304">
        <f t="shared" ca="1" si="348"/>
        <v>2293.6563807764551</v>
      </c>
      <c r="M802" s="306">
        <f t="shared" ca="1" si="364"/>
        <v>-1.4104566779176453</v>
      </c>
      <c r="N802" s="304">
        <f t="shared" ca="1" si="365"/>
        <v>-80.813214830723979</v>
      </c>
      <c r="P802" s="310">
        <f t="shared" ca="1" si="366"/>
        <v>23</v>
      </c>
      <c r="Q802" s="304">
        <f t="shared" ca="1" si="367"/>
        <v>0</v>
      </c>
      <c r="R802" s="306">
        <f t="shared" ca="1" si="368"/>
        <v>0</v>
      </c>
      <c r="S802" s="307">
        <f t="shared" ca="1" si="369"/>
        <v>8.451999999999984</v>
      </c>
      <c r="T802" s="304">
        <f t="shared" ca="1" si="349"/>
        <v>82.914119999999841</v>
      </c>
      <c r="U802" s="311">
        <f t="shared" ca="1" si="350"/>
        <v>0</v>
      </c>
      <c r="V802" s="306">
        <f t="shared" ca="1" si="351"/>
        <v>1.2098227443578091</v>
      </c>
      <c r="W802" s="304">
        <f t="shared" ca="1" si="352"/>
        <v>66.465652229020492</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1.8493198924913248</v>
      </c>
      <c r="AH802" s="304">
        <f t="shared" ca="1" si="376"/>
        <v>-7.8332851037550437</v>
      </c>
    </row>
    <row r="803" spans="1:34" x14ac:dyDescent="0.2">
      <c r="A803" s="347">
        <f t="shared" ca="1" si="354"/>
        <v>0.1</v>
      </c>
      <c r="B803" s="304">
        <f t="shared" ca="1" si="355"/>
        <v>47.600000000000335</v>
      </c>
      <c r="D803" s="306">
        <f t="shared" ca="1" si="356"/>
        <v>-1.2554986445378113</v>
      </c>
      <c r="E803" s="307">
        <f t="shared" ca="1" si="357"/>
        <v>-2.0469729179947649</v>
      </c>
      <c r="F803" s="304">
        <f t="shared" ca="1" si="358"/>
        <v>2.4013277521905008</v>
      </c>
      <c r="G803" s="306">
        <f t="shared" ca="1" si="359"/>
        <v>25.158203398186036</v>
      </c>
      <c r="H803" s="307">
        <f t="shared" ca="1" si="360"/>
        <v>-156.5397615840173</v>
      </c>
      <c r="I803" s="304">
        <f t="shared" ca="1" si="361"/>
        <v>158.54851672281731</v>
      </c>
      <c r="J803" s="306">
        <f t="shared" ca="1" si="362"/>
        <v>2292.7878942506854</v>
      </c>
      <c r="K803" s="307">
        <f t="shared" ca="1" si="363"/>
        <v>109.02451784218343</v>
      </c>
      <c r="L803" s="304">
        <f t="shared" ca="1" si="348"/>
        <v>2295.3785468879009</v>
      </c>
      <c r="M803" s="306">
        <f t="shared" ca="1" si="364"/>
        <v>-1.4114445150801309</v>
      </c>
      <c r="N803" s="304">
        <f t="shared" ca="1" si="365"/>
        <v>-80.869813730980582</v>
      </c>
      <c r="P803" s="310">
        <f t="shared" ca="1" si="366"/>
        <v>23</v>
      </c>
      <c r="Q803" s="304">
        <f t="shared" ca="1" si="367"/>
        <v>0</v>
      </c>
      <c r="R803" s="306">
        <f t="shared" ca="1" si="368"/>
        <v>0</v>
      </c>
      <c r="S803" s="307">
        <f t="shared" ca="1" si="369"/>
        <v>8.451999999999984</v>
      </c>
      <c r="T803" s="304">
        <f t="shared" ca="1" si="349"/>
        <v>82.914119999999841</v>
      </c>
      <c r="U803" s="311">
        <f t="shared" ca="1" si="350"/>
        <v>0</v>
      </c>
      <c r="V803" s="306">
        <f t="shared" ca="1" si="351"/>
        <v>1.2117169057118435</v>
      </c>
      <c r="W803" s="304">
        <f t="shared" ca="1" si="352"/>
        <v>66.722898524137747</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1.8202718671438145</v>
      </c>
      <c r="AH803" s="304">
        <f t="shared" ca="1" si="376"/>
        <v>-7.863896382988715</v>
      </c>
    </row>
    <row r="804" spans="1:34" x14ac:dyDescent="0.2">
      <c r="A804" s="347">
        <f t="shared" ca="1" si="354"/>
        <v>0.1</v>
      </c>
      <c r="B804" s="304">
        <f t="shared" ca="1" si="355"/>
        <v>47.700000000000337</v>
      </c>
      <c r="D804" s="306">
        <f t="shared" ca="1" si="356"/>
        <v>-1.2526589811752071</v>
      </c>
      <c r="E804" s="307">
        <f t="shared" ca="1" si="357"/>
        <v>-2.0156859484098284</v>
      </c>
      <c r="F804" s="304">
        <f t="shared" ca="1" si="358"/>
        <v>2.3732139317254433</v>
      </c>
      <c r="G804" s="306">
        <f t="shared" ca="1" si="359"/>
        <v>25.032937500068513</v>
      </c>
      <c r="H804" s="307">
        <f t="shared" ca="1" si="360"/>
        <v>-156.74133017885828</v>
      </c>
      <c r="I804" s="304">
        <f t="shared" ca="1" si="361"/>
        <v>158.72773086679027</v>
      </c>
      <c r="J804" s="306">
        <f t="shared" ca="1" si="362"/>
        <v>2295.297451295598</v>
      </c>
      <c r="K804" s="307">
        <f t="shared" ca="1" si="363"/>
        <v>93.360463254039644</v>
      </c>
      <c r="L804" s="304">
        <f t="shared" ca="1" si="348"/>
        <v>2297.1953695807147</v>
      </c>
      <c r="M804" s="306">
        <f t="shared" ca="1" si="364"/>
        <v>-1.4124252095127652</v>
      </c>
      <c r="N804" s="304">
        <f t="shared" ca="1" si="365"/>
        <v>-80.926003382962492</v>
      </c>
      <c r="P804" s="310">
        <f t="shared" ca="1" si="366"/>
        <v>23</v>
      </c>
      <c r="Q804" s="304">
        <f t="shared" ca="1" si="367"/>
        <v>0</v>
      </c>
      <c r="R804" s="306">
        <f t="shared" ca="1" si="368"/>
        <v>0</v>
      </c>
      <c r="S804" s="307">
        <f t="shared" ca="1" si="369"/>
        <v>8.451999999999984</v>
      </c>
      <c r="T804" s="304">
        <f t="shared" ca="1" si="349"/>
        <v>82.914119999999841</v>
      </c>
      <c r="U804" s="311">
        <f t="shared" ca="1" si="350"/>
        <v>0</v>
      </c>
      <c r="V804" s="306">
        <f t="shared" ca="1" si="351"/>
        <v>1.2136164817781128</v>
      </c>
      <c r="W804" s="304">
        <f t="shared" ca="1" si="352"/>
        <v>66.978659542180438</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1.7913781486325533</v>
      </c>
      <c r="AH804" s="304">
        <f t="shared" ca="1" si="376"/>
        <v>-7.8943325277020673</v>
      </c>
    </row>
    <row r="805" spans="1:34" x14ac:dyDescent="0.2">
      <c r="A805" s="347">
        <f t="shared" ca="1" si="354"/>
        <v>0.1</v>
      </c>
      <c r="B805" s="304">
        <f t="shared" ca="1" si="355"/>
        <v>47.800000000000338</v>
      </c>
      <c r="D805" s="306">
        <f t="shared" ca="1" si="356"/>
        <v>-1.2497869070300096</v>
      </c>
      <c r="E805" s="307">
        <f t="shared" ca="1" si="357"/>
        <v>-1.9845795016078913</v>
      </c>
      <c r="F805" s="304">
        <f t="shared" ca="1" si="358"/>
        <v>2.3453194049395196</v>
      </c>
      <c r="G805" s="306">
        <f t="shared" ca="1" si="359"/>
        <v>24.907958809365514</v>
      </c>
      <c r="H805" s="307">
        <f t="shared" ca="1" si="360"/>
        <v>-156.93978812901906</v>
      </c>
      <c r="I805" s="304">
        <f t="shared" ca="1" si="361"/>
        <v>158.9040701493528</v>
      </c>
      <c r="J805" s="306">
        <f t="shared" ca="1" si="362"/>
        <v>2297.7944961110697</v>
      </c>
      <c r="K805" s="307">
        <f t="shared" ca="1" si="363"/>
        <v>77.676407338645774</v>
      </c>
      <c r="L805" s="304">
        <f t="shared" ca="1" si="348"/>
        <v>2299.107037659483</v>
      </c>
      <c r="M805" s="306">
        <f t="shared" ca="1" si="364"/>
        <v>-1.4133988375284294</v>
      </c>
      <c r="N805" s="304">
        <f t="shared" ca="1" si="365"/>
        <v>-80.981788159075762</v>
      </c>
      <c r="P805" s="310">
        <f t="shared" ca="1" si="366"/>
        <v>23</v>
      </c>
      <c r="Q805" s="304">
        <f t="shared" ca="1" si="367"/>
        <v>0</v>
      </c>
      <c r="R805" s="306">
        <f t="shared" ca="1" si="368"/>
        <v>0</v>
      </c>
      <c r="S805" s="307">
        <f t="shared" ca="1" si="369"/>
        <v>8.451999999999984</v>
      </c>
      <c r="T805" s="304">
        <f t="shared" ca="1" si="349"/>
        <v>82.914119999999841</v>
      </c>
      <c r="U805" s="311">
        <f t="shared" ca="1" si="350"/>
        <v>0</v>
      </c>
      <c r="V805" s="306">
        <f t="shared" ca="1" si="351"/>
        <v>1.2155214530746135</v>
      </c>
      <c r="W805" s="304">
        <f t="shared" ca="1" si="352"/>
        <v>67.232930476046803</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1.7626396589165054</v>
      </c>
      <c r="AH805" s="304">
        <f t="shared" ca="1" si="376"/>
        <v>-7.9245929415736587</v>
      </c>
    </row>
    <row r="806" spans="1:34" x14ac:dyDescent="0.2">
      <c r="A806" s="347">
        <f t="shared" ca="1" si="354"/>
        <v>0.1</v>
      </c>
      <c r="B806" s="304">
        <f t="shared" ca="1" si="355"/>
        <v>47.90000000000034</v>
      </c>
      <c r="D806" s="306">
        <f t="shared" ca="1" si="356"/>
        <v>-1.246882904023159</v>
      </c>
      <c r="E806" s="307">
        <f t="shared" ca="1" si="357"/>
        <v>-1.9536541518001949</v>
      </c>
      <c r="F806" s="304">
        <f t="shared" ca="1" si="358"/>
        <v>2.3176456849983271</v>
      </c>
      <c r="G806" s="306">
        <f t="shared" ca="1" si="359"/>
        <v>24.783270518963199</v>
      </c>
      <c r="H806" s="307">
        <f t="shared" ca="1" si="360"/>
        <v>-157.13515354419908</v>
      </c>
      <c r="I806" s="304">
        <f t="shared" ca="1" si="361"/>
        <v>159.07755019793061</v>
      </c>
      <c r="J806" s="306">
        <f t="shared" ca="1" si="362"/>
        <v>2300.2790575774861</v>
      </c>
      <c r="K806" s="307">
        <f t="shared" ca="1" si="363"/>
        <v>61.972660254984866</v>
      </c>
      <c r="L806" s="304">
        <f t="shared" ca="1" si="348"/>
        <v>2301.1137202121599</v>
      </c>
      <c r="M806" s="306">
        <f t="shared" ca="1" si="364"/>
        <v>-1.4143654742696019</v>
      </c>
      <c r="N806" s="304">
        <f t="shared" ca="1" si="365"/>
        <v>-81.037172364667214</v>
      </c>
      <c r="P806" s="310">
        <f t="shared" ca="1" si="366"/>
        <v>23</v>
      </c>
      <c r="Q806" s="304">
        <f t="shared" ca="1" si="367"/>
        <v>0</v>
      </c>
      <c r="R806" s="306">
        <f t="shared" ca="1" si="368"/>
        <v>0</v>
      </c>
      <c r="S806" s="307">
        <f t="shared" ca="1" si="369"/>
        <v>8.451999999999984</v>
      </c>
      <c r="T806" s="304">
        <f t="shared" ca="1" si="349"/>
        <v>82.914119999999841</v>
      </c>
      <c r="U806" s="311">
        <f t="shared" ca="1" si="350"/>
        <v>0</v>
      </c>
      <c r="V806" s="306">
        <f t="shared" ca="1" si="351"/>
        <v>1.2174318001925348</v>
      </c>
      <c r="W806" s="304">
        <f t="shared" ca="1" si="352"/>
        <v>67.485706749617606</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1.7340572861878458</v>
      </c>
      <c r="AH806" s="304">
        <f t="shared" ca="1" si="376"/>
        <v>-7.9546770558503228</v>
      </c>
    </row>
    <row r="807" spans="1:34" x14ac:dyDescent="0.2">
      <c r="A807" s="347">
        <f t="shared" ca="1" si="354"/>
        <v>0.1</v>
      </c>
      <c r="B807" s="304">
        <f t="shared" ca="1" si="355"/>
        <v>48.000000000000341</v>
      </c>
      <c r="D807" s="306">
        <f t="shared" ca="1" si="356"/>
        <v>-1.2439474530726269</v>
      </c>
      <c r="E807" s="307">
        <f t="shared" ca="1" si="357"/>
        <v>-1.9229104453781343</v>
      </c>
      <c r="F807" s="304">
        <f t="shared" ca="1" si="358"/>
        <v>2.290194281485789</v>
      </c>
      <c r="G807" s="306">
        <f t="shared" ca="1" si="359"/>
        <v>24.658875773655936</v>
      </c>
      <c r="H807" s="307">
        <f t="shared" ca="1" si="360"/>
        <v>-157.32744458873691</v>
      </c>
      <c r="I807" s="304">
        <f t="shared" ca="1" si="361"/>
        <v>159.24818672513254</v>
      </c>
      <c r="J807" s="306">
        <f t="shared" ca="1" si="362"/>
        <v>2302.7511648921172</v>
      </c>
      <c r="K807" s="307">
        <f t="shared" ca="1" si="363"/>
        <v>46.249530348338062</v>
      </c>
      <c r="L807" s="304">
        <f t="shared" ca="1" si="348"/>
        <v>2303.2155666522935</v>
      </c>
      <c r="M807" s="306">
        <f t="shared" ca="1" si="364"/>
        <v>-1.415325193730282</v>
      </c>
      <c r="N807" s="304">
        <f t="shared" ca="1" si="365"/>
        <v>-81.092160239280759</v>
      </c>
      <c r="P807" s="310">
        <f t="shared" ca="1" si="366"/>
        <v>23</v>
      </c>
      <c r="Q807" s="304">
        <f t="shared" ca="1" si="367"/>
        <v>0</v>
      </c>
      <c r="R807" s="306">
        <f t="shared" ca="1" si="368"/>
        <v>0</v>
      </c>
      <c r="S807" s="307">
        <f t="shared" ca="1" si="369"/>
        <v>8.451999999999984</v>
      </c>
      <c r="T807" s="304">
        <f t="shared" ca="1" si="349"/>
        <v>82.914119999999841</v>
      </c>
      <c r="U807" s="311">
        <f t="shared" ca="1" si="350"/>
        <v>0</v>
      </c>
      <c r="V807" s="306">
        <f t="shared" ca="1" si="351"/>
        <v>1.2193475037970627</v>
      </c>
      <c r="W807" s="304">
        <f t="shared" ca="1" si="352"/>
        <v>67.736984015706724</v>
      </c>
      <c r="Y807" s="314" t="str">
        <f t="shared" ca="1" si="370"/>
        <v/>
      </c>
      <c r="Z807" s="315" t="str">
        <f t="shared" ca="1" si="371"/>
        <v/>
      </c>
      <c r="AA807" s="316" t="str">
        <f t="shared" ca="1" si="372"/>
        <v/>
      </c>
      <c r="AC807" s="310">
        <f t="shared" ca="1" si="373"/>
        <v>48.000000000000341</v>
      </c>
      <c r="AD807" s="323">
        <f t="shared" ca="1" si="374"/>
        <v>2302.7511648921172</v>
      </c>
      <c r="AE807" s="324" t="e">
        <f t="shared" ca="1" si="353"/>
        <v>#N/A</v>
      </c>
      <c r="AG807" s="306">
        <f t="shared" ca="1" si="375"/>
        <v>1.7056318852519805</v>
      </c>
      <c r="AH807" s="304">
        <f t="shared" ca="1" si="376"/>
        <v>-7.9845843291076353</v>
      </c>
    </row>
    <row r="808" spans="1:34" x14ac:dyDescent="0.2">
      <c r="A808" s="347">
        <f t="shared" ca="1" si="354"/>
        <v>0.1</v>
      </c>
      <c r="B808" s="304">
        <f t="shared" ca="1" si="355"/>
        <v>48.100000000000342</v>
      </c>
      <c r="D808" s="306">
        <f t="shared" ca="1" si="356"/>
        <v>-1.240981034020203</v>
      </c>
      <c r="E808" s="307">
        <f t="shared" ca="1" si="357"/>
        <v>-1.892348901158341</v>
      </c>
      <c r="F808" s="304">
        <f t="shared" ca="1" si="358"/>
        <v>2.2629667011498498</v>
      </c>
      <c r="G808" s="306">
        <f t="shared" ca="1" si="359"/>
        <v>24.534777670253916</v>
      </c>
      <c r="H808" s="307">
        <f t="shared" ca="1" si="360"/>
        <v>-157.51667947885275</v>
      </c>
      <c r="I808" s="304">
        <f t="shared" ca="1" si="361"/>
        <v>159.41599552545668</v>
      </c>
      <c r="J808" s="306">
        <f t="shared" ca="1" si="362"/>
        <v>2305.2108475643126</v>
      </c>
      <c r="K808" s="307">
        <f t="shared" ca="1" si="363"/>
        <v>30.507324144958581</v>
      </c>
      <c r="L808" s="304">
        <f t="shared" ca="1" si="348"/>
        <v>2305.4127067739223</v>
      </c>
      <c r="M808" s="306">
        <f t="shared" ca="1" si="364"/>
        <v>-1.4162780687774412</v>
      </c>
      <c r="N808" s="304">
        <f t="shared" ca="1" si="365"/>
        <v>-81.146755957886313</v>
      </c>
      <c r="P808" s="310">
        <f t="shared" ca="1" si="366"/>
        <v>23</v>
      </c>
      <c r="Q808" s="304">
        <f t="shared" ca="1" si="367"/>
        <v>0</v>
      </c>
      <c r="R808" s="306">
        <f t="shared" ca="1" si="368"/>
        <v>0</v>
      </c>
      <c r="S808" s="307">
        <f t="shared" ca="1" si="369"/>
        <v>8.451999999999984</v>
      </c>
      <c r="T808" s="304">
        <f t="shared" ca="1" si="349"/>
        <v>82.914119999999841</v>
      </c>
      <c r="U808" s="311">
        <f t="shared" ca="1" si="350"/>
        <v>0</v>
      </c>
      <c r="V808" s="306">
        <f t="shared" ca="1" si="351"/>
        <v>1.2212685446281708</v>
      </c>
      <c r="W808" s="304">
        <f t="shared" ca="1" si="352"/>
        <v>67.98675815398677</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1.6773642779068609</v>
      </c>
      <c r="AH808" s="304">
        <f t="shared" ca="1" si="376"/>
        <v>-8.0143142470074373</v>
      </c>
    </row>
    <row r="809" spans="1:34" x14ac:dyDescent="0.2">
      <c r="A809" s="347">
        <f t="shared" ca="1" si="354"/>
        <v>0.1</v>
      </c>
      <c r="B809" s="304">
        <f t="shared" ca="1" si="355"/>
        <v>48.200000000000344</v>
      </c>
      <c r="D809" s="306">
        <f t="shared" ca="1" si="356"/>
        <v>-1.23798412555962</v>
      </c>
      <c r="E809" s="307">
        <f t="shared" ca="1" si="357"/>
        <v>-1.8619700106308601</v>
      </c>
      <c r="F809" s="304">
        <f t="shared" ca="1" si="358"/>
        <v>2.2359644486499115</v>
      </c>
      <c r="G809" s="306">
        <f t="shared" ca="1" si="359"/>
        <v>24.410979257697953</v>
      </c>
      <c r="H809" s="307">
        <f t="shared" ca="1" si="360"/>
        <v>-157.70287647991583</v>
      </c>
      <c r="I809" s="304">
        <f t="shared" ca="1" si="361"/>
        <v>159.58099247203393</v>
      </c>
      <c r="J809" s="306">
        <f t="shared" ca="1" si="362"/>
        <v>2307.6581354107102</v>
      </c>
      <c r="K809" s="307">
        <f t="shared" ca="1" si="363"/>
        <v>14.74634634702015</v>
      </c>
      <c r="L809" s="304">
        <f t="shared" ca="1" si="348"/>
        <v>2307.7052508190518</v>
      </c>
      <c r="M809" s="306">
        <f t="shared" ca="1" si="364"/>
        <v>-1.4172241711720102</v>
      </c>
      <c r="N809" s="304">
        <f t="shared" ca="1" si="365"/>
        <v>-81.200963632082335</v>
      </c>
      <c r="P809" s="310">
        <f t="shared" ca="1" si="366"/>
        <v>23</v>
      </c>
      <c r="Q809" s="304">
        <f t="shared" ca="1" si="367"/>
        <v>0</v>
      </c>
      <c r="R809" s="306">
        <f t="shared" ca="1" si="368"/>
        <v>0</v>
      </c>
      <c r="S809" s="307">
        <f t="shared" ca="1" si="369"/>
        <v>8.451999999999984</v>
      </c>
      <c r="T809" s="304">
        <f t="shared" ca="1" si="349"/>
        <v>82.914119999999841</v>
      </c>
      <c r="U809" s="311">
        <f t="shared" ca="1" si="350"/>
        <v>0</v>
      </c>
      <c r="V809" s="306">
        <f t="shared" ca="1" si="351"/>
        <v>1.223194903501398</v>
      </c>
      <c r="W809" s="304">
        <f t="shared" ca="1" si="352"/>
        <v>68.235025268891349</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1.6492552533216998</v>
      </c>
      <c r="AH809" s="304">
        <f t="shared" ca="1" si="376"/>
        <v>-8.043866322052402</v>
      </c>
    </row>
    <row r="810" spans="1:34" x14ac:dyDescent="0.2">
      <c r="A810" s="347">
        <f t="shared" ca="1" si="354"/>
        <v>0.1</v>
      </c>
      <c r="B810" s="304">
        <f t="shared" ca="1" si="355"/>
        <v>48.300000000000345</v>
      </c>
      <c r="D810" s="306">
        <f t="shared" ca="1" si="356"/>
        <v>-1.2349572051660391</v>
      </c>
      <c r="E810" s="307">
        <f t="shared" ca="1" si="357"/>
        <v>-1.8317742382102171</v>
      </c>
      <c r="F810" s="304">
        <f t="shared" ca="1" si="358"/>
        <v>2.2091890273043941</v>
      </c>
      <c r="G810" s="306">
        <f t="shared" ca="1" si="359"/>
        <v>24.287483537181348</v>
      </c>
      <c r="H810" s="307">
        <f t="shared" ca="1" si="360"/>
        <v>-157.88605390373687</v>
      </c>
      <c r="I810" s="304">
        <f t="shared" ca="1" si="361"/>
        <v>159.74319351340938</v>
      </c>
      <c r="J810" s="306">
        <f t="shared" ca="1" si="362"/>
        <v>2310.0930585504543</v>
      </c>
      <c r="K810" s="307">
        <f t="shared" ca="1" si="363"/>
        <v>-1.0331001721624862</v>
      </c>
      <c r="L810" s="304">
        <f t="shared" ca="1" si="348"/>
        <v>2310.0932895575793</v>
      </c>
      <c r="M810" s="306">
        <f t="shared" ca="1" si="364"/>
        <v>-1.4181635715894165</v>
      </c>
      <c r="N810" s="304">
        <f t="shared" ca="1" si="365"/>
        <v>-81.254787311272551</v>
      </c>
      <c r="P810" s="310">
        <f t="shared" ca="1" si="366"/>
        <v>23</v>
      </c>
      <c r="Q810" s="304">
        <f t="shared" ca="1" si="367"/>
        <v>0</v>
      </c>
      <c r="R810" s="306">
        <f t="shared" ca="1" si="368"/>
        <v>0</v>
      </c>
      <c r="S810" s="307">
        <f t="shared" ca="1" si="369"/>
        <v>8.451999999999984</v>
      </c>
      <c r="T810" s="304">
        <f t="shared" ca="1" si="349"/>
        <v>82.914119999999841</v>
      </c>
      <c r="U810" s="311">
        <f t="shared" ca="1" si="350"/>
        <v>0</v>
      </c>
      <c r="V810" s="306">
        <f t="shared" ca="1" si="351"/>
        <v>1.2251265613086157</v>
      </c>
      <c r="W810" s="304">
        <f t="shared" ca="1" si="352"/>
        <v>68.481781687494433</v>
      </c>
      <c r="Y810" s="314" t="str">
        <f t="shared" ca="1" si="370"/>
        <v>Impact balistique</v>
      </c>
      <c r="Z810" s="315" t="str">
        <f t="shared" ca="1" si="371"/>
        <v/>
      </c>
      <c r="AA810" s="316" t="str">
        <f t="shared" ca="1" si="372"/>
        <v/>
      </c>
      <c r="AC810" s="310" t="e">
        <f t="shared" ca="1" si="373"/>
        <v>#N/A</v>
      </c>
      <c r="AD810" s="323" t="e">
        <f t="shared" ca="1" si="374"/>
        <v>#N/A</v>
      </c>
      <c r="AE810" s="324" t="e">
        <f t="shared" ca="1" si="353"/>
        <v>#N/A</v>
      </c>
      <c r="AG810" s="306">
        <f t="shared" ca="1" si="375"/>
        <v>1.6213055684150266</v>
      </c>
      <c r="AH810" s="304">
        <f t="shared" ca="1" si="376"/>
        <v>-8.0732400933378461</v>
      </c>
    </row>
    <row r="811" spans="1:34" x14ac:dyDescent="0.2">
      <c r="A811" s="347">
        <f t="shared" ca="1" si="354"/>
        <v>1E-4</v>
      </c>
      <c r="B811" s="304">
        <f t="shared" ca="1" si="355"/>
        <v>48.300100000000349</v>
      </c>
      <c r="D811" s="306">
        <f t="shared" ca="1" si="356"/>
        <v>-1.2319007490268568</v>
      </c>
      <c r="E811" s="307">
        <f t="shared" ca="1" si="357"/>
        <v>-1.8017620214893384</v>
      </c>
      <c r="F811" s="304">
        <f t="shared" ca="1" si="358"/>
        <v>2.182641939836738</v>
      </c>
      <c r="G811" s="306">
        <f t="shared" ca="1" si="359"/>
        <v>24.287360347106446</v>
      </c>
      <c r="H811" s="307">
        <f t="shared" ca="1" si="360"/>
        <v>-157.88623407993902</v>
      </c>
      <c r="I811" s="304">
        <f t="shared" ca="1" si="361"/>
        <v>159.74335286507386</v>
      </c>
      <c r="J811" s="306">
        <f t="shared" ca="1" si="362"/>
        <v>2310.0930585504543</v>
      </c>
      <c r="K811" s="307">
        <f t="shared" ca="1" si="363"/>
        <v>-1.0488887865616701</v>
      </c>
      <c r="L811" s="304">
        <f t="shared" ca="1" si="348"/>
        <v>2310.0932966723831</v>
      </c>
      <c r="M811" s="306">
        <f t="shared" ca="1" si="364"/>
        <v>-1.4181645052872875</v>
      </c>
      <c r="N811" s="304">
        <f t="shared" ca="1" si="365"/>
        <v>-81.254840808219896</v>
      </c>
      <c r="P811" s="310">
        <f t="shared" ca="1" si="366"/>
        <v>23</v>
      </c>
      <c r="Q811" s="304">
        <f t="shared" ca="1" si="367"/>
        <v>0</v>
      </c>
      <c r="R811" s="306">
        <f t="shared" ca="1" si="368"/>
        <v>0</v>
      </c>
      <c r="S811" s="307">
        <f t="shared" ca="1" si="369"/>
        <v>8.451999999999984</v>
      </c>
      <c r="T811" s="304">
        <f t="shared" ca="1" si="349"/>
        <v>82.914119999999841</v>
      </c>
      <c r="U811" s="311">
        <f t="shared" ca="1" si="350"/>
        <v>0</v>
      </c>
      <c r="V811" s="306">
        <f t="shared" ca="1" si="351"/>
        <v>1.2251284956152344</v>
      </c>
      <c r="W811" s="304">
        <f t="shared" ca="1" si="352"/>
        <v>68.482026438975353</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1.593515948232076</v>
      </c>
      <c r="AH811" s="304">
        <f t="shared" ca="1" si="376"/>
        <v>-8.1024351263008239</v>
      </c>
    </row>
    <row r="812" spans="1:34" x14ac:dyDescent="0.2">
      <c r="A812" s="347">
        <f t="shared" ca="1" si="354"/>
        <v>1E-4</v>
      </c>
      <c r="B812" s="304">
        <f t="shared" ca="1" si="355"/>
        <v>48.300200000000352</v>
      </c>
      <c r="D812" s="306">
        <f t="shared" ca="1" si="356"/>
        <v>-1.231897674494826</v>
      </c>
      <c r="E812" s="307">
        <f t="shared" ca="1" si="357"/>
        <v>-1.8017322501045321</v>
      </c>
      <c r="F812" s="304">
        <f t="shared" ca="1" si="358"/>
        <v>2.1826156284358684</v>
      </c>
      <c r="G812" s="306">
        <f t="shared" ca="1" si="359"/>
        <v>24.287237157338996</v>
      </c>
      <c r="H812" s="307">
        <f t="shared" ca="1" si="360"/>
        <v>-157.88641425316402</v>
      </c>
      <c r="I812" s="304">
        <f t="shared" ca="1" si="361"/>
        <v>159.74351221398177</v>
      </c>
      <c r="J812" s="306">
        <f t="shared" ca="1" si="362"/>
        <v>2310.0930585504543</v>
      </c>
      <c r="K812" s="307">
        <f t="shared" ca="1" si="363"/>
        <v>-1.0646774189783252</v>
      </c>
      <c r="L812" s="304">
        <f t="shared" ca="1" si="348"/>
        <v>2310.0933038951043</v>
      </c>
      <c r="M812" s="306">
        <f t="shared" ca="1" si="364"/>
        <v>-1.4181654389785601</v>
      </c>
      <c r="N812" s="304">
        <f t="shared" ca="1" si="365"/>
        <v>-81.254894304789175</v>
      </c>
      <c r="P812" s="310">
        <f t="shared" ca="1" si="366"/>
        <v>23</v>
      </c>
      <c r="Q812" s="304">
        <f t="shared" ca="1" si="367"/>
        <v>0</v>
      </c>
      <c r="R812" s="306">
        <f t="shared" ca="1" si="368"/>
        <v>0</v>
      </c>
      <c r="S812" s="307">
        <f t="shared" ca="1" si="369"/>
        <v>8.451999999999984</v>
      </c>
      <c r="T812" s="304">
        <f t="shared" ca="1" si="349"/>
        <v>82.914119999999841</v>
      </c>
      <c r="U812" s="311">
        <f t="shared" ca="1" si="350"/>
        <v>0</v>
      </c>
      <c r="V812" s="306">
        <f t="shared" ca="1" si="351"/>
        <v>1.2251304299271149</v>
      </c>
      <c r="W812" s="304">
        <f t="shared" ca="1" si="352"/>
        <v>68.48227118895467</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1.5934883830387889</v>
      </c>
      <c r="AH812" s="304">
        <f t="shared" ca="1" si="376"/>
        <v>-8.1024640841191999</v>
      </c>
    </row>
    <row r="813" spans="1:34" x14ac:dyDescent="0.2">
      <c r="A813" s="347">
        <f t="shared" ca="1" si="354"/>
        <v>1E-4</v>
      </c>
      <c r="B813" s="304">
        <f t="shared" ca="1" si="355"/>
        <v>48.300300000000355</v>
      </c>
      <c r="D813" s="306">
        <f t="shared" ca="1" si="356"/>
        <v>-1.231894599934106</v>
      </c>
      <c r="E813" s="307">
        <f t="shared" ca="1" si="357"/>
        <v>-1.8017024789022091</v>
      </c>
      <c r="F813" s="304">
        <f t="shared" ca="1" si="358"/>
        <v>2.1825893172626811</v>
      </c>
      <c r="G813" s="306">
        <f t="shared" ca="1" si="359"/>
        <v>24.287113967879002</v>
      </c>
      <c r="H813" s="307">
        <f t="shared" ca="1" si="360"/>
        <v>-157.88659442341191</v>
      </c>
      <c r="I813" s="304">
        <f t="shared" ca="1" si="361"/>
        <v>159.74367156013318</v>
      </c>
      <c r="J813" s="306">
        <f t="shared" ca="1" si="362"/>
        <v>2310.0930585504543</v>
      </c>
      <c r="K813" s="307">
        <f t="shared" ca="1" si="363"/>
        <v>-1.080466069412154</v>
      </c>
      <c r="L813" s="304">
        <f t="shared" ca="1" si="348"/>
        <v>2310.0933112257435</v>
      </c>
      <c r="M813" s="306">
        <f t="shared" ca="1" si="364"/>
        <v>-1.4181663726632339</v>
      </c>
      <c r="N813" s="304">
        <f t="shared" ca="1" si="365"/>
        <v>-81.254947800980389</v>
      </c>
      <c r="P813" s="310">
        <f t="shared" ca="1" si="366"/>
        <v>23</v>
      </c>
      <c r="Q813" s="304">
        <f t="shared" ca="1" si="367"/>
        <v>0</v>
      </c>
      <c r="R813" s="306">
        <f t="shared" ca="1" si="368"/>
        <v>0</v>
      </c>
      <c r="S813" s="307">
        <f t="shared" ca="1" si="369"/>
        <v>8.451999999999984</v>
      </c>
      <c r="T813" s="304">
        <f t="shared" ca="1" si="349"/>
        <v>82.914119999999841</v>
      </c>
      <c r="U813" s="311">
        <f t="shared" ca="1" si="350"/>
        <v>0</v>
      </c>
      <c r="V813" s="306">
        <f t="shared" ca="1" si="351"/>
        <v>1.2251323642442566</v>
      </c>
      <c r="W813" s="304">
        <f t="shared" ca="1" si="352"/>
        <v>68.482515937432325</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1.5934608180048659</v>
      </c>
      <c r="AH813" s="304">
        <f t="shared" ca="1" si="376"/>
        <v>-8.1024930417599155</v>
      </c>
    </row>
    <row r="814" spans="1:34" x14ac:dyDescent="0.2">
      <c r="A814" s="347">
        <f t="shared" ca="1" si="354"/>
        <v>1E-4</v>
      </c>
      <c r="B814" s="304">
        <f t="shared" ca="1" si="355"/>
        <v>48.300400000000359</v>
      </c>
      <c r="D814" s="306">
        <f t="shared" ca="1" si="356"/>
        <v>-1.2318915253446976</v>
      </c>
      <c r="E814" s="307">
        <f t="shared" ca="1" si="357"/>
        <v>-1.8016727078823802</v>
      </c>
      <c r="F814" s="304">
        <f t="shared" ca="1" si="358"/>
        <v>2.1825630063171864</v>
      </c>
      <c r="G814" s="306">
        <f t="shared" ca="1" si="359"/>
        <v>24.286990778726466</v>
      </c>
      <c r="H814" s="307">
        <f t="shared" ca="1" si="360"/>
        <v>-157.88677459068271</v>
      </c>
      <c r="I814" s="304">
        <f t="shared" ca="1" si="361"/>
        <v>159.74383090352813</v>
      </c>
      <c r="J814" s="306">
        <f t="shared" ca="1" si="362"/>
        <v>2310.0930585504543</v>
      </c>
      <c r="K814" s="307">
        <f t="shared" ca="1" si="363"/>
        <v>-1.0962547378628587</v>
      </c>
      <c r="L814" s="304">
        <f t="shared" ca="1" si="348"/>
        <v>2310.093318664301</v>
      </c>
      <c r="M814" s="306">
        <f t="shared" ca="1" si="364"/>
        <v>-1.4181673063413092</v>
      </c>
      <c r="N814" s="304">
        <f t="shared" ca="1" si="365"/>
        <v>-81.255001296793523</v>
      </c>
      <c r="P814" s="310">
        <f t="shared" ca="1" si="366"/>
        <v>23</v>
      </c>
      <c r="Q814" s="304">
        <f t="shared" ca="1" si="367"/>
        <v>0</v>
      </c>
      <c r="R814" s="306">
        <f t="shared" ca="1" si="368"/>
        <v>0</v>
      </c>
      <c r="S814" s="307">
        <f t="shared" ca="1" si="369"/>
        <v>8.451999999999984</v>
      </c>
      <c r="T814" s="304">
        <f t="shared" ca="1" si="349"/>
        <v>82.914119999999841</v>
      </c>
      <c r="U814" s="311">
        <f t="shared" ca="1" si="350"/>
        <v>0</v>
      </c>
      <c r="V814" s="306">
        <f t="shared" ca="1" si="351"/>
        <v>1.2251342985666602</v>
      </c>
      <c r="W814" s="304">
        <f t="shared" ca="1" si="352"/>
        <v>68.482760684408433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1.5934332531303212</v>
      </c>
      <c r="AH814" s="304">
        <f t="shared" ca="1" si="376"/>
        <v>-8.1025219992229598</v>
      </c>
    </row>
    <row r="815" spans="1:34" x14ac:dyDescent="0.2">
      <c r="A815" s="347">
        <f t="shared" ca="1" si="354"/>
        <v>1E-4</v>
      </c>
      <c r="B815" s="304">
        <f t="shared" ca="1" si="355"/>
        <v>48.300500000000362</v>
      </c>
      <c r="D815" s="306">
        <f t="shared" ca="1" si="356"/>
        <v>-1.2318884507266021</v>
      </c>
      <c r="E815" s="307">
        <f t="shared" ca="1" si="357"/>
        <v>-1.8016429370450293</v>
      </c>
      <c r="F815" s="304">
        <f t="shared" ca="1" si="358"/>
        <v>2.1825366955993726</v>
      </c>
      <c r="G815" s="306">
        <f t="shared" ca="1" si="359"/>
        <v>24.286867589881393</v>
      </c>
      <c r="H815" s="307">
        <f t="shared" ca="1" si="360"/>
        <v>-157.88695475497641</v>
      </c>
      <c r="I815" s="304">
        <f t="shared" ca="1" si="361"/>
        <v>159.74399024416664</v>
      </c>
      <c r="J815" s="306">
        <f t="shared" ca="1" si="362"/>
        <v>2310.0930585504543</v>
      </c>
      <c r="K815" s="307">
        <f t="shared" ca="1" si="363"/>
        <v>-1.1120434243301416</v>
      </c>
      <c r="L815" s="304">
        <f t="shared" ca="1" si="348"/>
        <v>2310.0933262107769</v>
      </c>
      <c r="M815" s="306">
        <f t="shared" ca="1" si="364"/>
        <v>-1.418168240012786</v>
      </c>
      <c r="N815" s="304">
        <f t="shared" ca="1" si="365"/>
        <v>-81.255054792228592</v>
      </c>
      <c r="P815" s="310">
        <f t="shared" ca="1" si="366"/>
        <v>23</v>
      </c>
      <c r="Q815" s="304">
        <f t="shared" ca="1" si="367"/>
        <v>0</v>
      </c>
      <c r="R815" s="306">
        <f t="shared" ca="1" si="368"/>
        <v>0</v>
      </c>
      <c r="S815" s="307">
        <f t="shared" ca="1" si="369"/>
        <v>8.451999999999984</v>
      </c>
      <c r="T815" s="304">
        <f t="shared" ca="1" si="349"/>
        <v>82.914119999999841</v>
      </c>
      <c r="U815" s="311">
        <f t="shared" ca="1" si="350"/>
        <v>0</v>
      </c>
      <c r="V815" s="306">
        <f t="shared" ca="1" si="351"/>
        <v>1.2251362328943254</v>
      </c>
      <c r="W815" s="304">
        <f t="shared" ca="1" si="352"/>
        <v>68.483005429882937</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1.5934056884151353</v>
      </c>
      <c r="AH815" s="304">
        <f t="shared" ca="1" si="376"/>
        <v>-8.1025509565083489</v>
      </c>
    </row>
    <row r="816" spans="1:34" x14ac:dyDescent="0.2">
      <c r="A816" s="347">
        <f t="shared" ca="1" si="354"/>
        <v>1E-4</v>
      </c>
      <c r="B816" s="304">
        <f t="shared" ca="1" si="355"/>
        <v>48.300600000000365</v>
      </c>
      <c r="D816" s="306">
        <f t="shared" ca="1" si="356"/>
        <v>-1.2318853760798205</v>
      </c>
      <c r="E816" s="307">
        <f t="shared" ca="1" si="357"/>
        <v>-1.8016131663901653</v>
      </c>
      <c r="F816" s="304">
        <f t="shared" ca="1" si="358"/>
        <v>2.1825103851092482</v>
      </c>
      <c r="G816" s="306">
        <f t="shared" ca="1" si="359"/>
        <v>24.286744401343785</v>
      </c>
      <c r="H816" s="307">
        <f t="shared" ca="1" si="360"/>
        <v>-157.88713491629306</v>
      </c>
      <c r="I816" s="304">
        <f t="shared" ca="1" si="361"/>
        <v>159.74414958204864</v>
      </c>
      <c r="J816" s="306">
        <f t="shared" ca="1" si="362"/>
        <v>2310.0930585504543</v>
      </c>
      <c r="K816" s="307">
        <f t="shared" ca="1" si="363"/>
        <v>-1.127832128813705</v>
      </c>
      <c r="L816" s="304">
        <f t="shared" ca="1" si="348"/>
        <v>2310.0933338651716</v>
      </c>
      <c r="M816" s="306">
        <f t="shared" ca="1" si="364"/>
        <v>-1.4181691736776645</v>
      </c>
      <c r="N816" s="304">
        <f t="shared" ca="1" si="365"/>
        <v>-81.255108287285609</v>
      </c>
      <c r="P816" s="310">
        <f t="shared" ca="1" si="366"/>
        <v>23</v>
      </c>
      <c r="Q816" s="304">
        <f t="shared" ca="1" si="367"/>
        <v>0</v>
      </c>
      <c r="R816" s="306">
        <f t="shared" ca="1" si="368"/>
        <v>0</v>
      </c>
      <c r="S816" s="307">
        <f t="shared" ca="1" si="369"/>
        <v>8.451999999999984</v>
      </c>
      <c r="T816" s="304">
        <f t="shared" ca="1" si="349"/>
        <v>82.914119999999841</v>
      </c>
      <c r="U816" s="311">
        <f t="shared" ca="1" si="350"/>
        <v>0</v>
      </c>
      <c r="V816" s="306">
        <f t="shared" ca="1" si="351"/>
        <v>1.2251381672272519</v>
      </c>
      <c r="W816" s="304">
        <f t="shared" ca="1" si="352"/>
        <v>68.483250173855765</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1.5933781238593205</v>
      </c>
      <c r="AH816" s="304">
        <f t="shared" ca="1" si="376"/>
        <v>-8.1025799136160757</v>
      </c>
    </row>
    <row r="817" spans="1:34" x14ac:dyDescent="0.2">
      <c r="A817" s="347">
        <f t="shared" ca="1" si="354"/>
        <v>1E-4</v>
      </c>
      <c r="B817" s="304">
        <f t="shared" ca="1" si="355"/>
        <v>48.300700000000369</v>
      </c>
      <c r="D817" s="306">
        <f t="shared" ca="1" si="356"/>
        <v>-1.2318823014043501</v>
      </c>
      <c r="E817" s="307">
        <f t="shared" ca="1" si="357"/>
        <v>-1.8015833959177936</v>
      </c>
      <c r="F817" s="304">
        <f t="shared" ca="1" si="358"/>
        <v>2.1824840748468173</v>
      </c>
      <c r="G817" s="306">
        <f t="shared" ca="1" si="359"/>
        <v>24.286621213113644</v>
      </c>
      <c r="H817" s="307">
        <f t="shared" ca="1" si="360"/>
        <v>-157.88731507463265</v>
      </c>
      <c r="I817" s="304">
        <f t="shared" ca="1" si="361"/>
        <v>159.74430891717421</v>
      </c>
      <c r="J817" s="306">
        <f t="shared" ca="1" si="362"/>
        <v>2310.0930585504543</v>
      </c>
      <c r="K817" s="307">
        <f t="shared" ca="1" si="363"/>
        <v>-1.1436208513132513</v>
      </c>
      <c r="L817" s="304">
        <f t="shared" ca="1" si="348"/>
        <v>2310.0933416274856</v>
      </c>
      <c r="M817" s="306">
        <f t="shared" ca="1" si="364"/>
        <v>-1.4181701073359447</v>
      </c>
      <c r="N817" s="304">
        <f t="shared" ca="1" si="365"/>
        <v>-81.255161781964574</v>
      </c>
      <c r="P817" s="310">
        <f t="shared" ca="1" si="366"/>
        <v>23</v>
      </c>
      <c r="Q817" s="304">
        <f t="shared" ca="1" si="367"/>
        <v>0</v>
      </c>
      <c r="R817" s="306">
        <f t="shared" ca="1" si="368"/>
        <v>0</v>
      </c>
      <c r="S817" s="307">
        <f t="shared" ca="1" si="369"/>
        <v>8.451999999999984</v>
      </c>
      <c r="T817" s="304">
        <f t="shared" ca="1" si="349"/>
        <v>82.914119999999841</v>
      </c>
      <c r="U817" s="311">
        <f t="shared" ca="1" si="350"/>
        <v>0</v>
      </c>
      <c r="V817" s="306">
        <f t="shared" ca="1" si="351"/>
        <v>1.2251401015654397</v>
      </c>
      <c r="W817" s="304">
        <f t="shared" ca="1" si="352"/>
        <v>68.483494916326961</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1.5933505594628823</v>
      </c>
      <c r="AH817" s="304">
        <f t="shared" ca="1" si="376"/>
        <v>-8.1026088705461312</v>
      </c>
    </row>
    <row r="818" spans="1:34" x14ac:dyDescent="0.2">
      <c r="A818" s="347">
        <f t="shared" ca="1" si="354"/>
        <v>1E-4</v>
      </c>
      <c r="B818" s="304">
        <f t="shared" ca="1" si="355"/>
        <v>48.300800000000372</v>
      </c>
      <c r="D818" s="306">
        <f t="shared" ca="1" si="356"/>
        <v>-1.231879226700193</v>
      </c>
      <c r="E818" s="307">
        <f t="shared" ca="1" si="357"/>
        <v>-1.8015536256279123</v>
      </c>
      <c r="F818" s="304">
        <f t="shared" ca="1" si="358"/>
        <v>2.1824577648120802</v>
      </c>
      <c r="G818" s="306">
        <f t="shared" ca="1" si="359"/>
        <v>24.286498025190973</v>
      </c>
      <c r="H818" s="307">
        <f t="shared" ca="1" si="360"/>
        <v>-157.88749522999521</v>
      </c>
      <c r="I818" s="304">
        <f t="shared" ca="1" si="361"/>
        <v>159.74446824954336</v>
      </c>
      <c r="J818" s="306">
        <f t="shared" ca="1" si="362"/>
        <v>2310.0930585504543</v>
      </c>
      <c r="K818" s="307">
        <f t="shared" ca="1" si="363"/>
        <v>-1.1594095918284828</v>
      </c>
      <c r="L818" s="304">
        <f t="shared" ca="1" si="348"/>
        <v>2310.0933494977198</v>
      </c>
      <c r="M818" s="306">
        <f t="shared" ca="1" si="364"/>
        <v>-1.4181710409876267</v>
      </c>
      <c r="N818" s="304">
        <f t="shared" ca="1" si="365"/>
        <v>-81.255215276265488</v>
      </c>
      <c r="P818" s="310">
        <f t="shared" ca="1" si="366"/>
        <v>23</v>
      </c>
      <c r="Q818" s="304">
        <f t="shared" ca="1" si="367"/>
        <v>0</v>
      </c>
      <c r="R818" s="306">
        <f t="shared" ca="1" si="368"/>
        <v>0</v>
      </c>
      <c r="S818" s="307">
        <f t="shared" ca="1" si="369"/>
        <v>8.451999999999984</v>
      </c>
      <c r="T818" s="304">
        <f t="shared" ca="1" si="349"/>
        <v>82.914119999999841</v>
      </c>
      <c r="U818" s="311">
        <f t="shared" ca="1" si="350"/>
        <v>0</v>
      </c>
      <c r="V818" s="306">
        <f t="shared" ca="1" si="351"/>
        <v>1.2251420359088889</v>
      </c>
      <c r="W818" s="304">
        <f t="shared" ca="1" si="352"/>
        <v>68.483739657296539</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1.593322995225817</v>
      </c>
      <c r="AH818" s="304">
        <f t="shared" ca="1" si="376"/>
        <v>-8.1026378272985209</v>
      </c>
    </row>
    <row r="819" spans="1:34" x14ac:dyDescent="0.2">
      <c r="A819" s="347">
        <f t="shared" ca="1" si="354"/>
        <v>1E-4</v>
      </c>
      <c r="B819" s="304">
        <f t="shared" ca="1" si="355"/>
        <v>48.300900000000375</v>
      </c>
      <c r="D819" s="306">
        <f t="shared" ca="1" si="356"/>
        <v>-1.2318761519673502</v>
      </c>
      <c r="E819" s="307">
        <f t="shared" ca="1" si="357"/>
        <v>-1.8015238555205215</v>
      </c>
      <c r="F819" s="304">
        <f t="shared" ca="1" si="358"/>
        <v>2.1824314550050388</v>
      </c>
      <c r="G819" s="306">
        <f t="shared" ca="1" si="359"/>
        <v>24.286374837575774</v>
      </c>
      <c r="H819" s="307">
        <f t="shared" ca="1" si="360"/>
        <v>-157.88767538238076</v>
      </c>
      <c r="I819" s="304">
        <f t="shared" ca="1" si="361"/>
        <v>159.74462757915609</v>
      </c>
      <c r="J819" s="306">
        <f t="shared" ca="1" si="362"/>
        <v>2310.0930585504543</v>
      </c>
      <c r="K819" s="307">
        <f t="shared" ca="1" si="363"/>
        <v>-1.1751983503591017</v>
      </c>
      <c r="L819" s="304">
        <f t="shared" ca="1" si="348"/>
        <v>2310.0933574758737</v>
      </c>
      <c r="M819" s="306">
        <f t="shared" ca="1" si="364"/>
        <v>-1.4181719746327104</v>
      </c>
      <c r="N819" s="304">
        <f t="shared" ca="1" si="365"/>
        <v>-81.255268770188351</v>
      </c>
      <c r="P819" s="310">
        <f t="shared" ca="1" si="366"/>
        <v>23</v>
      </c>
      <c r="Q819" s="304">
        <f t="shared" ca="1" si="367"/>
        <v>0</v>
      </c>
      <c r="R819" s="306">
        <f t="shared" ca="1" si="368"/>
        <v>0</v>
      </c>
      <c r="S819" s="307">
        <f t="shared" ca="1" si="369"/>
        <v>8.451999999999984</v>
      </c>
      <c r="T819" s="304">
        <f t="shared" ca="1" si="349"/>
        <v>82.914119999999841</v>
      </c>
      <c r="U819" s="311">
        <f t="shared" ca="1" si="350"/>
        <v>0</v>
      </c>
      <c r="V819" s="306">
        <f t="shared" ca="1" si="351"/>
        <v>1.2251439702575995</v>
      </c>
      <c r="W819" s="304">
        <f t="shared" ca="1" si="352"/>
        <v>68.48398439676447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1.5932954311481229</v>
      </c>
      <c r="AH819" s="304">
        <f t="shared" ca="1" si="376"/>
        <v>-8.1026667838732447</v>
      </c>
    </row>
    <row r="820" spans="1:34" x14ac:dyDescent="0.2">
      <c r="A820" s="347">
        <f t="shared" ca="1" si="354"/>
        <v>1E-4</v>
      </c>
      <c r="B820" s="304">
        <f t="shared" ca="1" si="355"/>
        <v>48.301000000000379</v>
      </c>
      <c r="D820" s="306">
        <f t="shared" ca="1" si="356"/>
        <v>-1.2318730772058224</v>
      </c>
      <c r="E820" s="307">
        <f t="shared" ca="1" si="357"/>
        <v>-1.8014940855956194</v>
      </c>
      <c r="F820" s="304">
        <f t="shared" ca="1" si="358"/>
        <v>2.182405145425693</v>
      </c>
      <c r="G820" s="306">
        <f t="shared" ca="1" si="359"/>
        <v>24.286251650268053</v>
      </c>
      <c r="H820" s="307">
        <f t="shared" ca="1" si="360"/>
        <v>-157.88785553178931</v>
      </c>
      <c r="I820" s="304">
        <f t="shared" ca="1" si="361"/>
        <v>159.74478690601242</v>
      </c>
      <c r="J820" s="306">
        <f t="shared" ca="1" si="362"/>
        <v>2310.0930585504543</v>
      </c>
      <c r="K820" s="307">
        <f t="shared" ca="1" si="363"/>
        <v>-1.1909871269048102</v>
      </c>
      <c r="L820" s="304">
        <f t="shared" ca="1" si="348"/>
        <v>2310.0933655619483</v>
      </c>
      <c r="M820" s="306">
        <f t="shared" ca="1" si="364"/>
        <v>-1.418172908271196</v>
      </c>
      <c r="N820" s="304">
        <f t="shared" ca="1" si="365"/>
        <v>-81.255322263733163</v>
      </c>
      <c r="P820" s="310">
        <f t="shared" ca="1" si="366"/>
        <v>23</v>
      </c>
      <c r="Q820" s="304">
        <f t="shared" ca="1" si="367"/>
        <v>0</v>
      </c>
      <c r="R820" s="306">
        <f t="shared" ca="1" si="368"/>
        <v>0</v>
      </c>
      <c r="S820" s="307">
        <f t="shared" ca="1" si="369"/>
        <v>8.451999999999984</v>
      </c>
      <c r="T820" s="304">
        <f t="shared" ca="1" si="349"/>
        <v>82.914119999999841</v>
      </c>
      <c r="U820" s="311">
        <f t="shared" ca="1" si="350"/>
        <v>0</v>
      </c>
      <c r="V820" s="306">
        <f t="shared" ca="1" si="351"/>
        <v>1.2251459046115718</v>
      </c>
      <c r="W820" s="304">
        <f t="shared" ca="1" si="352"/>
        <v>68.484229134730768</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1.5932678672298035</v>
      </c>
      <c r="AH820" s="304">
        <f t="shared" ca="1" si="376"/>
        <v>-8.1026957402703026</v>
      </c>
    </row>
    <row r="821" spans="1:34" x14ac:dyDescent="0.2">
      <c r="A821" s="347">
        <f t="shared" ca="1" si="354"/>
        <v>1E-4</v>
      </c>
      <c r="B821" s="304">
        <f t="shared" ca="1" si="355"/>
        <v>48.301100000000382</v>
      </c>
      <c r="D821" s="306">
        <f t="shared" ca="1" si="356"/>
        <v>-1.2318700024156097</v>
      </c>
      <c r="E821" s="307">
        <f t="shared" ca="1" si="357"/>
        <v>-1.801464315853206</v>
      </c>
      <c r="F821" s="304">
        <f t="shared" ca="1" si="358"/>
        <v>2.1823788360740428</v>
      </c>
      <c r="G821" s="306">
        <f t="shared" ca="1" si="359"/>
        <v>24.286128463267811</v>
      </c>
      <c r="H821" s="307">
        <f t="shared" ca="1" si="360"/>
        <v>-157.88803567822089</v>
      </c>
      <c r="I821" s="304">
        <f t="shared" ca="1" si="361"/>
        <v>159.74494623011239</v>
      </c>
      <c r="J821" s="306">
        <f t="shared" ca="1" si="362"/>
        <v>2310.0930585504543</v>
      </c>
      <c r="K821" s="307">
        <f t="shared" ca="1" si="363"/>
        <v>-1.2067759214653107</v>
      </c>
      <c r="L821" s="304">
        <f t="shared" ca="1" si="348"/>
        <v>2310.0933737559435</v>
      </c>
      <c r="M821" s="306">
        <f t="shared" ca="1" si="364"/>
        <v>-1.4181738419030836</v>
      </c>
      <c r="N821" s="304">
        <f t="shared" ca="1" si="365"/>
        <v>-81.255375756899952</v>
      </c>
      <c r="P821" s="310">
        <f t="shared" ca="1" si="366"/>
        <v>23</v>
      </c>
      <c r="Q821" s="304">
        <f t="shared" ca="1" si="367"/>
        <v>0</v>
      </c>
      <c r="R821" s="306">
        <f t="shared" ca="1" si="368"/>
        <v>0</v>
      </c>
      <c r="S821" s="307">
        <f t="shared" ca="1" si="369"/>
        <v>8.451999999999984</v>
      </c>
      <c r="T821" s="304">
        <f t="shared" ca="1" si="349"/>
        <v>82.914119999999841</v>
      </c>
      <c r="U821" s="311">
        <f t="shared" ca="1" si="350"/>
        <v>0</v>
      </c>
      <c r="V821" s="306">
        <f t="shared" ca="1" si="351"/>
        <v>1.2251478389708053</v>
      </c>
      <c r="W821" s="304">
        <f t="shared" ca="1" si="352"/>
        <v>68.484473871195434</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1.5932403034708571</v>
      </c>
      <c r="AH821" s="304">
        <f t="shared" ca="1" si="376"/>
        <v>-8.1027246964896946</v>
      </c>
    </row>
    <row r="822" spans="1:34" x14ac:dyDescent="0.2">
      <c r="A822" s="347">
        <f t="shared" ca="1" si="354"/>
        <v>1E-4</v>
      </c>
      <c r="B822" s="304">
        <f t="shared" ca="1" si="355"/>
        <v>48.301200000000385</v>
      </c>
      <c r="D822" s="306">
        <f t="shared" ca="1" si="356"/>
        <v>-1.2318669275967127</v>
      </c>
      <c r="E822" s="307">
        <f t="shared" ca="1" si="357"/>
        <v>-1.8014345462932813</v>
      </c>
      <c r="F822" s="304">
        <f t="shared" ca="1" si="358"/>
        <v>2.1823525269500905</v>
      </c>
      <c r="G822" s="306">
        <f t="shared" ca="1" si="359"/>
        <v>24.28600527657505</v>
      </c>
      <c r="H822" s="307">
        <f t="shared" ca="1" si="360"/>
        <v>-157.88821582167552</v>
      </c>
      <c r="I822" s="304">
        <f t="shared" ca="1" si="361"/>
        <v>159.74510555145599</v>
      </c>
      <c r="J822" s="306">
        <f t="shared" ca="1" si="362"/>
        <v>2310.0930585504543</v>
      </c>
      <c r="K822" s="307">
        <f t="shared" ca="1" si="363"/>
        <v>-1.2225647340403054</v>
      </c>
      <c r="L822" s="304">
        <f t="shared" ca="1" si="348"/>
        <v>2310.0933820578603</v>
      </c>
      <c r="M822" s="306">
        <f t="shared" ca="1" si="364"/>
        <v>-1.4181747755283733</v>
      </c>
      <c r="N822" s="304">
        <f t="shared" ca="1" si="365"/>
        <v>-81.255429249688689</v>
      </c>
      <c r="P822" s="310">
        <f t="shared" ca="1" si="366"/>
        <v>23</v>
      </c>
      <c r="Q822" s="304">
        <f t="shared" ca="1" si="367"/>
        <v>0</v>
      </c>
      <c r="R822" s="306">
        <f t="shared" ca="1" si="368"/>
        <v>0</v>
      </c>
      <c r="S822" s="307">
        <f t="shared" ca="1" si="369"/>
        <v>8.451999999999984</v>
      </c>
      <c r="T822" s="304">
        <f t="shared" ca="1" si="349"/>
        <v>82.914119999999841</v>
      </c>
      <c r="U822" s="311">
        <f t="shared" ca="1" si="350"/>
        <v>0</v>
      </c>
      <c r="V822" s="306">
        <f t="shared" ca="1" si="351"/>
        <v>1.2251497733353001</v>
      </c>
      <c r="W822" s="304">
        <f t="shared" ca="1" si="352"/>
        <v>68.484718606158438</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1.5932127398712836</v>
      </c>
      <c r="AH822" s="304">
        <f t="shared" ca="1" si="376"/>
        <v>-8.1027536525314208</v>
      </c>
    </row>
    <row r="823" spans="1:34" x14ac:dyDescent="0.2">
      <c r="A823" s="347">
        <f t="shared" ca="1" si="354"/>
        <v>1E-4</v>
      </c>
      <c r="B823" s="304">
        <f t="shared" ca="1" si="355"/>
        <v>48.301300000000388</v>
      </c>
      <c r="D823" s="306">
        <f t="shared" ca="1" si="356"/>
        <v>-1.2318638527491297</v>
      </c>
      <c r="E823" s="307">
        <f t="shared" ca="1" si="357"/>
        <v>-1.8014047769158505</v>
      </c>
      <c r="F823" s="304">
        <f t="shared" ca="1" si="358"/>
        <v>2.1823262180538396</v>
      </c>
      <c r="G823" s="306">
        <f t="shared" ca="1" si="359"/>
        <v>24.285882090189777</v>
      </c>
      <c r="H823" s="307">
        <f t="shared" ca="1" si="360"/>
        <v>-157.8883959621532</v>
      </c>
      <c r="I823" s="304">
        <f t="shared" ca="1" si="361"/>
        <v>159.74526487004326</v>
      </c>
      <c r="J823" s="306">
        <f t="shared" ca="1" si="362"/>
        <v>2310.0930585504543</v>
      </c>
      <c r="K823" s="307">
        <f t="shared" ca="1" si="363"/>
        <v>-1.2383535646294968</v>
      </c>
      <c r="L823" s="304">
        <f t="shared" ca="1" si="348"/>
        <v>2310.0933904676981</v>
      </c>
      <c r="M823" s="306">
        <f t="shared" ca="1" si="364"/>
        <v>-1.418175709147065</v>
      </c>
      <c r="N823" s="304">
        <f t="shared" ca="1" si="365"/>
        <v>-81.255482742099403</v>
      </c>
      <c r="P823" s="310">
        <f t="shared" ca="1" si="366"/>
        <v>23</v>
      </c>
      <c r="Q823" s="304">
        <f t="shared" ca="1" si="367"/>
        <v>0</v>
      </c>
      <c r="R823" s="306">
        <f t="shared" ca="1" si="368"/>
        <v>0</v>
      </c>
      <c r="S823" s="307">
        <f t="shared" ca="1" si="369"/>
        <v>8.451999999999984</v>
      </c>
      <c r="T823" s="304">
        <f t="shared" ca="1" si="349"/>
        <v>82.914119999999841</v>
      </c>
      <c r="U823" s="311">
        <f t="shared" ca="1" si="350"/>
        <v>0</v>
      </c>
      <c r="V823" s="306">
        <f t="shared" ca="1" si="351"/>
        <v>1.225151707705056</v>
      </c>
      <c r="W823" s="304">
        <f t="shared" ca="1" si="352"/>
        <v>68.484963339619796</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1.5931851764310903</v>
      </c>
      <c r="AH823" s="304">
        <f t="shared" ca="1" si="376"/>
        <v>-8.1027826083954757</v>
      </c>
    </row>
    <row r="824" spans="1:34" x14ac:dyDescent="0.2">
      <c r="A824" s="347">
        <f t="shared" ca="1" si="354"/>
        <v>1E-4</v>
      </c>
      <c r="B824" s="304">
        <f t="shared" ca="1" si="355"/>
        <v>48.301400000000392</v>
      </c>
      <c r="D824" s="306">
        <f t="shared" ca="1" si="356"/>
        <v>-1.2318607778728645</v>
      </c>
      <c r="E824" s="307">
        <f t="shared" ca="1" si="357"/>
        <v>-1.8013750077209103</v>
      </c>
      <c r="F824" s="304">
        <f t="shared" ca="1" si="358"/>
        <v>2.1822999093852911</v>
      </c>
      <c r="G824" s="306">
        <f t="shared" ca="1" si="359"/>
        <v>24.28575890411199</v>
      </c>
      <c r="H824" s="307">
        <f t="shared" ca="1" si="360"/>
        <v>-157.88857609965396</v>
      </c>
      <c r="I824" s="304">
        <f t="shared" ca="1" si="361"/>
        <v>159.74542418587419</v>
      </c>
      <c r="J824" s="306">
        <f t="shared" ca="1" si="362"/>
        <v>2310.0930585504543</v>
      </c>
      <c r="K824" s="307">
        <f t="shared" ca="1" si="363"/>
        <v>-1.2541424132325871</v>
      </c>
      <c r="L824" s="304">
        <f t="shared" ca="1" si="348"/>
        <v>2310.093398985458</v>
      </c>
      <c r="M824" s="306">
        <f t="shared" ca="1" si="364"/>
        <v>-1.4181766427591589</v>
      </c>
      <c r="N824" s="304">
        <f t="shared" ca="1" si="365"/>
        <v>-81.25553623413208</v>
      </c>
      <c r="P824" s="310">
        <f t="shared" ca="1" si="366"/>
        <v>23</v>
      </c>
      <c r="Q824" s="304">
        <f t="shared" ca="1" si="367"/>
        <v>0</v>
      </c>
      <c r="R824" s="306">
        <f t="shared" ca="1" si="368"/>
        <v>0</v>
      </c>
      <c r="S824" s="307">
        <f t="shared" ca="1" si="369"/>
        <v>8.451999999999984</v>
      </c>
      <c r="T824" s="304">
        <f t="shared" ca="1" si="349"/>
        <v>82.914119999999841</v>
      </c>
      <c r="U824" s="311">
        <f t="shared" ca="1" si="350"/>
        <v>0</v>
      </c>
      <c r="V824" s="306">
        <f t="shared" ca="1" si="351"/>
        <v>1.2251536420800735</v>
      </c>
      <c r="W824" s="304">
        <f t="shared" ca="1" si="352"/>
        <v>68.485208071579521</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1.5931576131502716</v>
      </c>
      <c r="AH824" s="304">
        <f t="shared" ca="1" si="376"/>
        <v>-8.1028115640818648</v>
      </c>
    </row>
    <row r="825" spans="1:34" x14ac:dyDescent="0.2">
      <c r="A825" s="347">
        <f t="shared" ca="1" si="354"/>
        <v>1E-4</v>
      </c>
      <c r="B825" s="304">
        <f t="shared" ca="1" si="355"/>
        <v>48.301500000000395</v>
      </c>
      <c r="D825" s="306">
        <f t="shared" ca="1" si="356"/>
        <v>-1.2318577029679167</v>
      </c>
      <c r="E825" s="307">
        <f t="shared" ca="1" si="357"/>
        <v>-1.8013452387084588</v>
      </c>
      <c r="F825" s="304">
        <f t="shared" ca="1" si="358"/>
        <v>2.182273600944443</v>
      </c>
      <c r="G825" s="306">
        <f t="shared" ca="1" si="359"/>
        <v>24.285635718341695</v>
      </c>
      <c r="H825" s="307">
        <f t="shared" ca="1" si="360"/>
        <v>-157.88875623417783</v>
      </c>
      <c r="I825" s="304">
        <f t="shared" ca="1" si="361"/>
        <v>159.7455834989488</v>
      </c>
      <c r="J825" s="306">
        <f t="shared" ca="1" si="362"/>
        <v>2310.0930585504543</v>
      </c>
      <c r="K825" s="307">
        <f t="shared" ca="1" si="363"/>
        <v>-1.2699312798492788</v>
      </c>
      <c r="L825" s="304">
        <f t="shared" ca="1" si="348"/>
        <v>2310.0934076111398</v>
      </c>
      <c r="M825" s="306">
        <f t="shared" ca="1" si="364"/>
        <v>-1.4181775763646549</v>
      </c>
      <c r="N825" s="304">
        <f t="shared" ca="1" si="365"/>
        <v>-81.255589725786734</v>
      </c>
      <c r="P825" s="310">
        <f t="shared" ca="1" si="366"/>
        <v>23</v>
      </c>
      <c r="Q825" s="304">
        <f t="shared" ca="1" si="367"/>
        <v>0</v>
      </c>
      <c r="R825" s="306">
        <f t="shared" ca="1" si="368"/>
        <v>0</v>
      </c>
      <c r="S825" s="307">
        <f t="shared" ca="1" si="369"/>
        <v>8.451999999999984</v>
      </c>
      <c r="T825" s="304">
        <f t="shared" ca="1" si="349"/>
        <v>82.914119999999841</v>
      </c>
      <c r="U825" s="311">
        <f t="shared" ca="1" si="350"/>
        <v>0</v>
      </c>
      <c r="V825" s="306">
        <f t="shared" ca="1" si="351"/>
        <v>1.2251555764603523</v>
      </c>
      <c r="W825" s="304">
        <f t="shared" ca="1" si="352"/>
        <v>68.485452802037585</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1.5931300500288259</v>
      </c>
      <c r="AH825" s="304">
        <f t="shared" ca="1" si="376"/>
        <v>-8.1028405195905879</v>
      </c>
    </row>
    <row r="826" spans="1:34" x14ac:dyDescent="0.2">
      <c r="A826" s="347">
        <f t="shared" ca="1" si="354"/>
        <v>1E-4</v>
      </c>
      <c r="B826" s="304">
        <f t="shared" ca="1" si="355"/>
        <v>48.301600000000398</v>
      </c>
      <c r="D826" s="306">
        <f t="shared" ca="1" si="356"/>
        <v>-1.2318546280342866</v>
      </c>
      <c r="E826" s="307">
        <f t="shared" ca="1" si="357"/>
        <v>-1.8013154698784994</v>
      </c>
      <c r="F826" s="304">
        <f t="shared" ca="1" si="358"/>
        <v>2.1822472927313004</v>
      </c>
      <c r="G826" s="306">
        <f t="shared" ca="1" si="359"/>
        <v>24.28551253287889</v>
      </c>
      <c r="H826" s="307">
        <f t="shared" ca="1" si="360"/>
        <v>-157.88893636572482</v>
      </c>
      <c r="I826" s="304">
        <f t="shared" ca="1" si="361"/>
        <v>159.74574280926711</v>
      </c>
      <c r="J826" s="306">
        <f t="shared" ca="1" si="362"/>
        <v>2310.0930585504543</v>
      </c>
      <c r="K826" s="307">
        <f t="shared" ca="1" si="363"/>
        <v>-1.285720164479274</v>
      </c>
      <c r="L826" s="304">
        <f t="shared" ca="1" si="348"/>
        <v>2310.0934163447446</v>
      </c>
      <c r="M826" s="306">
        <f t="shared" ca="1" si="364"/>
        <v>-1.4181785099635533</v>
      </c>
      <c r="N826" s="304">
        <f t="shared" ca="1" si="365"/>
        <v>-81.25564321706338</v>
      </c>
      <c r="P826" s="310">
        <f t="shared" ca="1" si="366"/>
        <v>23</v>
      </c>
      <c r="Q826" s="304">
        <f t="shared" ca="1" si="367"/>
        <v>0</v>
      </c>
      <c r="R826" s="306">
        <f t="shared" ca="1" si="368"/>
        <v>0</v>
      </c>
      <c r="S826" s="307">
        <f t="shared" ca="1" si="369"/>
        <v>8.451999999999984</v>
      </c>
      <c r="T826" s="304">
        <f t="shared" ca="1" si="349"/>
        <v>82.914119999999841</v>
      </c>
      <c r="U826" s="311">
        <f t="shared" ca="1" si="350"/>
        <v>0</v>
      </c>
      <c r="V826" s="306">
        <f t="shared" ca="1" si="351"/>
        <v>1.2251575108458923</v>
      </c>
      <c r="W826" s="304">
        <f t="shared" ca="1" si="352"/>
        <v>68.485697530993988</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1.5931024870667603</v>
      </c>
      <c r="AH826" s="304">
        <f t="shared" ca="1" si="376"/>
        <v>-8.1028694749216417</v>
      </c>
    </row>
    <row r="827" spans="1:34" x14ac:dyDescent="0.2">
      <c r="A827" s="347">
        <f t="shared" ca="1" si="354"/>
        <v>1E-4</v>
      </c>
      <c r="B827" s="304">
        <f t="shared" ca="1" si="355"/>
        <v>48.301700000000402</v>
      </c>
      <c r="D827" s="306">
        <f t="shared" ca="1" si="356"/>
        <v>-1.2318515530719738</v>
      </c>
      <c r="E827" s="307">
        <f t="shared" ca="1" si="357"/>
        <v>-1.8012857012310359</v>
      </c>
      <c r="F827" s="304">
        <f t="shared" ca="1" si="358"/>
        <v>2.1822209847458662</v>
      </c>
      <c r="G827" s="306">
        <f t="shared" ca="1" si="359"/>
        <v>24.285389347723584</v>
      </c>
      <c r="H827" s="307">
        <f t="shared" ca="1" si="360"/>
        <v>-157.88911649429494</v>
      </c>
      <c r="I827" s="304">
        <f t="shared" ca="1" si="361"/>
        <v>159.74590211682914</v>
      </c>
      <c r="J827" s="306">
        <f t="shared" ca="1" si="362"/>
        <v>2310.0930585504543</v>
      </c>
      <c r="K827" s="307">
        <f t="shared" ca="1" si="363"/>
        <v>-1.3015090671222749</v>
      </c>
      <c r="L827" s="304">
        <f t="shared" ca="1" si="348"/>
        <v>2310.0934251862727</v>
      </c>
      <c r="M827" s="306">
        <f t="shared" ca="1" si="364"/>
        <v>-1.4181794435558541</v>
      </c>
      <c r="N827" s="304">
        <f t="shared" ca="1" si="365"/>
        <v>-81.255696707962002</v>
      </c>
      <c r="P827" s="310">
        <f t="shared" ca="1" si="366"/>
        <v>23</v>
      </c>
      <c r="Q827" s="304">
        <f t="shared" ca="1" si="367"/>
        <v>0</v>
      </c>
      <c r="R827" s="306">
        <f t="shared" ca="1" si="368"/>
        <v>0</v>
      </c>
      <c r="S827" s="307">
        <f t="shared" ca="1" si="369"/>
        <v>8.451999999999984</v>
      </c>
      <c r="T827" s="304">
        <f t="shared" ca="1" si="349"/>
        <v>82.914119999999841</v>
      </c>
      <c r="U827" s="311">
        <f t="shared" ca="1" si="350"/>
        <v>0</v>
      </c>
      <c r="V827" s="306">
        <f t="shared" ca="1" si="351"/>
        <v>1.2251594452366934</v>
      </c>
      <c r="W827" s="304">
        <f t="shared" ca="1" si="352"/>
        <v>68.485942258448702</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1.5930749242640712</v>
      </c>
      <c r="AH827" s="304">
        <f t="shared" ca="1" si="376"/>
        <v>-8.102898430075026</v>
      </c>
    </row>
    <row r="828" spans="1:34" x14ac:dyDescent="0.2">
      <c r="A828" s="347">
        <f t="shared" ca="1" si="354"/>
        <v>1E-4</v>
      </c>
      <c r="B828" s="304">
        <f t="shared" ca="1" si="355"/>
        <v>48.301800000000405</v>
      </c>
      <c r="D828" s="306">
        <f t="shared" ca="1" si="356"/>
        <v>-1.2318484780809782</v>
      </c>
      <c r="E828" s="307">
        <f t="shared" ca="1" si="357"/>
        <v>-1.8012559327660647</v>
      </c>
      <c r="F828" s="304">
        <f t="shared" ca="1" si="358"/>
        <v>2.1821946769881388</v>
      </c>
      <c r="G828" s="306">
        <f t="shared" ca="1" si="359"/>
        <v>24.285266162875775</v>
      </c>
      <c r="H828" s="307">
        <f t="shared" ca="1" si="360"/>
        <v>-157.88929661988823</v>
      </c>
      <c r="I828" s="304">
        <f t="shared" ca="1" si="361"/>
        <v>159.74606142163495</v>
      </c>
      <c r="J828" s="306">
        <f t="shared" ca="1" si="362"/>
        <v>2310.0930585504543</v>
      </c>
      <c r="K828" s="307">
        <f t="shared" ca="1" si="363"/>
        <v>-1.317297987777984</v>
      </c>
      <c r="L828" s="304">
        <f t="shared" ca="1" si="348"/>
        <v>2310.0934341357238</v>
      </c>
      <c r="M828" s="306">
        <f t="shared" ca="1" si="364"/>
        <v>-1.4181803771415573</v>
      </c>
      <c r="N828" s="304">
        <f t="shared" ca="1" si="365"/>
        <v>-81.255750198482602</v>
      </c>
      <c r="P828" s="310">
        <f t="shared" ca="1" si="366"/>
        <v>23</v>
      </c>
      <c r="Q828" s="304">
        <f t="shared" ca="1" si="367"/>
        <v>0</v>
      </c>
      <c r="R828" s="306">
        <f t="shared" ca="1" si="368"/>
        <v>0</v>
      </c>
      <c r="S828" s="307">
        <f t="shared" ca="1" si="369"/>
        <v>8.451999999999984</v>
      </c>
      <c r="T828" s="304">
        <f t="shared" ca="1" si="349"/>
        <v>82.914119999999841</v>
      </c>
      <c r="U828" s="311">
        <f t="shared" ca="1" si="350"/>
        <v>0</v>
      </c>
      <c r="V828" s="306">
        <f t="shared" ca="1" si="351"/>
        <v>1.2251613796327561</v>
      </c>
      <c r="W828" s="304">
        <f t="shared" ca="1" si="352"/>
        <v>68.486186984401812</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1.5930473616207657</v>
      </c>
      <c r="AH828" s="304">
        <f t="shared" ca="1" si="376"/>
        <v>-8.1029273850507373</v>
      </c>
    </row>
    <row r="829" spans="1:34" x14ac:dyDescent="0.2">
      <c r="A829" s="347">
        <f t="shared" ca="1" si="354"/>
        <v>1E-4</v>
      </c>
      <c r="B829" s="304">
        <f t="shared" ca="1" si="355"/>
        <v>48.301900000000408</v>
      </c>
      <c r="D829" s="306">
        <f t="shared" ca="1" si="356"/>
        <v>-1.2318454030613029</v>
      </c>
      <c r="E829" s="307">
        <f t="shared" ca="1" si="357"/>
        <v>-1.8012261644835821</v>
      </c>
      <c r="F829" s="304">
        <f t="shared" ca="1" si="358"/>
        <v>2.1821683694581178</v>
      </c>
      <c r="G829" s="306">
        <f t="shared" ca="1" si="359"/>
        <v>24.285142978335468</v>
      </c>
      <c r="H829" s="307">
        <f t="shared" ca="1" si="360"/>
        <v>-157.88947674250468</v>
      </c>
      <c r="I829" s="304">
        <f t="shared" ca="1" si="361"/>
        <v>159.7462207236845</v>
      </c>
      <c r="J829" s="306">
        <f t="shared" ca="1" si="362"/>
        <v>2310.0930585504543</v>
      </c>
      <c r="K829" s="307">
        <f t="shared" ca="1" si="363"/>
        <v>-1.3330869264461036</v>
      </c>
      <c r="L829" s="304">
        <f t="shared" ca="1" si="348"/>
        <v>2310.0934431930987</v>
      </c>
      <c r="M829" s="306">
        <f t="shared" ca="1" si="364"/>
        <v>-1.4181813107206631</v>
      </c>
      <c r="N829" s="304">
        <f t="shared" ca="1" si="365"/>
        <v>-81.255803688625207</v>
      </c>
      <c r="P829" s="310">
        <f t="shared" ca="1" si="366"/>
        <v>23</v>
      </c>
      <c r="Q829" s="304">
        <f t="shared" ca="1" si="367"/>
        <v>0</v>
      </c>
      <c r="R829" s="306">
        <f t="shared" ca="1" si="368"/>
        <v>0</v>
      </c>
      <c r="S829" s="307">
        <f t="shared" ca="1" si="369"/>
        <v>8.451999999999984</v>
      </c>
      <c r="T829" s="304">
        <f t="shared" ca="1" si="349"/>
        <v>82.914119999999841</v>
      </c>
      <c r="U829" s="311">
        <f t="shared" ca="1" si="350"/>
        <v>0</v>
      </c>
      <c r="V829" s="306">
        <f t="shared" ca="1" si="351"/>
        <v>1.2251633140340801</v>
      </c>
      <c r="W829" s="304">
        <f t="shared" ca="1" si="352"/>
        <v>68.48643170885326</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1.5930197991368313</v>
      </c>
      <c r="AH829" s="304">
        <f t="shared" ca="1" si="376"/>
        <v>-8.1029563398487863</v>
      </c>
    </row>
    <row r="830" spans="1:34" x14ac:dyDescent="0.2">
      <c r="A830" s="347">
        <f t="shared" ca="1" si="354"/>
        <v>1E-4</v>
      </c>
      <c r="B830" s="304">
        <f t="shared" ca="1" si="355"/>
        <v>48.302000000000412</v>
      </c>
      <c r="D830" s="306">
        <f t="shared" ca="1" si="356"/>
        <v>-1.231842328012946</v>
      </c>
      <c r="E830" s="307">
        <f t="shared" ca="1" si="357"/>
        <v>-1.80119639638359</v>
      </c>
      <c r="F830" s="304">
        <f t="shared" ca="1" si="358"/>
        <v>2.1821420621558039</v>
      </c>
      <c r="G830" s="306">
        <f t="shared" ca="1" si="359"/>
        <v>24.285019794102666</v>
      </c>
      <c r="H830" s="307">
        <f t="shared" ca="1" si="360"/>
        <v>-157.88965686214434</v>
      </c>
      <c r="I830" s="304">
        <f t="shared" ca="1" si="361"/>
        <v>159.7463800229778</v>
      </c>
      <c r="J830" s="306">
        <f t="shared" ca="1" si="362"/>
        <v>2310.0930585504543</v>
      </c>
      <c r="K830" s="307">
        <f t="shared" ca="1" si="363"/>
        <v>-1.3488758831263361</v>
      </c>
      <c r="L830" s="304">
        <f t="shared" ca="1" si="348"/>
        <v>2310.0934523583978</v>
      </c>
      <c r="M830" s="306">
        <f t="shared" ca="1" si="364"/>
        <v>-1.4181822442931715</v>
      </c>
      <c r="N830" s="304">
        <f t="shared" ca="1" si="365"/>
        <v>-81.255857178389803</v>
      </c>
      <c r="P830" s="310">
        <f t="shared" ca="1" si="366"/>
        <v>23</v>
      </c>
      <c r="Q830" s="304">
        <f t="shared" ca="1" si="367"/>
        <v>0</v>
      </c>
      <c r="R830" s="306">
        <f t="shared" ca="1" si="368"/>
        <v>0</v>
      </c>
      <c r="S830" s="307">
        <f t="shared" ca="1" si="369"/>
        <v>8.451999999999984</v>
      </c>
      <c r="T830" s="304">
        <f t="shared" ca="1" si="349"/>
        <v>82.914119999999841</v>
      </c>
      <c r="U830" s="311">
        <f t="shared" ca="1" si="350"/>
        <v>0</v>
      </c>
      <c r="V830" s="306">
        <f t="shared" ca="1" si="351"/>
        <v>1.225165248440665</v>
      </c>
      <c r="W830" s="304">
        <f t="shared" ca="1" si="352"/>
        <v>68.486676431803019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1.5929922368122789</v>
      </c>
      <c r="AH830" s="304">
        <f t="shared" ca="1" si="376"/>
        <v>-8.1029852944691658</v>
      </c>
    </row>
    <row r="831" spans="1:34" x14ac:dyDescent="0.2">
      <c r="A831" s="347">
        <f t="shared" ca="1" si="354"/>
        <v>1E-4</v>
      </c>
      <c r="B831" s="304">
        <f t="shared" ca="1" si="355"/>
        <v>48.302100000000415</v>
      </c>
      <c r="D831" s="306">
        <f t="shared" ca="1" si="356"/>
        <v>-1.2318392529359083</v>
      </c>
      <c r="E831" s="307">
        <f t="shared" ca="1" si="357"/>
        <v>-1.8011666284660954</v>
      </c>
      <c r="F831" s="304">
        <f t="shared" ca="1" si="358"/>
        <v>2.1821157550812051</v>
      </c>
      <c r="G831" s="306">
        <f t="shared" ca="1" si="359"/>
        <v>24.284896610177373</v>
      </c>
      <c r="H831" s="307">
        <f t="shared" ca="1" si="360"/>
        <v>-157.88983697880718</v>
      </c>
      <c r="I831" s="304">
        <f t="shared" ca="1" si="361"/>
        <v>159.74653931951488</v>
      </c>
      <c r="J831" s="306">
        <f t="shared" ca="1" si="362"/>
        <v>2310.0930585504543</v>
      </c>
      <c r="K831" s="307">
        <f t="shared" ca="1" si="363"/>
        <v>-1.3646648578183838</v>
      </c>
      <c r="L831" s="304">
        <f t="shared" ca="1" si="348"/>
        <v>2310.0934616316213</v>
      </c>
      <c r="M831" s="306">
        <f t="shared" ca="1" si="364"/>
        <v>-1.4181831778590823</v>
      </c>
      <c r="N831" s="304">
        <f t="shared" ca="1" si="365"/>
        <v>-81.255910667776391</v>
      </c>
      <c r="P831" s="310">
        <f t="shared" ca="1" si="366"/>
        <v>23</v>
      </c>
      <c r="Q831" s="304">
        <f t="shared" ca="1" si="367"/>
        <v>0</v>
      </c>
      <c r="R831" s="306">
        <f t="shared" ca="1" si="368"/>
        <v>0</v>
      </c>
      <c r="S831" s="307">
        <f t="shared" ca="1" si="369"/>
        <v>8.451999999999984</v>
      </c>
      <c r="T831" s="304">
        <f t="shared" ca="1" si="349"/>
        <v>82.914119999999841</v>
      </c>
      <c r="U831" s="311">
        <f t="shared" ca="1" si="350"/>
        <v>0</v>
      </c>
      <c r="V831" s="306">
        <f t="shared" ca="1" si="351"/>
        <v>1.225167182852511</v>
      </c>
      <c r="W831" s="304">
        <f t="shared" ca="1" si="352"/>
        <v>68.486921153251089</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1.5929646746471064</v>
      </c>
      <c r="AH831" s="304">
        <f t="shared" ca="1" si="376"/>
        <v>-8.1030142489118724</v>
      </c>
    </row>
    <row r="832" spans="1:34" x14ac:dyDescent="0.2">
      <c r="A832" s="347">
        <f t="shared" ca="1" si="354"/>
        <v>1E-4</v>
      </c>
      <c r="B832" s="304">
        <f t="shared" ca="1" si="355"/>
        <v>48.302200000000418</v>
      </c>
      <c r="D832" s="306">
        <f t="shared" ca="1" si="356"/>
        <v>-1.2318361778301927</v>
      </c>
      <c r="E832" s="307">
        <f t="shared" ca="1" si="357"/>
        <v>-1.8011368607310949</v>
      </c>
      <c r="F832" s="304">
        <f t="shared" ca="1" si="358"/>
        <v>2.1820894482343207</v>
      </c>
      <c r="G832" s="306">
        <f t="shared" ca="1" si="359"/>
        <v>24.284773426559589</v>
      </c>
      <c r="H832" s="307">
        <f t="shared" ca="1" si="360"/>
        <v>-157.89001709249325</v>
      </c>
      <c r="I832" s="304">
        <f t="shared" ca="1" si="361"/>
        <v>159.74669861329573</v>
      </c>
      <c r="J832" s="306">
        <f t="shared" ca="1" si="362"/>
        <v>2310.0930585504543</v>
      </c>
      <c r="K832" s="307">
        <f t="shared" ca="1" si="363"/>
        <v>-1.3804538505219488</v>
      </c>
      <c r="L832" s="304">
        <f t="shared" ca="1" si="348"/>
        <v>2310.0934710127694</v>
      </c>
      <c r="M832" s="306">
        <f t="shared" ca="1" si="364"/>
        <v>-1.4181841114183962</v>
      </c>
      <c r="N832" s="304">
        <f t="shared" ca="1" si="365"/>
        <v>-81.255964156784998</v>
      </c>
      <c r="P832" s="310">
        <f t="shared" ca="1" si="366"/>
        <v>23</v>
      </c>
      <c r="Q832" s="304">
        <f t="shared" ca="1" si="367"/>
        <v>0</v>
      </c>
      <c r="R832" s="306">
        <f t="shared" ca="1" si="368"/>
        <v>0</v>
      </c>
      <c r="S832" s="307">
        <f t="shared" ca="1" si="369"/>
        <v>8.451999999999984</v>
      </c>
      <c r="T832" s="304">
        <f t="shared" ca="1" si="349"/>
        <v>82.914119999999841</v>
      </c>
      <c r="U832" s="311">
        <f t="shared" ca="1" si="350"/>
        <v>0</v>
      </c>
      <c r="V832" s="306">
        <f t="shared" ca="1" si="351"/>
        <v>1.2251691172696182</v>
      </c>
      <c r="W832" s="304">
        <f t="shared" ca="1" si="352"/>
        <v>68.487165873197426</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1.5929371126413177</v>
      </c>
      <c r="AH832" s="304">
        <f t="shared" ca="1" si="376"/>
        <v>-8.1030432031769077</v>
      </c>
    </row>
    <row r="833" spans="1:34" x14ac:dyDescent="0.2">
      <c r="A833" s="347">
        <f t="shared" ca="1" si="354"/>
        <v>1E-4</v>
      </c>
      <c r="B833" s="304">
        <f t="shared" ca="1" si="355"/>
        <v>48.302300000000422</v>
      </c>
      <c r="D833" s="306">
        <f t="shared" ca="1" si="356"/>
        <v>-1.2318331026957936</v>
      </c>
      <c r="E833" s="307">
        <f t="shared" ca="1" si="357"/>
        <v>-1.8011070931785973</v>
      </c>
      <c r="F833" s="304">
        <f t="shared" ca="1" si="358"/>
        <v>2.1820631416151555</v>
      </c>
      <c r="G833" s="306">
        <f t="shared" ca="1" si="359"/>
        <v>24.28465024324932</v>
      </c>
      <c r="H833" s="307">
        <f t="shared" ca="1" si="360"/>
        <v>-157.89019720320258</v>
      </c>
      <c r="I833" s="304">
        <f t="shared" ca="1" si="361"/>
        <v>159.74685790432045</v>
      </c>
      <c r="J833" s="306">
        <f t="shared" ca="1" si="362"/>
        <v>2310.0930585504543</v>
      </c>
      <c r="K833" s="307">
        <f t="shared" ca="1" si="363"/>
        <v>-1.3962428612367337</v>
      </c>
      <c r="L833" s="304">
        <f t="shared" ca="1" si="348"/>
        <v>2310.0934805018433</v>
      </c>
      <c r="M833" s="306">
        <f t="shared" ca="1" si="364"/>
        <v>-1.4181850449711124</v>
      </c>
      <c r="N833" s="304">
        <f t="shared" ca="1" si="365"/>
        <v>-81.256017645415596</v>
      </c>
      <c r="P833" s="310">
        <f t="shared" ca="1" si="366"/>
        <v>23</v>
      </c>
      <c r="Q833" s="304">
        <f t="shared" ca="1" si="367"/>
        <v>0</v>
      </c>
      <c r="R833" s="306">
        <f t="shared" ca="1" si="368"/>
        <v>0</v>
      </c>
      <c r="S833" s="307">
        <f t="shared" ca="1" si="369"/>
        <v>8.451999999999984</v>
      </c>
      <c r="T833" s="304">
        <f t="shared" ca="1" si="349"/>
        <v>82.914119999999841</v>
      </c>
      <c r="U833" s="311">
        <f t="shared" ca="1" si="350"/>
        <v>0</v>
      </c>
      <c r="V833" s="306">
        <f t="shared" ca="1" si="351"/>
        <v>1.2251710516919867</v>
      </c>
      <c r="W833" s="304">
        <f t="shared" ca="1" si="352"/>
        <v>68.487410591642188</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1.5929095507949196</v>
      </c>
      <c r="AH833" s="304">
        <f t="shared" ca="1" si="376"/>
        <v>-8.103072157264263</v>
      </c>
    </row>
    <row r="834" spans="1:34" x14ac:dyDescent="0.2">
      <c r="A834" s="347">
        <f t="shared" ca="1" si="354"/>
        <v>1E-4</v>
      </c>
      <c r="B834" s="304">
        <f t="shared" ca="1" si="355"/>
        <v>48.302400000000425</v>
      </c>
      <c r="D834" s="306">
        <f t="shared" ca="1" si="356"/>
        <v>-1.231830027532721</v>
      </c>
      <c r="E834" s="307">
        <f t="shared" ca="1" si="357"/>
        <v>-1.8010773258085813</v>
      </c>
      <c r="F834" s="304">
        <f t="shared" ca="1" si="358"/>
        <v>2.1820368352236987</v>
      </c>
      <c r="G834" s="306">
        <f t="shared" ca="1" si="359"/>
        <v>24.284527060246567</v>
      </c>
      <c r="H834" s="307">
        <f t="shared" ca="1" si="360"/>
        <v>-157.89037731093515</v>
      </c>
      <c r="I834" s="304">
        <f t="shared" ca="1" si="361"/>
        <v>159.74701719258897</v>
      </c>
      <c r="J834" s="306">
        <f t="shared" ca="1" si="362"/>
        <v>2310.0930585504543</v>
      </c>
      <c r="K834" s="307">
        <f t="shared" ca="1" si="363"/>
        <v>-1.4120318899624407</v>
      </c>
      <c r="L834" s="304">
        <f t="shared" ca="1" si="348"/>
        <v>2310.0934900988423</v>
      </c>
      <c r="M834" s="306">
        <f t="shared" ca="1" si="364"/>
        <v>-1.4181859785172317</v>
      </c>
      <c r="N834" s="304">
        <f t="shared" ca="1" si="365"/>
        <v>-81.256071133668215</v>
      </c>
      <c r="P834" s="310">
        <f t="shared" ca="1" si="366"/>
        <v>23</v>
      </c>
      <c r="Q834" s="304">
        <f t="shared" ca="1" si="367"/>
        <v>0</v>
      </c>
      <c r="R834" s="306">
        <f t="shared" ca="1" si="368"/>
        <v>0</v>
      </c>
      <c r="S834" s="307">
        <f t="shared" ca="1" si="369"/>
        <v>8.451999999999984</v>
      </c>
      <c r="T834" s="304">
        <f t="shared" ca="1" si="349"/>
        <v>82.914119999999841</v>
      </c>
      <c r="U834" s="311">
        <f t="shared" ca="1" si="350"/>
        <v>0</v>
      </c>
      <c r="V834" s="306">
        <f t="shared" ca="1" si="351"/>
        <v>1.2251729861196163</v>
      </c>
      <c r="W834" s="304">
        <f t="shared" ca="1" si="352"/>
        <v>68.487655308585218</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1.5928819891078891</v>
      </c>
      <c r="AH834" s="304">
        <f t="shared" ca="1" si="376"/>
        <v>-8.1031011111739613</v>
      </c>
    </row>
    <row r="835" spans="1:34" x14ac:dyDescent="0.2">
      <c r="A835" s="347">
        <f t="shared" ca="1" si="354"/>
        <v>1E-4</v>
      </c>
      <c r="B835" s="304">
        <f t="shared" ca="1" si="355"/>
        <v>48.302500000000428</v>
      </c>
      <c r="D835" s="306">
        <f t="shared" ca="1" si="356"/>
        <v>-1.2318269523409673</v>
      </c>
      <c r="E835" s="307">
        <f t="shared" ca="1" si="357"/>
        <v>-1.8010475586210664</v>
      </c>
      <c r="F835" s="304">
        <f t="shared" ca="1" si="358"/>
        <v>2.182010529059963</v>
      </c>
      <c r="G835" s="306">
        <f t="shared" ca="1" si="359"/>
        <v>24.284403877551334</v>
      </c>
      <c r="H835" s="307">
        <f t="shared" ca="1" si="360"/>
        <v>-157.89055741569101</v>
      </c>
      <c r="I835" s="304">
        <f t="shared" ca="1" si="361"/>
        <v>159.74717647810132</v>
      </c>
      <c r="J835" s="306">
        <f t="shared" ca="1" si="362"/>
        <v>2310.0930585504543</v>
      </c>
      <c r="K835" s="307">
        <f t="shared" ca="1" si="363"/>
        <v>-1.427820936698772</v>
      </c>
      <c r="L835" s="304">
        <f t="shared" ca="1" si="348"/>
        <v>2310.0934998037678</v>
      </c>
      <c r="M835" s="306">
        <f t="shared" ca="1" si="364"/>
        <v>-1.4181869120567541</v>
      </c>
      <c r="N835" s="304">
        <f t="shared" ca="1" si="365"/>
        <v>-81.256124621542853</v>
      </c>
      <c r="P835" s="310">
        <f t="shared" ca="1" si="366"/>
        <v>23</v>
      </c>
      <c r="Q835" s="304">
        <f t="shared" ca="1" si="367"/>
        <v>0</v>
      </c>
      <c r="R835" s="306">
        <f t="shared" ca="1" si="368"/>
        <v>0</v>
      </c>
      <c r="S835" s="307">
        <f t="shared" ca="1" si="369"/>
        <v>8.451999999999984</v>
      </c>
      <c r="T835" s="304">
        <f t="shared" ca="1" si="349"/>
        <v>82.914119999999841</v>
      </c>
      <c r="U835" s="311">
        <f t="shared" ca="1" si="350"/>
        <v>0</v>
      </c>
      <c r="V835" s="306">
        <f t="shared" ca="1" si="351"/>
        <v>1.2251749205525073</v>
      </c>
      <c r="W835" s="304">
        <f t="shared" ca="1" si="352"/>
        <v>68.487900024026558</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1.5928544275802494</v>
      </c>
      <c r="AH835" s="304">
        <f t="shared" ca="1" si="376"/>
        <v>-8.1031300649059812</v>
      </c>
    </row>
    <row r="836" spans="1:34" x14ac:dyDescent="0.2">
      <c r="A836" s="347">
        <f t="shared" ca="1" si="354"/>
        <v>1E-4</v>
      </c>
      <c r="B836" s="304">
        <f t="shared" ca="1" si="355"/>
        <v>48.302600000000432</v>
      </c>
      <c r="D836" s="306">
        <f t="shared" ca="1" si="356"/>
        <v>-1.2318238771205343</v>
      </c>
      <c r="E836" s="307">
        <f t="shared" ca="1" si="357"/>
        <v>-1.801017791616049</v>
      </c>
      <c r="F836" s="304">
        <f t="shared" ca="1" si="358"/>
        <v>2.1819842231239472</v>
      </c>
      <c r="G836" s="306">
        <f t="shared" ca="1" si="359"/>
        <v>24.284280695163623</v>
      </c>
      <c r="H836" s="307">
        <f t="shared" ca="1" si="360"/>
        <v>-157.89073751747017</v>
      </c>
      <c r="I836" s="304">
        <f t="shared" ca="1" si="361"/>
        <v>159.74733576085757</v>
      </c>
      <c r="J836" s="306">
        <f t="shared" ca="1" si="362"/>
        <v>2310.0930585504543</v>
      </c>
      <c r="K836" s="307">
        <f t="shared" ca="1" si="363"/>
        <v>-1.4436100014454301</v>
      </c>
      <c r="L836" s="304">
        <f t="shared" ref="L836:L899" ca="1" si="377">SQRT(pos_x^2+pos_z^2)</f>
        <v>2310.093509616619</v>
      </c>
      <c r="M836" s="306">
        <f t="shared" ca="1" si="364"/>
        <v>-1.4181878455896793</v>
      </c>
      <c r="N836" s="304">
        <f t="shared" ca="1" si="365"/>
        <v>-81.256178109039496</v>
      </c>
      <c r="P836" s="310">
        <f t="shared" ca="1" si="366"/>
        <v>23</v>
      </c>
      <c r="Q836" s="304">
        <f t="shared" ca="1" si="367"/>
        <v>0</v>
      </c>
      <c r="R836" s="306">
        <f t="shared" ca="1" si="368"/>
        <v>0</v>
      </c>
      <c r="S836" s="307">
        <f t="shared" ca="1" si="369"/>
        <v>8.451999999999984</v>
      </c>
      <c r="T836" s="304">
        <f t="shared" ref="T836:T899" ca="1" si="378">m*g</f>
        <v>82.914119999999841</v>
      </c>
      <c r="U836" s="311">
        <f t="shared" ref="U836:U899" ca="1" si="379">IF(pos_xz&lt;L_rampe,Poids*COS(Beta),0)</f>
        <v>0</v>
      </c>
      <c r="V836" s="306">
        <f t="shared" ref="V836:V899" ca="1" si="380">Rho_moyen*(20000-Alt_rampe-pos_z)/(20000+Alt_rampe+pos_z)</f>
        <v>1.225176854990659</v>
      </c>
      <c r="W836" s="304">
        <f t="shared" ref="W836:W899" ca="1" si="381">1/2*Rho*Sref*Cx*vit_xz^2</f>
        <v>68.488144737966223</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1.5928268662119933</v>
      </c>
      <c r="AH836" s="304">
        <f t="shared" ca="1" si="376"/>
        <v>-8.1031590184603282</v>
      </c>
    </row>
    <row r="837" spans="1:34" x14ac:dyDescent="0.2">
      <c r="A837" s="347">
        <f t="shared" ref="A837:A900" ca="1" si="383">IF(B836+0.01&lt;=T_ini+ROUNDUP(Temps_fin_propu,0), 0.01, IF(K836&gt;0, 0.1, 0.0001))</f>
        <v>1E-4</v>
      </c>
      <c r="B837" s="304">
        <f t="shared" ref="B837:B900" ca="1" si="384">B836+pas</f>
        <v>48.302700000000435</v>
      </c>
      <c r="D837" s="306">
        <f t="shared" ref="D837:D900" ca="1" si="385">IF(AND(L836&lt;L_rampe,Poussee&lt;Poids*SIN(M836)),0,(-W836+Poussee)/m*COS(M836)-U836/m*SIN(M836))</f>
        <v>-1.2318208018714256</v>
      </c>
      <c r="E837" s="307">
        <f t="shared" ref="E837:E900" ca="1" si="386">IF(AND(L836&lt;L_rampe,Poussee&lt;Poids*SIN(M836)),0,(-W836+Poussee)/m*SIN(M836)+U836/m*COS(M836)-Poids/m)</f>
        <v>-1.8009880247935239</v>
      </c>
      <c r="F837" s="304">
        <f t="shared" ref="F837:F900" ca="1" si="387">SQRT(acc_x^2+acc_z^2)</f>
        <v>2.1819579174156503</v>
      </c>
      <c r="G837" s="306">
        <f t="shared" ref="G837:G900" ca="1" si="388">G836+acc_x*pas</f>
        <v>24.284157513083436</v>
      </c>
      <c r="H837" s="307">
        <f t="shared" ref="H837:H900" ca="1" si="389">H836+acc_z*pas</f>
        <v>-157.89091761627265</v>
      </c>
      <c r="I837" s="304">
        <f t="shared" ref="I837:I900" ca="1" si="390">SQRT(vit_x^2+vit_z^2)</f>
        <v>159.74749504085764</v>
      </c>
      <c r="J837" s="306">
        <f t="shared" ref="J837:J900" ca="1" si="391">J836+0.5*(vit_x+G836)*pas*(K836&gt;=0)</f>
        <v>2310.0930585504543</v>
      </c>
      <c r="K837" s="307">
        <f t="shared" ref="K837:K900" ca="1" si="392">K836+0.5*(vit_z+H836)*pas</f>
        <v>-1.4593990842021172</v>
      </c>
      <c r="L837" s="304">
        <f t="shared" ca="1" si="377"/>
        <v>2310.0935195373972</v>
      </c>
      <c r="M837" s="306">
        <f t="shared" ref="M837:M900" ca="1" si="393">IF(AND(L836&gt;L_rampe,G837&gt;0),ATAN2(G837,H837),$M$4)</f>
        <v>-1.4181887791160075</v>
      </c>
      <c r="N837" s="304">
        <f t="shared" ref="N837:N900" ca="1" si="394">DEGREES(Beta)</f>
        <v>-81.256231596158173</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8.451999999999984</v>
      </c>
      <c r="T837" s="304">
        <f t="shared" ca="1" si="378"/>
        <v>82.914119999999841</v>
      </c>
      <c r="U837" s="311">
        <f t="shared" ca="1" si="379"/>
        <v>0</v>
      </c>
      <c r="V837" s="306">
        <f t="shared" ca="1" si="380"/>
        <v>1.2251787894340713</v>
      </c>
      <c r="W837" s="304">
        <f t="shared" ca="1" si="381"/>
        <v>68.488389450404114</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1.5927993050031208</v>
      </c>
      <c r="AH837" s="304">
        <f t="shared" ref="AH837:AH900" ca="1" si="405">IF(AND(L836&lt;L_rampe,Poussee&lt;Poids*SIN(M836)), g*SIN(M836), (-W836+Poussee)/m)</f>
        <v>-8.1031879718370039</v>
      </c>
    </row>
    <row r="838" spans="1:34" x14ac:dyDescent="0.2">
      <c r="A838" s="347">
        <f t="shared" ca="1" si="383"/>
        <v>1E-4</v>
      </c>
      <c r="B838" s="304">
        <f t="shared" ca="1" si="384"/>
        <v>48.302800000000438</v>
      </c>
      <c r="D838" s="306">
        <f t="shared" ca="1" si="385"/>
        <v>-1.2318177265936379</v>
      </c>
      <c r="E838" s="307">
        <f t="shared" ca="1" si="386"/>
        <v>-1.8009582581535071</v>
      </c>
      <c r="F838" s="304">
        <f t="shared" ca="1" si="387"/>
        <v>2.1819316119350836</v>
      </c>
      <c r="G838" s="306">
        <f t="shared" ca="1" si="388"/>
        <v>24.284034331310778</v>
      </c>
      <c r="H838" s="307">
        <f t="shared" ca="1" si="389"/>
        <v>-157.89109771209846</v>
      </c>
      <c r="I838" s="304">
        <f t="shared" ca="1" si="390"/>
        <v>159.74765431810167</v>
      </c>
      <c r="J838" s="306">
        <f t="shared" ca="1" si="391"/>
        <v>2310.0930585504543</v>
      </c>
      <c r="K838" s="307">
        <f t="shared" ca="1" si="392"/>
        <v>-1.4751881849685358</v>
      </c>
      <c r="L838" s="304">
        <f t="shared" ca="1" si="377"/>
        <v>2310.0935295661025</v>
      </c>
      <c r="M838" s="306">
        <f t="shared" ca="1" si="393"/>
        <v>-1.4181897126357388</v>
      </c>
      <c r="N838" s="304">
        <f t="shared" ca="1" si="394"/>
        <v>-81.25628508289887</v>
      </c>
      <c r="P838" s="310">
        <f t="shared" ca="1" si="395"/>
        <v>23</v>
      </c>
      <c r="Q838" s="304">
        <f t="shared" ca="1" si="396"/>
        <v>0</v>
      </c>
      <c r="R838" s="306">
        <f t="shared" ca="1" si="397"/>
        <v>0</v>
      </c>
      <c r="S838" s="307">
        <f t="shared" ca="1" si="398"/>
        <v>8.451999999999984</v>
      </c>
      <c r="T838" s="304">
        <f t="shared" ca="1" si="378"/>
        <v>82.914119999999841</v>
      </c>
      <c r="U838" s="311">
        <f t="shared" ca="1" si="379"/>
        <v>0</v>
      </c>
      <c r="V838" s="306">
        <f t="shared" ca="1" si="380"/>
        <v>1.2251807238827457</v>
      </c>
      <c r="W838" s="304">
        <f t="shared" ca="1" si="381"/>
        <v>68.488634161340428</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1.5927717439536444</v>
      </c>
      <c r="AH838" s="304">
        <f t="shared" ca="1" si="405"/>
        <v>-8.103216925035996</v>
      </c>
    </row>
    <row r="839" spans="1:34" x14ac:dyDescent="0.2">
      <c r="A839" s="347">
        <f t="shared" ca="1" si="383"/>
        <v>1E-4</v>
      </c>
      <c r="B839" s="304">
        <f t="shared" ca="1" si="384"/>
        <v>48.302900000000442</v>
      </c>
      <c r="D839" s="306">
        <f t="shared" ca="1" si="385"/>
        <v>-1.2318146512871768</v>
      </c>
      <c r="E839" s="307">
        <f t="shared" ca="1" si="386"/>
        <v>-1.8009284916959718</v>
      </c>
      <c r="F839" s="304">
        <f t="shared" ca="1" si="387"/>
        <v>2.1819053066822303</v>
      </c>
      <c r="G839" s="306">
        <f t="shared" ca="1" si="388"/>
        <v>24.28391114984565</v>
      </c>
      <c r="H839" s="307">
        <f t="shared" ca="1" si="389"/>
        <v>-157.89127780494763</v>
      </c>
      <c r="I839" s="304">
        <f t="shared" ca="1" si="390"/>
        <v>159.74781359258958</v>
      </c>
      <c r="J839" s="306">
        <f t="shared" ca="1" si="391"/>
        <v>2310.0930585504543</v>
      </c>
      <c r="K839" s="307">
        <f t="shared" ca="1" si="392"/>
        <v>-1.4909773037443881</v>
      </c>
      <c r="L839" s="304">
        <f t="shared" ca="1" si="377"/>
        <v>2310.0935397027351</v>
      </c>
      <c r="M839" s="306">
        <f t="shared" ca="1" si="393"/>
        <v>-1.4181906461488734</v>
      </c>
      <c r="N839" s="304">
        <f t="shared" ca="1" si="394"/>
        <v>-81.256338569261601</v>
      </c>
      <c r="P839" s="310">
        <f t="shared" ca="1" si="395"/>
        <v>23</v>
      </c>
      <c r="Q839" s="304">
        <f t="shared" ca="1" si="396"/>
        <v>0</v>
      </c>
      <c r="R839" s="306">
        <f t="shared" ca="1" si="397"/>
        <v>0</v>
      </c>
      <c r="S839" s="307">
        <f t="shared" ca="1" si="398"/>
        <v>8.451999999999984</v>
      </c>
      <c r="T839" s="304">
        <f t="shared" ca="1" si="378"/>
        <v>82.914119999999841</v>
      </c>
      <c r="U839" s="311">
        <f t="shared" ca="1" si="379"/>
        <v>0</v>
      </c>
      <c r="V839" s="306">
        <f t="shared" ca="1" si="380"/>
        <v>1.2251826583366803</v>
      </c>
      <c r="W839" s="304">
        <f t="shared" ca="1" si="381"/>
        <v>68.488878870774968</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1.5927441830635356</v>
      </c>
      <c r="AH839" s="304">
        <f t="shared" ca="1" si="405"/>
        <v>-8.1032458780573311</v>
      </c>
    </row>
    <row r="840" spans="1:34" x14ac:dyDescent="0.2">
      <c r="A840" s="347">
        <f t="shared" ca="1" si="383"/>
        <v>1E-4</v>
      </c>
      <c r="B840" s="304">
        <f t="shared" ca="1" si="384"/>
        <v>48.303000000000445</v>
      </c>
      <c r="D840" s="306">
        <f t="shared" ca="1" si="385"/>
        <v>-1.2318115759520374</v>
      </c>
      <c r="E840" s="307">
        <f t="shared" ca="1" si="386"/>
        <v>-1.8008987254209412</v>
      </c>
      <c r="F840" s="304">
        <f t="shared" ca="1" si="387"/>
        <v>2.1818790016571068</v>
      </c>
      <c r="G840" s="306">
        <f t="shared" ca="1" si="388"/>
        <v>24.283787968688056</v>
      </c>
      <c r="H840" s="307">
        <f t="shared" ca="1" si="389"/>
        <v>-157.89145789482018</v>
      </c>
      <c r="I840" s="304">
        <f t="shared" ca="1" si="390"/>
        <v>159.74797286432141</v>
      </c>
      <c r="J840" s="306">
        <f t="shared" ca="1" si="391"/>
        <v>2310.0930585504543</v>
      </c>
      <c r="K840" s="307">
        <f t="shared" ca="1" si="392"/>
        <v>-1.5067664405293766</v>
      </c>
      <c r="L840" s="304">
        <f t="shared" ca="1" si="377"/>
        <v>2310.0935499472957</v>
      </c>
      <c r="M840" s="306">
        <f t="shared" ca="1" si="393"/>
        <v>-1.4181915796554112</v>
      </c>
      <c r="N840" s="304">
        <f t="shared" ca="1" si="394"/>
        <v>-81.256392055246366</v>
      </c>
      <c r="P840" s="310">
        <f t="shared" ca="1" si="395"/>
        <v>23</v>
      </c>
      <c r="Q840" s="304">
        <f t="shared" ca="1" si="396"/>
        <v>0</v>
      </c>
      <c r="R840" s="306">
        <f t="shared" ca="1" si="397"/>
        <v>0</v>
      </c>
      <c r="S840" s="307">
        <f t="shared" ca="1" si="398"/>
        <v>8.451999999999984</v>
      </c>
      <c r="T840" s="304">
        <f t="shared" ca="1" si="378"/>
        <v>82.914119999999841</v>
      </c>
      <c r="U840" s="311">
        <f t="shared" ca="1" si="379"/>
        <v>0</v>
      </c>
      <c r="V840" s="306">
        <f t="shared" ca="1" si="380"/>
        <v>1.2251845927958762</v>
      </c>
      <c r="W840" s="304">
        <f t="shared" ca="1" si="381"/>
        <v>68.489123578707833</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1.5927166223328264</v>
      </c>
      <c r="AH840" s="304">
        <f t="shared" ca="1" si="405"/>
        <v>-8.1032748309009826</v>
      </c>
    </row>
    <row r="841" spans="1:34" x14ac:dyDescent="0.2">
      <c r="A841" s="347">
        <f t="shared" ca="1" si="383"/>
        <v>1E-4</v>
      </c>
      <c r="B841" s="304">
        <f t="shared" ca="1" si="384"/>
        <v>48.303100000000448</v>
      </c>
      <c r="D841" s="306">
        <f t="shared" ca="1" si="385"/>
        <v>-1.2318085005882229</v>
      </c>
      <c r="E841" s="307">
        <f t="shared" ca="1" si="386"/>
        <v>-1.8008689593284064</v>
      </c>
      <c r="F841" s="304">
        <f t="shared" ca="1" si="387"/>
        <v>2.1818526968597087</v>
      </c>
      <c r="G841" s="306">
        <f t="shared" ca="1" si="388"/>
        <v>24.283664787837996</v>
      </c>
      <c r="H841" s="307">
        <f t="shared" ca="1" si="389"/>
        <v>-157.89163798171612</v>
      </c>
      <c r="I841" s="304">
        <f t="shared" ca="1" si="390"/>
        <v>159.74813213329719</v>
      </c>
      <c r="J841" s="306">
        <f t="shared" ca="1" si="391"/>
        <v>2310.0930585504543</v>
      </c>
      <c r="K841" s="307">
        <f t="shared" ca="1" si="392"/>
        <v>-1.5225555953232035</v>
      </c>
      <c r="L841" s="304">
        <f t="shared" ca="1" si="377"/>
        <v>2310.0935602997847</v>
      </c>
      <c r="M841" s="306">
        <f t="shared" ca="1" si="393"/>
        <v>-1.4181925131553523</v>
      </c>
      <c r="N841" s="304">
        <f t="shared" ca="1" si="394"/>
        <v>-81.256445540853164</v>
      </c>
      <c r="P841" s="310">
        <f t="shared" ca="1" si="395"/>
        <v>23</v>
      </c>
      <c r="Q841" s="304">
        <f t="shared" ca="1" si="396"/>
        <v>0</v>
      </c>
      <c r="R841" s="306">
        <f t="shared" ca="1" si="397"/>
        <v>0</v>
      </c>
      <c r="S841" s="307">
        <f t="shared" ca="1" si="398"/>
        <v>8.451999999999984</v>
      </c>
      <c r="T841" s="304">
        <f t="shared" ca="1" si="378"/>
        <v>82.914119999999841</v>
      </c>
      <c r="U841" s="311">
        <f t="shared" ca="1" si="379"/>
        <v>0</v>
      </c>
      <c r="V841" s="306">
        <f t="shared" ca="1" si="380"/>
        <v>1.2251865272603333</v>
      </c>
      <c r="W841" s="304">
        <f t="shared" ca="1" si="381"/>
        <v>68.489368285139008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1.5926890617615008</v>
      </c>
      <c r="AH841" s="304">
        <f t="shared" ca="1" si="405"/>
        <v>-8.1033037835669628</v>
      </c>
    </row>
    <row r="842" spans="1:34" x14ac:dyDescent="0.2">
      <c r="A842" s="347">
        <f t="shared" ca="1" si="383"/>
        <v>1E-4</v>
      </c>
      <c r="B842" s="304">
        <f t="shared" ca="1" si="384"/>
        <v>48.303200000000452</v>
      </c>
      <c r="D842" s="306">
        <f t="shared" ca="1" si="385"/>
        <v>-1.2318054251957338</v>
      </c>
      <c r="E842" s="307">
        <f t="shared" ca="1" si="386"/>
        <v>-1.8008391934183674</v>
      </c>
      <c r="F842" s="304">
        <f t="shared" ca="1" si="387"/>
        <v>2.1818263922900369</v>
      </c>
      <c r="G842" s="306">
        <f t="shared" ca="1" si="388"/>
        <v>24.283541607295476</v>
      </c>
      <c r="H842" s="307">
        <f t="shared" ca="1" si="389"/>
        <v>-157.89181806563545</v>
      </c>
      <c r="I842" s="304">
        <f t="shared" ca="1" si="390"/>
        <v>159.74829139951692</v>
      </c>
      <c r="J842" s="306">
        <f t="shared" ca="1" si="391"/>
        <v>2310.0930585504543</v>
      </c>
      <c r="K842" s="307">
        <f t="shared" ca="1" si="392"/>
        <v>-1.5383447681255711</v>
      </c>
      <c r="L842" s="304">
        <f t="shared" ca="1" si="377"/>
        <v>2310.0935707602016</v>
      </c>
      <c r="M842" s="306">
        <f t="shared" ca="1" si="393"/>
        <v>-1.418193446648697</v>
      </c>
      <c r="N842" s="304">
        <f t="shared" ca="1" si="394"/>
        <v>-81.256499026082025</v>
      </c>
      <c r="P842" s="310">
        <f t="shared" ca="1" si="395"/>
        <v>23</v>
      </c>
      <c r="Q842" s="304">
        <f t="shared" ca="1" si="396"/>
        <v>0</v>
      </c>
      <c r="R842" s="306">
        <f t="shared" ca="1" si="397"/>
        <v>0</v>
      </c>
      <c r="S842" s="307">
        <f t="shared" ca="1" si="398"/>
        <v>8.451999999999984</v>
      </c>
      <c r="T842" s="304">
        <f t="shared" ca="1" si="378"/>
        <v>82.914119999999841</v>
      </c>
      <c r="U842" s="311">
        <f t="shared" ca="1" si="379"/>
        <v>0</v>
      </c>
      <c r="V842" s="306">
        <f t="shared" ca="1" si="380"/>
        <v>1.2251884617300515</v>
      </c>
      <c r="W842" s="304">
        <f t="shared" ca="1" si="381"/>
        <v>68.489612990068451</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1.5926615013495606</v>
      </c>
      <c r="AH842" s="304">
        <f t="shared" ca="1" si="405"/>
        <v>-8.10333273605527</v>
      </c>
    </row>
    <row r="843" spans="1:34" x14ac:dyDescent="0.2">
      <c r="A843" s="347">
        <f t="shared" ca="1" si="383"/>
        <v>1E-4</v>
      </c>
      <c r="B843" s="304">
        <f t="shared" ca="1" si="384"/>
        <v>48.303300000000455</v>
      </c>
      <c r="D843" s="306">
        <f t="shared" ca="1" si="385"/>
        <v>-1.2318023497745687</v>
      </c>
      <c r="E843" s="307">
        <f t="shared" ca="1" si="386"/>
        <v>-1.8008094276908313</v>
      </c>
      <c r="F843" s="304">
        <f t="shared" ca="1" si="387"/>
        <v>2.1818000879480981</v>
      </c>
      <c r="G843" s="306">
        <f t="shared" ca="1" si="388"/>
        <v>24.2834184270605</v>
      </c>
      <c r="H843" s="307">
        <f t="shared" ca="1" si="389"/>
        <v>-157.8919981465782</v>
      </c>
      <c r="I843" s="304">
        <f t="shared" ca="1" si="390"/>
        <v>159.74845066298064</v>
      </c>
      <c r="J843" s="306">
        <f t="shared" ca="1" si="391"/>
        <v>2310.0930585504543</v>
      </c>
      <c r="K843" s="307">
        <f t="shared" ca="1" si="392"/>
        <v>-1.5541339589361818</v>
      </c>
      <c r="L843" s="304">
        <f t="shared" ca="1" si="377"/>
        <v>2310.0935813285478</v>
      </c>
      <c r="M843" s="306">
        <f t="shared" ca="1" si="393"/>
        <v>-1.4181943801354451</v>
      </c>
      <c r="N843" s="304">
        <f t="shared" ca="1" si="394"/>
        <v>-81.25655251093292</v>
      </c>
      <c r="P843" s="310">
        <f t="shared" ca="1" si="395"/>
        <v>23</v>
      </c>
      <c r="Q843" s="304">
        <f t="shared" ca="1" si="396"/>
        <v>0</v>
      </c>
      <c r="R843" s="306">
        <f t="shared" ca="1" si="397"/>
        <v>0</v>
      </c>
      <c r="S843" s="307">
        <f t="shared" ca="1" si="398"/>
        <v>8.451999999999984</v>
      </c>
      <c r="T843" s="304">
        <f t="shared" ca="1" si="378"/>
        <v>82.914119999999841</v>
      </c>
      <c r="U843" s="311">
        <f t="shared" ca="1" si="379"/>
        <v>0</v>
      </c>
      <c r="V843" s="306">
        <f t="shared" ca="1" si="380"/>
        <v>1.2251903962050303</v>
      </c>
      <c r="W843" s="304">
        <f t="shared" ca="1" si="381"/>
        <v>68.489857693496191</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1.5926339410970112</v>
      </c>
      <c r="AH843" s="304">
        <f t="shared" ca="1" si="405"/>
        <v>-8.103361688365899</v>
      </c>
    </row>
    <row r="844" spans="1:34" x14ac:dyDescent="0.2">
      <c r="A844" s="347">
        <f t="shared" ca="1" si="383"/>
        <v>1E-4</v>
      </c>
      <c r="B844" s="304">
        <f t="shared" ca="1" si="384"/>
        <v>48.303400000000458</v>
      </c>
      <c r="D844" s="306">
        <f t="shared" ca="1" si="385"/>
        <v>-1.2317992743247295</v>
      </c>
      <c r="E844" s="307">
        <f t="shared" ca="1" si="386"/>
        <v>-1.800779662145791</v>
      </c>
      <c r="F844" s="304">
        <f t="shared" ca="1" si="387"/>
        <v>2.1817737838338878</v>
      </c>
      <c r="G844" s="306">
        <f t="shared" ca="1" si="388"/>
        <v>24.283295247133069</v>
      </c>
      <c r="H844" s="307">
        <f t="shared" ca="1" si="389"/>
        <v>-157.89217822454441</v>
      </c>
      <c r="I844" s="304">
        <f t="shared" ca="1" si="390"/>
        <v>159.74860992368832</v>
      </c>
      <c r="J844" s="306">
        <f t="shared" ca="1" si="391"/>
        <v>2310.0930585504543</v>
      </c>
      <c r="K844" s="307">
        <f t="shared" ca="1" si="392"/>
        <v>-1.5699231677547378</v>
      </c>
      <c r="L844" s="304">
        <f t="shared" ca="1" si="377"/>
        <v>2310.0935920048232</v>
      </c>
      <c r="M844" s="306">
        <f t="shared" ca="1" si="393"/>
        <v>-1.4181953136155965</v>
      </c>
      <c r="N844" s="304">
        <f t="shared" ca="1" si="394"/>
        <v>-81.256605995405849</v>
      </c>
      <c r="P844" s="310">
        <f t="shared" ca="1" si="395"/>
        <v>23</v>
      </c>
      <c r="Q844" s="304">
        <f t="shared" ca="1" si="396"/>
        <v>0</v>
      </c>
      <c r="R844" s="306">
        <f t="shared" ca="1" si="397"/>
        <v>0</v>
      </c>
      <c r="S844" s="307">
        <f t="shared" ca="1" si="398"/>
        <v>8.451999999999984</v>
      </c>
      <c r="T844" s="304">
        <f t="shared" ca="1" si="378"/>
        <v>82.914119999999841</v>
      </c>
      <c r="U844" s="311">
        <f t="shared" ca="1" si="379"/>
        <v>0</v>
      </c>
      <c r="V844" s="306">
        <f t="shared" ca="1" si="380"/>
        <v>1.2251923306852699</v>
      </c>
      <c r="W844" s="304">
        <f t="shared" ca="1" si="381"/>
        <v>68.49010239542217</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1.5926063810038507</v>
      </c>
      <c r="AH844" s="304">
        <f t="shared" ca="1" si="405"/>
        <v>-8.1033906404988549</v>
      </c>
    </row>
    <row r="845" spans="1:34" x14ac:dyDescent="0.2">
      <c r="A845" s="347">
        <f t="shared" ca="1" si="383"/>
        <v>1E-4</v>
      </c>
      <c r="B845" s="304">
        <f t="shared" ca="1" si="384"/>
        <v>48.303500000000462</v>
      </c>
      <c r="D845" s="306">
        <f t="shared" ca="1" si="385"/>
        <v>-1.2317961988462176</v>
      </c>
      <c r="E845" s="307">
        <f t="shared" ca="1" si="386"/>
        <v>-1.8007498967832554</v>
      </c>
      <c r="F845" s="304">
        <f t="shared" ca="1" si="387"/>
        <v>2.1817474799474148</v>
      </c>
      <c r="G845" s="306">
        <f t="shared" ca="1" si="388"/>
        <v>24.283172067513185</v>
      </c>
      <c r="H845" s="307">
        <f t="shared" ca="1" si="389"/>
        <v>-157.8923582995341</v>
      </c>
      <c r="I845" s="304">
        <f t="shared" ca="1" si="390"/>
        <v>159.74876918164003</v>
      </c>
      <c r="J845" s="306">
        <f t="shared" ca="1" si="391"/>
        <v>2310.0930585504543</v>
      </c>
      <c r="K845" s="307">
        <f t="shared" ca="1" si="392"/>
        <v>-1.5857123945809417</v>
      </c>
      <c r="L845" s="304">
        <f t="shared" ca="1" si="377"/>
        <v>2310.093602789028</v>
      </c>
      <c r="M845" s="306">
        <f t="shared" ca="1" si="393"/>
        <v>-1.4181962470891518</v>
      </c>
      <c r="N845" s="304">
        <f t="shared" ca="1" si="394"/>
        <v>-81.256659479500854</v>
      </c>
      <c r="P845" s="310">
        <f t="shared" ca="1" si="395"/>
        <v>23</v>
      </c>
      <c r="Q845" s="304">
        <f t="shared" ca="1" si="396"/>
        <v>0</v>
      </c>
      <c r="R845" s="306">
        <f t="shared" ca="1" si="397"/>
        <v>0</v>
      </c>
      <c r="S845" s="307">
        <f t="shared" ca="1" si="398"/>
        <v>8.451999999999984</v>
      </c>
      <c r="T845" s="304">
        <f t="shared" ca="1" si="378"/>
        <v>82.914119999999841</v>
      </c>
      <c r="U845" s="311">
        <f t="shared" ca="1" si="379"/>
        <v>0</v>
      </c>
      <c r="V845" s="306">
        <f t="shared" ca="1" si="380"/>
        <v>1.2251942651707708</v>
      </c>
      <c r="W845" s="304">
        <f t="shared" ca="1" si="381"/>
        <v>68.490347095846474</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1.5925788210700862</v>
      </c>
      <c r="AH845" s="304">
        <f t="shared" ca="1" si="405"/>
        <v>-8.103419592454129</v>
      </c>
    </row>
    <row r="846" spans="1:34" x14ac:dyDescent="0.2">
      <c r="A846" s="347">
        <f t="shared" ca="1" si="383"/>
        <v>1E-4</v>
      </c>
      <c r="B846" s="304">
        <f t="shared" ca="1" si="384"/>
        <v>48.303600000000465</v>
      </c>
      <c r="D846" s="306">
        <f t="shared" ca="1" si="385"/>
        <v>-1.2317931233390305</v>
      </c>
      <c r="E846" s="307">
        <f t="shared" ca="1" si="386"/>
        <v>-1.8007201316032138</v>
      </c>
      <c r="F846" s="304">
        <f t="shared" ca="1" si="387"/>
        <v>2.1817211762886703</v>
      </c>
      <c r="G846" s="306">
        <f t="shared" ca="1" si="388"/>
        <v>24.283048888200852</v>
      </c>
      <c r="H846" s="307">
        <f t="shared" ca="1" si="389"/>
        <v>-157.89253837154726</v>
      </c>
      <c r="I846" s="304">
        <f t="shared" ca="1" si="390"/>
        <v>159.74892843683577</v>
      </c>
      <c r="J846" s="306">
        <f t="shared" ca="1" si="391"/>
        <v>2310.0930585504543</v>
      </c>
      <c r="K846" s="307">
        <f t="shared" ca="1" si="392"/>
        <v>-1.6015016394144959</v>
      </c>
      <c r="L846" s="304">
        <f t="shared" ca="1" si="377"/>
        <v>2310.0936136811629</v>
      </c>
      <c r="M846" s="306">
        <f t="shared" ca="1" si="393"/>
        <v>-1.4181971805561107</v>
      </c>
      <c r="N846" s="304">
        <f t="shared" ca="1" si="394"/>
        <v>-81.256712963217922</v>
      </c>
      <c r="P846" s="310">
        <f t="shared" ca="1" si="395"/>
        <v>23</v>
      </c>
      <c r="Q846" s="304">
        <f t="shared" ca="1" si="396"/>
        <v>0</v>
      </c>
      <c r="R846" s="306">
        <f t="shared" ca="1" si="397"/>
        <v>0</v>
      </c>
      <c r="S846" s="307">
        <f t="shared" ca="1" si="398"/>
        <v>8.451999999999984</v>
      </c>
      <c r="T846" s="304">
        <f t="shared" ca="1" si="378"/>
        <v>82.914119999999841</v>
      </c>
      <c r="U846" s="311">
        <f t="shared" ca="1" si="379"/>
        <v>0</v>
      </c>
      <c r="V846" s="306">
        <f t="shared" ca="1" si="380"/>
        <v>1.2251961996615326</v>
      </c>
      <c r="W846" s="304">
        <f t="shared" ca="1" si="381"/>
        <v>68.49059179476906</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1.5925512612957071</v>
      </c>
      <c r="AH846" s="304">
        <f t="shared" ca="1" si="405"/>
        <v>-8.1034485442317319</v>
      </c>
    </row>
    <row r="847" spans="1:34" x14ac:dyDescent="0.2">
      <c r="A847" s="347">
        <f t="shared" ca="1" si="383"/>
        <v>1E-4</v>
      </c>
      <c r="B847" s="304">
        <f t="shared" ca="1" si="384"/>
        <v>48.303700000000468</v>
      </c>
      <c r="D847" s="306">
        <f t="shared" ca="1" si="385"/>
        <v>-1.2317900478031722</v>
      </c>
      <c r="E847" s="307">
        <f t="shared" ca="1" si="386"/>
        <v>-1.8006903666056715</v>
      </c>
      <c r="F847" s="304">
        <f t="shared" ca="1" si="387"/>
        <v>2.1816948728576619</v>
      </c>
      <c r="G847" s="306">
        <f t="shared" ca="1" si="388"/>
        <v>24.282925709196071</v>
      </c>
      <c r="H847" s="307">
        <f t="shared" ca="1" si="389"/>
        <v>-157.89271844058393</v>
      </c>
      <c r="I847" s="304">
        <f t="shared" ca="1" si="390"/>
        <v>159.74908768927554</v>
      </c>
      <c r="J847" s="306">
        <f t="shared" ca="1" si="391"/>
        <v>2310.0930585504543</v>
      </c>
      <c r="K847" s="307">
        <f t="shared" ca="1" si="392"/>
        <v>-1.6172909022551025</v>
      </c>
      <c r="L847" s="304">
        <f t="shared" ca="1" si="377"/>
        <v>2310.093624681228</v>
      </c>
      <c r="M847" s="306">
        <f t="shared" ca="1" si="393"/>
        <v>-1.4181981140164732</v>
      </c>
      <c r="N847" s="304">
        <f t="shared" ca="1" si="394"/>
        <v>-81.256766446557037</v>
      </c>
      <c r="P847" s="310">
        <f t="shared" ca="1" si="395"/>
        <v>23</v>
      </c>
      <c r="Q847" s="304">
        <f t="shared" ca="1" si="396"/>
        <v>0</v>
      </c>
      <c r="R847" s="306">
        <f t="shared" ca="1" si="397"/>
        <v>0</v>
      </c>
      <c r="S847" s="307">
        <f t="shared" ca="1" si="398"/>
        <v>8.451999999999984</v>
      </c>
      <c r="T847" s="304">
        <f t="shared" ca="1" si="378"/>
        <v>82.914119999999841</v>
      </c>
      <c r="U847" s="311">
        <f t="shared" ca="1" si="379"/>
        <v>0</v>
      </c>
      <c r="V847" s="306">
        <f t="shared" ca="1" si="380"/>
        <v>1.2251981341575546</v>
      </c>
      <c r="W847" s="304">
        <f t="shared" ca="1" si="381"/>
        <v>68.490836492189899</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1.5925237016807152</v>
      </c>
      <c r="AH847" s="304">
        <f t="shared" ca="1" si="405"/>
        <v>-8.10347749583166</v>
      </c>
    </row>
    <row r="848" spans="1:34" x14ac:dyDescent="0.2">
      <c r="A848" s="347">
        <f t="shared" ca="1" si="383"/>
        <v>1E-4</v>
      </c>
      <c r="B848" s="304">
        <f t="shared" ca="1" si="384"/>
        <v>48.303800000000471</v>
      </c>
      <c r="D848" s="306">
        <f t="shared" ca="1" si="385"/>
        <v>-1.2317869722386414</v>
      </c>
      <c r="E848" s="307">
        <f t="shared" ca="1" si="386"/>
        <v>-1.8006606017906321</v>
      </c>
      <c r="F848" s="304">
        <f t="shared" ca="1" si="387"/>
        <v>2.1816685696543923</v>
      </c>
      <c r="G848" s="306">
        <f t="shared" ca="1" si="388"/>
        <v>24.282802530498849</v>
      </c>
      <c r="H848" s="307">
        <f t="shared" ca="1" si="389"/>
        <v>-157.89289850664412</v>
      </c>
      <c r="I848" s="304">
        <f t="shared" ca="1" si="390"/>
        <v>159.74924693895937</v>
      </c>
      <c r="J848" s="306">
        <f t="shared" ca="1" si="391"/>
        <v>2310.0930585504543</v>
      </c>
      <c r="K848" s="307">
        <f t="shared" ca="1" si="392"/>
        <v>-1.6330801831024639</v>
      </c>
      <c r="L848" s="304">
        <f t="shared" ca="1" si="377"/>
        <v>2310.0936357892242</v>
      </c>
      <c r="M848" s="306">
        <f t="shared" ca="1" si="393"/>
        <v>-1.4181990474702395</v>
      </c>
      <c r="N848" s="304">
        <f t="shared" ca="1" si="394"/>
        <v>-81.256819929518215</v>
      </c>
      <c r="P848" s="310">
        <f t="shared" ca="1" si="395"/>
        <v>23</v>
      </c>
      <c r="Q848" s="304">
        <f t="shared" ca="1" si="396"/>
        <v>0</v>
      </c>
      <c r="R848" s="306">
        <f t="shared" ca="1" si="397"/>
        <v>0</v>
      </c>
      <c r="S848" s="307">
        <f t="shared" ca="1" si="398"/>
        <v>8.451999999999984</v>
      </c>
      <c r="T848" s="304">
        <f t="shared" ca="1" si="378"/>
        <v>82.914119999999841</v>
      </c>
      <c r="U848" s="311">
        <f t="shared" ca="1" si="379"/>
        <v>0</v>
      </c>
      <c r="V848" s="306">
        <f t="shared" ca="1" si="380"/>
        <v>1.2252000686588382</v>
      </c>
      <c r="W848" s="304">
        <f t="shared" ca="1" si="381"/>
        <v>68.491081188109035</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1.5924961422251211</v>
      </c>
      <c r="AH848" s="304">
        <f t="shared" ca="1" si="405"/>
        <v>-8.103506447253908</v>
      </c>
    </row>
    <row r="849" spans="1:34" x14ac:dyDescent="0.2">
      <c r="A849" s="347">
        <f t="shared" ca="1" si="383"/>
        <v>1E-4</v>
      </c>
      <c r="B849" s="304">
        <f t="shared" ca="1" si="384"/>
        <v>48.303900000000475</v>
      </c>
      <c r="D849" s="306">
        <f t="shared" ca="1" si="385"/>
        <v>-1.2317838966454395</v>
      </c>
      <c r="E849" s="307">
        <f t="shared" ca="1" si="386"/>
        <v>-1.8006308371580904</v>
      </c>
      <c r="F849" s="304">
        <f t="shared" ca="1" si="387"/>
        <v>2.1816422666788586</v>
      </c>
      <c r="G849" s="306">
        <f t="shared" ca="1" si="388"/>
        <v>24.282679352109184</v>
      </c>
      <c r="H849" s="307">
        <f t="shared" ca="1" si="389"/>
        <v>-157.89307856972783</v>
      </c>
      <c r="I849" s="304">
        <f t="shared" ca="1" si="390"/>
        <v>159.74940618588727</v>
      </c>
      <c r="J849" s="306">
        <f t="shared" ca="1" si="391"/>
        <v>2310.0930585504543</v>
      </c>
      <c r="K849" s="307">
        <f t="shared" ca="1" si="392"/>
        <v>-1.6488694819562826</v>
      </c>
      <c r="L849" s="304">
        <f t="shared" ca="1" si="377"/>
        <v>2310.0936470051515</v>
      </c>
      <c r="M849" s="306">
        <f t="shared" ca="1" si="393"/>
        <v>-1.4181999809174097</v>
      </c>
      <c r="N849" s="304">
        <f t="shared" ca="1" si="394"/>
        <v>-81.25687341210147</v>
      </c>
      <c r="P849" s="310">
        <f t="shared" ca="1" si="395"/>
        <v>23</v>
      </c>
      <c r="Q849" s="304">
        <f t="shared" ca="1" si="396"/>
        <v>0</v>
      </c>
      <c r="R849" s="306">
        <f t="shared" ca="1" si="397"/>
        <v>0</v>
      </c>
      <c r="S849" s="307">
        <f t="shared" ca="1" si="398"/>
        <v>8.451999999999984</v>
      </c>
      <c r="T849" s="304">
        <f t="shared" ca="1" si="378"/>
        <v>82.914119999999841</v>
      </c>
      <c r="U849" s="311">
        <f t="shared" ca="1" si="379"/>
        <v>0</v>
      </c>
      <c r="V849" s="306">
        <f t="shared" ca="1" si="380"/>
        <v>1.2252020031653825</v>
      </c>
      <c r="W849" s="304">
        <f t="shared" ca="1" si="381"/>
        <v>68.491325882526439</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1.592468582928916</v>
      </c>
      <c r="AH849" s="304">
        <f t="shared" ca="1" si="405"/>
        <v>-8.1035353984984813</v>
      </c>
    </row>
    <row r="850" spans="1:34" x14ac:dyDescent="0.2">
      <c r="A850" s="347">
        <f t="shared" ca="1" si="383"/>
        <v>1E-4</v>
      </c>
      <c r="B850" s="304">
        <f t="shared" ca="1" si="384"/>
        <v>48.304000000000478</v>
      </c>
      <c r="D850" s="306">
        <f t="shared" ca="1" si="385"/>
        <v>-1.2317808210235663</v>
      </c>
      <c r="E850" s="307">
        <f t="shared" ca="1" si="386"/>
        <v>-1.8006010727080497</v>
      </c>
      <c r="F850" s="304">
        <f t="shared" ca="1" si="387"/>
        <v>2.181615963931065</v>
      </c>
      <c r="G850" s="306">
        <f t="shared" ca="1" si="388"/>
        <v>24.282556174027082</v>
      </c>
      <c r="H850" s="307">
        <f t="shared" ca="1" si="389"/>
        <v>-157.89325862983512</v>
      </c>
      <c r="I850" s="304">
        <f t="shared" ca="1" si="390"/>
        <v>159.74956543005925</v>
      </c>
      <c r="J850" s="306">
        <f t="shared" ca="1" si="391"/>
        <v>2310.0930585504543</v>
      </c>
      <c r="K850" s="307">
        <f t="shared" ca="1" si="392"/>
        <v>-1.6646587988162607</v>
      </c>
      <c r="L850" s="304">
        <f t="shared" ca="1" si="377"/>
        <v>2310.0936583290104</v>
      </c>
      <c r="M850" s="306">
        <f t="shared" ca="1" si="393"/>
        <v>-1.4182009143579841</v>
      </c>
      <c r="N850" s="304">
        <f t="shared" ca="1" si="394"/>
        <v>-81.256926894306801</v>
      </c>
      <c r="P850" s="310">
        <f t="shared" ca="1" si="395"/>
        <v>23</v>
      </c>
      <c r="Q850" s="304">
        <f t="shared" ca="1" si="396"/>
        <v>0</v>
      </c>
      <c r="R850" s="306">
        <f t="shared" ca="1" si="397"/>
        <v>0</v>
      </c>
      <c r="S850" s="307">
        <f t="shared" ca="1" si="398"/>
        <v>8.451999999999984</v>
      </c>
      <c r="T850" s="304">
        <f t="shared" ca="1" si="378"/>
        <v>82.914119999999841</v>
      </c>
      <c r="U850" s="311">
        <f t="shared" ca="1" si="379"/>
        <v>0</v>
      </c>
      <c r="V850" s="306">
        <f t="shared" ca="1" si="380"/>
        <v>1.2252039376771877</v>
      </c>
      <c r="W850" s="304">
        <f t="shared" ca="1" si="381"/>
        <v>68.491570575442111</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1.5924410237921034</v>
      </c>
      <c r="AH850" s="304">
        <f t="shared" ca="1" si="405"/>
        <v>-8.103564349565378</v>
      </c>
    </row>
    <row r="851" spans="1:34" x14ac:dyDescent="0.2">
      <c r="A851" s="347">
        <f t="shared" ca="1" si="383"/>
        <v>1E-4</v>
      </c>
      <c r="B851" s="304">
        <f t="shared" ca="1" si="384"/>
        <v>48.304100000000481</v>
      </c>
      <c r="D851" s="306">
        <f t="shared" ca="1" si="385"/>
        <v>-1.2317777453730199</v>
      </c>
      <c r="E851" s="307">
        <f t="shared" ca="1" si="386"/>
        <v>-1.8005713084405102</v>
      </c>
      <c r="F851" s="304">
        <f t="shared" ca="1" si="387"/>
        <v>2.1815896614110115</v>
      </c>
      <c r="G851" s="306">
        <f t="shared" ca="1" si="388"/>
        <v>24.282432996252545</v>
      </c>
      <c r="H851" s="307">
        <f t="shared" ca="1" si="389"/>
        <v>-157.89343868696596</v>
      </c>
      <c r="I851" s="304">
        <f t="shared" ca="1" si="390"/>
        <v>159.74972467147532</v>
      </c>
      <c r="J851" s="306">
        <f t="shared" ca="1" si="391"/>
        <v>2310.0930585504543</v>
      </c>
      <c r="K851" s="307">
        <f t="shared" ca="1" si="392"/>
        <v>-1.6804481336821007</v>
      </c>
      <c r="L851" s="304">
        <f t="shared" ca="1" si="377"/>
        <v>2310.0936697608004</v>
      </c>
      <c r="M851" s="306">
        <f t="shared" ca="1" si="393"/>
        <v>-1.4182018477919622</v>
      </c>
      <c r="N851" s="304">
        <f t="shared" ca="1" si="394"/>
        <v>-81.256980376134209</v>
      </c>
      <c r="P851" s="310">
        <f t="shared" ca="1" si="395"/>
        <v>23</v>
      </c>
      <c r="Q851" s="304">
        <f t="shared" ca="1" si="396"/>
        <v>0</v>
      </c>
      <c r="R851" s="306">
        <f t="shared" ca="1" si="397"/>
        <v>0</v>
      </c>
      <c r="S851" s="307">
        <f t="shared" ca="1" si="398"/>
        <v>8.451999999999984</v>
      </c>
      <c r="T851" s="304">
        <f t="shared" ca="1" si="378"/>
        <v>82.914119999999841</v>
      </c>
      <c r="U851" s="311">
        <f t="shared" ca="1" si="379"/>
        <v>0</v>
      </c>
      <c r="V851" s="306">
        <f t="shared" ca="1" si="380"/>
        <v>1.2252058721942531</v>
      </c>
      <c r="W851" s="304">
        <f t="shared" ca="1" si="381"/>
        <v>68.49181526685598</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1.5924134648146868</v>
      </c>
      <c r="AH851" s="304">
        <f t="shared" ca="1" si="405"/>
        <v>-8.1035933004545964</v>
      </c>
    </row>
    <row r="852" spans="1:34" x14ac:dyDescent="0.2">
      <c r="A852" s="347">
        <f t="shared" ca="1" si="383"/>
        <v>1E-4</v>
      </c>
      <c r="B852" s="304">
        <f t="shared" ca="1" si="384"/>
        <v>48.304200000000485</v>
      </c>
      <c r="D852" s="306">
        <f t="shared" ca="1" si="385"/>
        <v>-1.2317746696938043</v>
      </c>
      <c r="E852" s="307">
        <f t="shared" ca="1" si="386"/>
        <v>-1.8005415443554806</v>
      </c>
      <c r="F852" s="304">
        <f t="shared" ca="1" si="387"/>
        <v>2.1815633591187078</v>
      </c>
      <c r="G852" s="306">
        <f t="shared" ca="1" si="388"/>
        <v>24.282309818785578</v>
      </c>
      <c r="H852" s="307">
        <f t="shared" ca="1" si="389"/>
        <v>-157.89361874112041</v>
      </c>
      <c r="I852" s="304">
        <f t="shared" ca="1" si="390"/>
        <v>159.74988391013554</v>
      </c>
      <c r="J852" s="306">
        <f t="shared" ca="1" si="391"/>
        <v>2310.0930585504543</v>
      </c>
      <c r="K852" s="307">
        <f t="shared" ca="1" si="392"/>
        <v>-1.696237486553505</v>
      </c>
      <c r="L852" s="304">
        <f t="shared" ca="1" si="377"/>
        <v>2310.0936813005233</v>
      </c>
      <c r="M852" s="306">
        <f t="shared" ca="1" si="393"/>
        <v>-1.4182027812193445</v>
      </c>
      <c r="N852" s="304">
        <f t="shared" ca="1" si="394"/>
        <v>-81.257033857583693</v>
      </c>
      <c r="P852" s="310">
        <f t="shared" ca="1" si="395"/>
        <v>23</v>
      </c>
      <c r="Q852" s="304">
        <f t="shared" ca="1" si="396"/>
        <v>0</v>
      </c>
      <c r="R852" s="306">
        <f t="shared" ca="1" si="397"/>
        <v>0</v>
      </c>
      <c r="S852" s="307">
        <f t="shared" ca="1" si="398"/>
        <v>8.451999999999984</v>
      </c>
      <c r="T852" s="304">
        <f t="shared" ca="1" si="378"/>
        <v>82.914119999999841</v>
      </c>
      <c r="U852" s="311">
        <f t="shared" ca="1" si="379"/>
        <v>0</v>
      </c>
      <c r="V852" s="306">
        <f t="shared" ca="1" si="380"/>
        <v>1.2252078067165801</v>
      </c>
      <c r="W852" s="304">
        <f t="shared" ca="1" si="381"/>
        <v>68.492059956768202</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1.5923859059966716</v>
      </c>
      <c r="AH852" s="304">
        <f t="shared" ca="1" si="405"/>
        <v>-8.1036222511661276</v>
      </c>
    </row>
    <row r="853" spans="1:34" x14ac:dyDescent="0.2">
      <c r="A853" s="347">
        <f t="shared" ca="1" si="383"/>
        <v>1E-4</v>
      </c>
      <c r="B853" s="304">
        <f t="shared" ca="1" si="384"/>
        <v>48.304300000000488</v>
      </c>
      <c r="D853" s="306">
        <f t="shared" ca="1" si="385"/>
        <v>-1.2317715939859197</v>
      </c>
      <c r="E853" s="307">
        <f t="shared" ca="1" si="386"/>
        <v>-1.8005117804529434</v>
      </c>
      <c r="F853" s="304">
        <f t="shared" ca="1" si="387"/>
        <v>2.181537057054141</v>
      </c>
      <c r="G853" s="306">
        <f t="shared" ca="1" si="388"/>
        <v>24.282186641626179</v>
      </c>
      <c r="H853" s="307">
        <f t="shared" ca="1" si="389"/>
        <v>-157.89379879229844</v>
      </c>
      <c r="I853" s="304">
        <f t="shared" ca="1" si="390"/>
        <v>159.75004314603984</v>
      </c>
      <c r="J853" s="306">
        <f t="shared" ca="1" si="391"/>
        <v>2310.0930585504543</v>
      </c>
      <c r="K853" s="307">
        <f t="shared" ca="1" si="392"/>
        <v>-1.712026857430176</v>
      </c>
      <c r="L853" s="304">
        <f t="shared" ca="1" si="377"/>
        <v>2310.0936929481786</v>
      </c>
      <c r="M853" s="306">
        <f t="shared" ca="1" si="393"/>
        <v>-1.418203714640131</v>
      </c>
      <c r="N853" s="304">
        <f t="shared" ca="1" si="394"/>
        <v>-81.257087338655268</v>
      </c>
      <c r="P853" s="310">
        <f t="shared" ca="1" si="395"/>
        <v>23</v>
      </c>
      <c r="Q853" s="304">
        <f t="shared" ca="1" si="396"/>
        <v>0</v>
      </c>
      <c r="R853" s="306">
        <f t="shared" ca="1" si="397"/>
        <v>0</v>
      </c>
      <c r="S853" s="307">
        <f t="shared" ca="1" si="398"/>
        <v>8.451999999999984</v>
      </c>
      <c r="T853" s="304">
        <f t="shared" ca="1" si="378"/>
        <v>82.914119999999841</v>
      </c>
      <c r="U853" s="311">
        <f t="shared" ca="1" si="379"/>
        <v>0</v>
      </c>
      <c r="V853" s="306">
        <f t="shared" ca="1" si="380"/>
        <v>1.2252097412441674</v>
      </c>
      <c r="W853" s="304">
        <f t="shared" ca="1" si="381"/>
        <v>68.492304645178592</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1.59235834733804</v>
      </c>
      <c r="AH853" s="304">
        <f t="shared" ca="1" si="405"/>
        <v>-8.1036512016999911</v>
      </c>
    </row>
    <row r="854" spans="1:34" x14ac:dyDescent="0.2">
      <c r="A854" s="347">
        <f t="shared" ca="1" si="383"/>
        <v>1E-4</v>
      </c>
      <c r="B854" s="304">
        <f t="shared" ca="1" si="384"/>
        <v>48.304400000000491</v>
      </c>
      <c r="D854" s="306">
        <f t="shared" ca="1" si="385"/>
        <v>-1.2317685182493641</v>
      </c>
      <c r="E854" s="307">
        <f t="shared" ca="1" si="386"/>
        <v>-1.8004820167329161</v>
      </c>
      <c r="F854" s="304">
        <f t="shared" ca="1" si="387"/>
        <v>2.1815107552173245</v>
      </c>
      <c r="G854" s="306">
        <f t="shared" ca="1" si="388"/>
        <v>24.282063464774353</v>
      </c>
      <c r="H854" s="307">
        <f t="shared" ca="1" si="389"/>
        <v>-157.89397884050013</v>
      </c>
      <c r="I854" s="304">
        <f t="shared" ca="1" si="390"/>
        <v>159.75020237918832</v>
      </c>
      <c r="J854" s="306">
        <f t="shared" ca="1" si="391"/>
        <v>2310.0930585504543</v>
      </c>
      <c r="K854" s="307">
        <f t="shared" ca="1" si="392"/>
        <v>-1.7278162463118159</v>
      </c>
      <c r="L854" s="304">
        <f t="shared" ca="1" si="377"/>
        <v>2310.0937047037669</v>
      </c>
      <c r="M854" s="306">
        <f t="shared" ca="1" si="393"/>
        <v>-1.4182046480543218</v>
      </c>
      <c r="N854" s="304">
        <f t="shared" ca="1" si="394"/>
        <v>-81.257140819348933</v>
      </c>
      <c r="P854" s="310">
        <f t="shared" ca="1" si="395"/>
        <v>23</v>
      </c>
      <c r="Q854" s="304">
        <f t="shared" ca="1" si="396"/>
        <v>0</v>
      </c>
      <c r="R854" s="306">
        <f t="shared" ca="1" si="397"/>
        <v>0</v>
      </c>
      <c r="S854" s="307">
        <f t="shared" ca="1" si="398"/>
        <v>8.451999999999984</v>
      </c>
      <c r="T854" s="304">
        <f t="shared" ca="1" si="378"/>
        <v>82.914119999999841</v>
      </c>
      <c r="U854" s="311">
        <f t="shared" ca="1" si="379"/>
        <v>0</v>
      </c>
      <c r="V854" s="306">
        <f t="shared" ca="1" si="380"/>
        <v>1.2252116757770157</v>
      </c>
      <c r="W854" s="304">
        <f t="shared" ca="1" si="381"/>
        <v>68.492549332087293</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1.5923307888388134</v>
      </c>
      <c r="AH854" s="304">
        <f t="shared" ca="1" si="405"/>
        <v>-8.1036801520561674</v>
      </c>
    </row>
    <row r="855" spans="1:34" x14ac:dyDescent="0.2">
      <c r="A855" s="347">
        <f t="shared" ca="1" si="383"/>
        <v>1E-4</v>
      </c>
      <c r="B855" s="304">
        <f t="shared" ca="1" si="384"/>
        <v>48.304500000000495</v>
      </c>
      <c r="D855" s="306">
        <f t="shared" ca="1" si="385"/>
        <v>-1.2317654424841391</v>
      </c>
      <c r="E855" s="307">
        <f t="shared" ca="1" si="386"/>
        <v>-1.8004522531953864</v>
      </c>
      <c r="F855" s="304">
        <f t="shared" ca="1" si="387"/>
        <v>2.1814844536082512</v>
      </c>
      <c r="G855" s="306">
        <f t="shared" ca="1" si="388"/>
        <v>24.281940288230103</v>
      </c>
      <c r="H855" s="307">
        <f t="shared" ca="1" si="389"/>
        <v>-157.89415888572543</v>
      </c>
      <c r="I855" s="304">
        <f t="shared" ca="1" si="390"/>
        <v>159.75036160958098</v>
      </c>
      <c r="J855" s="306">
        <f t="shared" ca="1" si="391"/>
        <v>2310.0930585504543</v>
      </c>
      <c r="K855" s="307">
        <f t="shared" ca="1" si="392"/>
        <v>-1.7436056531981272</v>
      </c>
      <c r="L855" s="304">
        <f t="shared" ca="1" si="377"/>
        <v>2310.0937165672881</v>
      </c>
      <c r="M855" s="306">
        <f t="shared" ca="1" si="393"/>
        <v>-1.4182055814619166</v>
      </c>
      <c r="N855" s="304">
        <f t="shared" ca="1" si="394"/>
        <v>-81.257194299664675</v>
      </c>
      <c r="P855" s="310">
        <f t="shared" ca="1" si="395"/>
        <v>23</v>
      </c>
      <c r="Q855" s="304">
        <f t="shared" ca="1" si="396"/>
        <v>0</v>
      </c>
      <c r="R855" s="306">
        <f t="shared" ca="1" si="397"/>
        <v>0</v>
      </c>
      <c r="S855" s="307">
        <f t="shared" ca="1" si="398"/>
        <v>8.451999999999984</v>
      </c>
      <c r="T855" s="304">
        <f t="shared" ca="1" si="378"/>
        <v>82.914119999999841</v>
      </c>
      <c r="U855" s="311">
        <f t="shared" ca="1" si="379"/>
        <v>0</v>
      </c>
      <c r="V855" s="306">
        <f t="shared" ca="1" si="380"/>
        <v>1.2252136103151245</v>
      </c>
      <c r="W855" s="304">
        <f t="shared" ca="1" si="381"/>
        <v>68.492794017494234</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1.5923032304989793</v>
      </c>
      <c r="AH855" s="304">
        <f t="shared" ca="1" si="405"/>
        <v>-8.103709102234669</v>
      </c>
    </row>
    <row r="856" spans="1:34" x14ac:dyDescent="0.2">
      <c r="A856" s="347">
        <f t="shared" ca="1" si="383"/>
        <v>1E-4</v>
      </c>
      <c r="B856" s="304">
        <f t="shared" ca="1" si="384"/>
        <v>48.304600000000498</v>
      </c>
      <c r="D856" s="306">
        <f t="shared" ca="1" si="385"/>
        <v>-1.2317623666902482</v>
      </c>
      <c r="E856" s="307">
        <f t="shared" ca="1" si="386"/>
        <v>-1.8004224898403596</v>
      </c>
      <c r="F856" s="304">
        <f t="shared" ca="1" si="387"/>
        <v>2.1814581522269276</v>
      </c>
      <c r="G856" s="306">
        <f t="shared" ca="1" si="388"/>
        <v>24.281817111993433</v>
      </c>
      <c r="H856" s="307">
        <f t="shared" ca="1" si="389"/>
        <v>-157.89433892797442</v>
      </c>
      <c r="I856" s="304">
        <f t="shared" ca="1" si="390"/>
        <v>159.75052083721778</v>
      </c>
      <c r="J856" s="306">
        <f t="shared" ca="1" si="391"/>
        <v>2310.0930585504543</v>
      </c>
      <c r="K856" s="307">
        <f t="shared" ca="1" si="392"/>
        <v>-1.7593950780888121</v>
      </c>
      <c r="L856" s="304">
        <f t="shared" ca="1" si="377"/>
        <v>2310.0937285387436</v>
      </c>
      <c r="M856" s="306">
        <f t="shared" ca="1" si="393"/>
        <v>-1.4182065148629159</v>
      </c>
      <c r="N856" s="304">
        <f t="shared" ca="1" si="394"/>
        <v>-81.257247779602537</v>
      </c>
      <c r="P856" s="310">
        <f t="shared" ca="1" si="395"/>
        <v>23</v>
      </c>
      <c r="Q856" s="304">
        <f t="shared" ca="1" si="396"/>
        <v>0</v>
      </c>
      <c r="R856" s="306">
        <f t="shared" ca="1" si="397"/>
        <v>0</v>
      </c>
      <c r="S856" s="307">
        <f t="shared" ca="1" si="398"/>
        <v>8.451999999999984</v>
      </c>
      <c r="T856" s="304">
        <f t="shared" ca="1" si="378"/>
        <v>82.914119999999841</v>
      </c>
      <c r="U856" s="311">
        <f t="shared" ca="1" si="379"/>
        <v>0</v>
      </c>
      <c r="V856" s="306">
        <f t="shared" ca="1" si="380"/>
        <v>1.2252155448584943</v>
      </c>
      <c r="W856" s="304">
        <f t="shared" ca="1" si="381"/>
        <v>68.493038701399385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1.5922756723185412</v>
      </c>
      <c r="AH856" s="304">
        <f t="shared" ca="1" si="405"/>
        <v>-8.1037380522354905</v>
      </c>
    </row>
    <row r="857" spans="1:34" x14ac:dyDescent="0.2">
      <c r="A857" s="347">
        <f t="shared" ca="1" si="383"/>
        <v>1E-4</v>
      </c>
      <c r="B857" s="304">
        <f t="shared" ca="1" si="384"/>
        <v>48.304700000000501</v>
      </c>
      <c r="D857" s="306">
        <f t="shared" ca="1" si="385"/>
        <v>-1.2317592908676862</v>
      </c>
      <c r="E857" s="307">
        <f t="shared" ca="1" si="386"/>
        <v>-1.8003927266678428</v>
      </c>
      <c r="F857" s="304">
        <f t="shared" ca="1" si="387"/>
        <v>2.1814318510733575</v>
      </c>
      <c r="G857" s="306">
        <f t="shared" ca="1" si="388"/>
        <v>24.281693936064347</v>
      </c>
      <c r="H857" s="307">
        <f t="shared" ca="1" si="389"/>
        <v>-157.89451896724708</v>
      </c>
      <c r="I857" s="304">
        <f t="shared" ca="1" si="390"/>
        <v>159.75068006209881</v>
      </c>
      <c r="J857" s="306">
        <f t="shared" ca="1" si="391"/>
        <v>2310.0930585504543</v>
      </c>
      <c r="K857" s="307">
        <f t="shared" ca="1" si="392"/>
        <v>-1.7751845209835733</v>
      </c>
      <c r="L857" s="304">
        <f t="shared" ca="1" si="377"/>
        <v>2310.0937406181329</v>
      </c>
      <c r="M857" s="306">
        <f t="shared" ca="1" si="393"/>
        <v>-1.4182074482573197</v>
      </c>
      <c r="N857" s="304">
        <f t="shared" ca="1" si="394"/>
        <v>-81.257301259162503</v>
      </c>
      <c r="P857" s="310">
        <f t="shared" ca="1" si="395"/>
        <v>23</v>
      </c>
      <c r="Q857" s="304">
        <f t="shared" ca="1" si="396"/>
        <v>0</v>
      </c>
      <c r="R857" s="306">
        <f t="shared" ca="1" si="397"/>
        <v>0</v>
      </c>
      <c r="S857" s="307">
        <f t="shared" ca="1" si="398"/>
        <v>8.451999999999984</v>
      </c>
      <c r="T857" s="304">
        <f t="shared" ca="1" si="378"/>
        <v>82.914119999999841</v>
      </c>
      <c r="U857" s="311">
        <f t="shared" ca="1" si="379"/>
        <v>0</v>
      </c>
      <c r="V857" s="306">
        <f t="shared" ca="1" si="380"/>
        <v>1.2252174794071242</v>
      </c>
      <c r="W857" s="304">
        <f t="shared" ca="1" si="381"/>
        <v>68.493283383802805</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1.5922481142975045</v>
      </c>
      <c r="AH857" s="304">
        <f t="shared" ca="1" si="405"/>
        <v>-8.1037670020586265</v>
      </c>
    </row>
    <row r="858" spans="1:34" x14ac:dyDescent="0.2">
      <c r="A858" s="347">
        <f t="shared" ca="1" si="383"/>
        <v>1E-4</v>
      </c>
      <c r="B858" s="304">
        <f t="shared" ca="1" si="384"/>
        <v>48.304800000000505</v>
      </c>
      <c r="D858" s="306">
        <f t="shared" ca="1" si="385"/>
        <v>-1.2317562150164576</v>
      </c>
      <c r="E858" s="307">
        <f t="shared" ca="1" si="386"/>
        <v>-1.8003629636778271</v>
      </c>
      <c r="F858" s="304">
        <f t="shared" ca="1" si="387"/>
        <v>2.1814055501475371</v>
      </c>
      <c r="G858" s="306">
        <f t="shared" ca="1" si="388"/>
        <v>24.281570760442847</v>
      </c>
      <c r="H858" s="307">
        <f t="shared" ca="1" si="389"/>
        <v>-157.89469900354345</v>
      </c>
      <c r="I858" s="304">
        <f t="shared" ca="1" si="390"/>
        <v>159.75083928422404</v>
      </c>
      <c r="J858" s="306">
        <f t="shared" ca="1" si="391"/>
        <v>2310.0930585504543</v>
      </c>
      <c r="K858" s="307">
        <f t="shared" ca="1" si="392"/>
        <v>-1.7909739818821129</v>
      </c>
      <c r="L858" s="304">
        <f t="shared" ca="1" si="377"/>
        <v>2310.0937528054565</v>
      </c>
      <c r="M858" s="306">
        <f t="shared" ca="1" si="393"/>
        <v>-1.4182083816451279</v>
      </c>
      <c r="N858" s="304">
        <f t="shared" ca="1" si="394"/>
        <v>-81.25735473834456</v>
      </c>
      <c r="P858" s="310">
        <f t="shared" ca="1" si="395"/>
        <v>23</v>
      </c>
      <c r="Q858" s="304">
        <f t="shared" ca="1" si="396"/>
        <v>0</v>
      </c>
      <c r="R858" s="306">
        <f t="shared" ca="1" si="397"/>
        <v>0</v>
      </c>
      <c r="S858" s="307">
        <f t="shared" ca="1" si="398"/>
        <v>8.451999999999984</v>
      </c>
      <c r="T858" s="304">
        <f t="shared" ca="1" si="378"/>
        <v>82.914119999999841</v>
      </c>
      <c r="U858" s="311">
        <f t="shared" ca="1" si="379"/>
        <v>0</v>
      </c>
      <c r="V858" s="306">
        <f t="shared" ca="1" si="380"/>
        <v>1.2252194139610155</v>
      </c>
      <c r="W858" s="304">
        <f t="shared" ca="1" si="381"/>
        <v>68.493528064704464</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1.5922205564358638</v>
      </c>
      <c r="AH858" s="304">
        <f t="shared" ca="1" si="405"/>
        <v>-8.1037959517040861</v>
      </c>
    </row>
    <row r="859" spans="1:34" x14ac:dyDescent="0.2">
      <c r="A859" s="347">
        <f t="shared" ca="1" si="383"/>
        <v>1E-4</v>
      </c>
      <c r="B859" s="304">
        <f t="shared" ca="1" si="384"/>
        <v>48.304900000000508</v>
      </c>
      <c r="D859" s="306">
        <f t="shared" ca="1" si="385"/>
        <v>-1.2317531391365626</v>
      </c>
      <c r="E859" s="307">
        <f t="shared" ca="1" si="386"/>
        <v>-1.8003332008703143</v>
      </c>
      <c r="F859" s="304">
        <f t="shared" ca="1" si="387"/>
        <v>2.1813792494494688</v>
      </c>
      <c r="G859" s="306">
        <f t="shared" ca="1" si="388"/>
        <v>24.281447585128934</v>
      </c>
      <c r="H859" s="307">
        <f t="shared" ca="1" si="389"/>
        <v>-157.89487903686353</v>
      </c>
      <c r="I859" s="304">
        <f t="shared" ca="1" si="390"/>
        <v>159.75099850359348</v>
      </c>
      <c r="J859" s="306">
        <f t="shared" ca="1" si="391"/>
        <v>2310.0930585504543</v>
      </c>
      <c r="K859" s="307">
        <f t="shared" ca="1" si="392"/>
        <v>-1.8067634607841332</v>
      </c>
      <c r="L859" s="304">
        <f t="shared" ca="1" si="377"/>
        <v>2310.0937651007148</v>
      </c>
      <c r="M859" s="306">
        <f t="shared" ca="1" si="393"/>
        <v>-1.4182093150263406</v>
      </c>
      <c r="N859" s="304">
        <f t="shared" ca="1" si="394"/>
        <v>-81.257408217148722</v>
      </c>
      <c r="P859" s="310">
        <f t="shared" ca="1" si="395"/>
        <v>23</v>
      </c>
      <c r="Q859" s="304">
        <f t="shared" ca="1" si="396"/>
        <v>0</v>
      </c>
      <c r="R859" s="306">
        <f t="shared" ca="1" si="397"/>
        <v>0</v>
      </c>
      <c r="S859" s="307">
        <f t="shared" ca="1" si="398"/>
        <v>8.451999999999984</v>
      </c>
      <c r="T859" s="304">
        <f t="shared" ca="1" si="378"/>
        <v>82.914119999999841</v>
      </c>
      <c r="U859" s="311">
        <f t="shared" ca="1" si="379"/>
        <v>0</v>
      </c>
      <c r="V859" s="306">
        <f t="shared" ca="1" si="380"/>
        <v>1.2252213485201668</v>
      </c>
      <c r="W859" s="304">
        <f t="shared" ca="1" si="381"/>
        <v>68.493772744104305</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1.5921929987336263</v>
      </c>
      <c r="AH859" s="304">
        <f t="shared" ca="1" si="405"/>
        <v>-8.1038249011718637</v>
      </c>
    </row>
    <row r="860" spans="1:34" x14ac:dyDescent="0.2">
      <c r="A860" s="347">
        <f t="shared" ca="1" si="383"/>
        <v>1E-4</v>
      </c>
      <c r="B860" s="304">
        <f t="shared" ca="1" si="384"/>
        <v>48.305000000000511</v>
      </c>
      <c r="D860" s="306">
        <f t="shared" ca="1" si="385"/>
        <v>-1.2317500632279996</v>
      </c>
      <c r="E860" s="307">
        <f t="shared" ca="1" si="386"/>
        <v>-1.8003034382453134</v>
      </c>
      <c r="F860" s="304">
        <f t="shared" ca="1" si="387"/>
        <v>2.1813529489791601</v>
      </c>
      <c r="G860" s="306">
        <f t="shared" ca="1" si="388"/>
        <v>24.281324410122611</v>
      </c>
      <c r="H860" s="307">
        <f t="shared" ca="1" si="389"/>
        <v>-157.89505906720734</v>
      </c>
      <c r="I860" s="304">
        <f t="shared" ca="1" si="390"/>
        <v>159.7511577202072</v>
      </c>
      <c r="J860" s="306">
        <f t="shared" ca="1" si="391"/>
        <v>2310.0930585504543</v>
      </c>
      <c r="K860" s="307">
        <f t="shared" ca="1" si="392"/>
        <v>-1.8225529576893367</v>
      </c>
      <c r="L860" s="304">
        <f t="shared" ca="1" si="377"/>
        <v>2310.0937775039083</v>
      </c>
      <c r="M860" s="306">
        <f t="shared" ca="1" si="393"/>
        <v>-1.4182102484009582</v>
      </c>
      <c r="N860" s="304">
        <f t="shared" ca="1" si="394"/>
        <v>-81.257461695575017</v>
      </c>
      <c r="P860" s="310">
        <f t="shared" ca="1" si="395"/>
        <v>23</v>
      </c>
      <c r="Q860" s="304">
        <f t="shared" ca="1" si="396"/>
        <v>0</v>
      </c>
      <c r="R860" s="306">
        <f t="shared" ca="1" si="397"/>
        <v>0</v>
      </c>
      <c r="S860" s="307">
        <f t="shared" ca="1" si="398"/>
        <v>8.451999999999984</v>
      </c>
      <c r="T860" s="304">
        <f t="shared" ca="1" si="378"/>
        <v>82.914119999999841</v>
      </c>
      <c r="U860" s="311">
        <f t="shared" ca="1" si="379"/>
        <v>0</v>
      </c>
      <c r="V860" s="306">
        <f t="shared" ca="1" si="380"/>
        <v>1.2252232830845793</v>
      </c>
      <c r="W860" s="304">
        <f t="shared" ca="1" si="381"/>
        <v>68.494017422002457</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1.5921654411907902</v>
      </c>
      <c r="AH860" s="304">
        <f t="shared" ca="1" si="405"/>
        <v>-8.1038538504619542</v>
      </c>
    </row>
    <row r="861" spans="1:34" x14ac:dyDescent="0.2">
      <c r="A861" s="347">
        <f t="shared" ca="1" si="383"/>
        <v>1E-4</v>
      </c>
      <c r="B861" s="304">
        <f t="shared" ca="1" si="384"/>
        <v>48.305100000000515</v>
      </c>
      <c r="D861" s="306">
        <f t="shared" ca="1" si="385"/>
        <v>-1.23174698729077</v>
      </c>
      <c r="E861" s="307">
        <f t="shared" ca="1" si="386"/>
        <v>-1.8002736758028082</v>
      </c>
      <c r="F861" s="304">
        <f t="shared" ca="1" si="387"/>
        <v>2.181326648736599</v>
      </c>
      <c r="G861" s="306">
        <f t="shared" ca="1" si="388"/>
        <v>24.281201235423882</v>
      </c>
      <c r="H861" s="307">
        <f t="shared" ca="1" si="389"/>
        <v>-157.89523909457492</v>
      </c>
      <c r="I861" s="304">
        <f t="shared" ca="1" si="390"/>
        <v>159.75131693406516</v>
      </c>
      <c r="J861" s="306">
        <f t="shared" ca="1" si="391"/>
        <v>2310.0930585504543</v>
      </c>
      <c r="K861" s="307">
        <f t="shared" ca="1" si="392"/>
        <v>-1.8383424725974258</v>
      </c>
      <c r="L861" s="304">
        <f t="shared" ca="1" si="377"/>
        <v>2310.093790015037</v>
      </c>
      <c r="M861" s="306">
        <f t="shared" ca="1" si="393"/>
        <v>-1.4182111817689802</v>
      </c>
      <c r="N861" s="304">
        <f t="shared" ca="1" si="394"/>
        <v>-81.257515173623403</v>
      </c>
      <c r="P861" s="310">
        <f t="shared" ca="1" si="395"/>
        <v>23</v>
      </c>
      <c r="Q861" s="304">
        <f t="shared" ca="1" si="396"/>
        <v>0</v>
      </c>
      <c r="R861" s="306">
        <f t="shared" ca="1" si="397"/>
        <v>0</v>
      </c>
      <c r="S861" s="307">
        <f t="shared" ca="1" si="398"/>
        <v>8.451999999999984</v>
      </c>
      <c r="T861" s="304">
        <f t="shared" ca="1" si="378"/>
        <v>82.914119999999841</v>
      </c>
      <c r="U861" s="311">
        <f t="shared" ca="1" si="379"/>
        <v>0</v>
      </c>
      <c r="V861" s="306">
        <f t="shared" ca="1" si="380"/>
        <v>1.2252252176542522</v>
      </c>
      <c r="W861" s="304">
        <f t="shared" ca="1" si="381"/>
        <v>68.494262098398806</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1.5921378838073466</v>
      </c>
      <c r="AH861" s="304">
        <f t="shared" ca="1" si="405"/>
        <v>-8.1038827995743716</v>
      </c>
    </row>
    <row r="862" spans="1:34" x14ac:dyDescent="0.2">
      <c r="A862" s="347">
        <f t="shared" ca="1" si="383"/>
        <v>1E-4</v>
      </c>
      <c r="B862" s="304">
        <f t="shared" ca="1" si="384"/>
        <v>48.305200000000518</v>
      </c>
      <c r="D862" s="306">
        <f t="shared" ca="1" si="385"/>
        <v>-1.2317439113248767</v>
      </c>
      <c r="E862" s="307">
        <f t="shared" ca="1" si="386"/>
        <v>-1.8002439135428148</v>
      </c>
      <c r="F862" s="304">
        <f t="shared" ca="1" si="387"/>
        <v>2.1813003487218019</v>
      </c>
      <c r="G862" s="306">
        <f t="shared" ca="1" si="388"/>
        <v>24.281078061032751</v>
      </c>
      <c r="H862" s="307">
        <f t="shared" ca="1" si="389"/>
        <v>-157.89541911896626</v>
      </c>
      <c r="I862" s="304">
        <f t="shared" ca="1" si="390"/>
        <v>159.75147614516737</v>
      </c>
      <c r="J862" s="306">
        <f t="shared" ca="1" si="391"/>
        <v>2310.0930585504543</v>
      </c>
      <c r="K862" s="307">
        <f t="shared" ca="1" si="392"/>
        <v>-1.8541320055081028</v>
      </c>
      <c r="L862" s="304">
        <f t="shared" ca="1" si="377"/>
        <v>2310.0938026341023</v>
      </c>
      <c r="M862" s="306">
        <f t="shared" ca="1" si="393"/>
        <v>-1.4182121151304072</v>
      </c>
      <c r="N862" s="304">
        <f t="shared" ca="1" si="394"/>
        <v>-81.257568651293937</v>
      </c>
      <c r="P862" s="310">
        <f t="shared" ca="1" si="395"/>
        <v>23</v>
      </c>
      <c r="Q862" s="304">
        <f t="shared" ca="1" si="396"/>
        <v>0</v>
      </c>
      <c r="R862" s="306">
        <f t="shared" ca="1" si="397"/>
        <v>0</v>
      </c>
      <c r="S862" s="307">
        <f t="shared" ca="1" si="398"/>
        <v>8.451999999999984</v>
      </c>
      <c r="T862" s="304">
        <f t="shared" ca="1" si="378"/>
        <v>82.914119999999841</v>
      </c>
      <c r="U862" s="311">
        <f t="shared" ca="1" si="379"/>
        <v>0</v>
      </c>
      <c r="V862" s="306">
        <f t="shared" ca="1" si="380"/>
        <v>1.2252271522291858</v>
      </c>
      <c r="W862" s="304">
        <f t="shared" ca="1" si="381"/>
        <v>68.494506773293338</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1.5921103265833096</v>
      </c>
      <c r="AH862" s="304">
        <f t="shared" ca="1" si="405"/>
        <v>-8.1039117485091019</v>
      </c>
    </row>
    <row r="863" spans="1:34" x14ac:dyDescent="0.2">
      <c r="A863" s="347">
        <f t="shared" ca="1" si="383"/>
        <v>1E-4</v>
      </c>
      <c r="B863" s="304">
        <f t="shared" ca="1" si="384"/>
        <v>48.305300000000521</v>
      </c>
      <c r="D863" s="306">
        <f t="shared" ca="1" si="385"/>
        <v>-1.2317408353303152</v>
      </c>
      <c r="E863" s="307">
        <f t="shared" ca="1" si="386"/>
        <v>-1.8002141514653278</v>
      </c>
      <c r="F863" s="304">
        <f t="shared" ca="1" si="387"/>
        <v>2.1812740489347626</v>
      </c>
      <c r="G863" s="306">
        <f t="shared" ca="1" si="388"/>
        <v>24.280954886949218</v>
      </c>
      <c r="H863" s="307">
        <f t="shared" ca="1" si="389"/>
        <v>-157.89559914038139</v>
      </c>
      <c r="I863" s="304">
        <f t="shared" ca="1" si="390"/>
        <v>159.7516353535139</v>
      </c>
      <c r="J863" s="306">
        <f t="shared" ca="1" si="391"/>
        <v>2310.0930585504543</v>
      </c>
      <c r="K863" s="307">
        <f t="shared" ca="1" si="392"/>
        <v>-1.8699215564210701</v>
      </c>
      <c r="L863" s="304">
        <f t="shared" ca="1" si="377"/>
        <v>2310.0938153611037</v>
      </c>
      <c r="M863" s="306">
        <f t="shared" ca="1" si="393"/>
        <v>-1.4182130484852389</v>
      </c>
      <c r="N863" s="304">
        <f t="shared" ca="1" si="394"/>
        <v>-81.257622128586576</v>
      </c>
      <c r="P863" s="310">
        <f t="shared" ca="1" si="395"/>
        <v>23</v>
      </c>
      <c r="Q863" s="304">
        <f t="shared" ca="1" si="396"/>
        <v>0</v>
      </c>
      <c r="R863" s="306">
        <f t="shared" ca="1" si="397"/>
        <v>0</v>
      </c>
      <c r="S863" s="307">
        <f t="shared" ca="1" si="398"/>
        <v>8.451999999999984</v>
      </c>
      <c r="T863" s="304">
        <f t="shared" ca="1" si="378"/>
        <v>82.914119999999841</v>
      </c>
      <c r="U863" s="311">
        <f t="shared" ca="1" si="379"/>
        <v>0</v>
      </c>
      <c r="V863" s="306">
        <f t="shared" ca="1" si="380"/>
        <v>1.2252290868093796</v>
      </c>
      <c r="W863" s="304">
        <f t="shared" ca="1" si="381"/>
        <v>68.494751446686124</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1.5920827695186777</v>
      </c>
      <c r="AH863" s="304">
        <f t="shared" ca="1" si="405"/>
        <v>-8.1039406972661467</v>
      </c>
    </row>
    <row r="864" spans="1:34" x14ac:dyDescent="0.2">
      <c r="A864" s="347">
        <f t="shared" ca="1" si="383"/>
        <v>1E-4</v>
      </c>
      <c r="B864" s="304">
        <f t="shared" ca="1" si="384"/>
        <v>48.305400000000525</v>
      </c>
      <c r="D864" s="306">
        <f t="shared" ca="1" si="385"/>
        <v>-1.2317377593070906</v>
      </c>
      <c r="E864" s="307">
        <f t="shared" ca="1" si="386"/>
        <v>-1.8001843895703491</v>
      </c>
      <c r="F864" s="304">
        <f t="shared" ca="1" si="387"/>
        <v>2.181247749375486</v>
      </c>
      <c r="G864" s="306">
        <f t="shared" ca="1" si="388"/>
        <v>24.280831713173288</v>
      </c>
      <c r="H864" s="307">
        <f t="shared" ca="1" si="389"/>
        <v>-157.89577915882035</v>
      </c>
      <c r="I864" s="304">
        <f t="shared" ca="1" si="390"/>
        <v>159.75179455910472</v>
      </c>
      <c r="J864" s="306">
        <f t="shared" ca="1" si="391"/>
        <v>2310.0930585504543</v>
      </c>
      <c r="K864" s="307">
        <f t="shared" ca="1" si="392"/>
        <v>-1.8857111253360301</v>
      </c>
      <c r="L864" s="304">
        <f t="shared" ca="1" si="377"/>
        <v>2310.0938281960412</v>
      </c>
      <c r="M864" s="306">
        <f t="shared" ca="1" si="393"/>
        <v>-1.4182139818334756</v>
      </c>
      <c r="N864" s="304">
        <f t="shared" ca="1" si="394"/>
        <v>-81.257675605501362</v>
      </c>
      <c r="P864" s="310">
        <f t="shared" ca="1" si="395"/>
        <v>23</v>
      </c>
      <c r="Q864" s="304">
        <f t="shared" ca="1" si="396"/>
        <v>0</v>
      </c>
      <c r="R864" s="306">
        <f t="shared" ca="1" si="397"/>
        <v>0</v>
      </c>
      <c r="S864" s="307">
        <f t="shared" ca="1" si="398"/>
        <v>8.451999999999984</v>
      </c>
      <c r="T864" s="304">
        <f t="shared" ca="1" si="378"/>
        <v>82.914119999999841</v>
      </c>
      <c r="U864" s="311">
        <f t="shared" ca="1" si="379"/>
        <v>0</v>
      </c>
      <c r="V864" s="306">
        <f t="shared" ca="1" si="380"/>
        <v>1.2252310213948343</v>
      </c>
      <c r="W864" s="304">
        <f t="shared" ca="1" si="381"/>
        <v>68.494996118577134</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1.5920552126134471</v>
      </c>
      <c r="AH864" s="304">
        <f t="shared" ca="1" si="405"/>
        <v>-8.1039696458455097</v>
      </c>
    </row>
    <row r="865" spans="1:34" x14ac:dyDescent="0.2">
      <c r="A865" s="347">
        <f t="shared" ca="1" si="383"/>
        <v>1E-4</v>
      </c>
      <c r="B865" s="304">
        <f t="shared" ca="1" si="384"/>
        <v>48.305500000000528</v>
      </c>
      <c r="D865" s="306">
        <f t="shared" ca="1" si="385"/>
        <v>-1.231734683255201</v>
      </c>
      <c r="E865" s="307">
        <f t="shared" ca="1" si="386"/>
        <v>-1.8001546278578733</v>
      </c>
      <c r="F865" s="304">
        <f t="shared" ca="1" si="387"/>
        <v>2.1812214500439677</v>
      </c>
      <c r="G865" s="306">
        <f t="shared" ca="1" si="388"/>
        <v>24.280708539704964</v>
      </c>
      <c r="H865" s="307">
        <f t="shared" ca="1" si="389"/>
        <v>-157.89595917428312</v>
      </c>
      <c r="I865" s="304">
        <f t="shared" ca="1" si="390"/>
        <v>159.75195376193992</v>
      </c>
      <c r="J865" s="306">
        <f t="shared" ca="1" si="391"/>
        <v>2310.0930585504543</v>
      </c>
      <c r="K865" s="307">
        <f t="shared" ca="1" si="392"/>
        <v>-1.9015007122526852</v>
      </c>
      <c r="L865" s="304">
        <f t="shared" ca="1" si="377"/>
        <v>2310.0938411389161</v>
      </c>
      <c r="M865" s="306">
        <f t="shared" ca="1" si="393"/>
        <v>-1.4182149151751171</v>
      </c>
      <c r="N865" s="304">
        <f t="shared" ca="1" si="394"/>
        <v>-81.257729082038253</v>
      </c>
      <c r="P865" s="310">
        <f t="shared" ca="1" si="395"/>
        <v>23</v>
      </c>
      <c r="Q865" s="304">
        <f t="shared" ca="1" si="396"/>
        <v>0</v>
      </c>
      <c r="R865" s="306">
        <f t="shared" ca="1" si="397"/>
        <v>0</v>
      </c>
      <c r="S865" s="307">
        <f t="shared" ca="1" si="398"/>
        <v>8.451999999999984</v>
      </c>
      <c r="T865" s="304">
        <f t="shared" ca="1" si="378"/>
        <v>82.914119999999841</v>
      </c>
      <c r="U865" s="311">
        <f t="shared" ca="1" si="379"/>
        <v>0</v>
      </c>
      <c r="V865" s="306">
        <f t="shared" ca="1" si="380"/>
        <v>1.2252329559855499</v>
      </c>
      <c r="W865" s="304">
        <f t="shared" ca="1" si="381"/>
        <v>68.495240788966413</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1.5920276558676179</v>
      </c>
      <c r="AH865" s="304">
        <f t="shared" ca="1" si="405"/>
        <v>-8.1039985942471908</v>
      </c>
    </row>
    <row r="866" spans="1:34" x14ac:dyDescent="0.2">
      <c r="A866" s="347">
        <f t="shared" ca="1" si="383"/>
        <v>1E-4</v>
      </c>
      <c r="B866" s="304">
        <f t="shared" ca="1" si="384"/>
        <v>48.305600000000531</v>
      </c>
      <c r="D866" s="306">
        <f t="shared" ca="1" si="385"/>
        <v>-1.2317316071746496</v>
      </c>
      <c r="E866" s="307">
        <f t="shared" ca="1" si="386"/>
        <v>-1.8001248663278986</v>
      </c>
      <c r="F866" s="304">
        <f t="shared" ca="1" si="387"/>
        <v>2.1811951509402085</v>
      </c>
      <c r="G866" s="306">
        <f t="shared" ca="1" si="388"/>
        <v>24.280585366544248</v>
      </c>
      <c r="H866" s="307">
        <f t="shared" ca="1" si="389"/>
        <v>-157.89613918676974</v>
      </c>
      <c r="I866" s="304">
        <f t="shared" ca="1" si="390"/>
        <v>159.7521129620194</v>
      </c>
      <c r="J866" s="306">
        <f t="shared" ca="1" si="391"/>
        <v>2310.0930585504543</v>
      </c>
      <c r="K866" s="307">
        <f t="shared" ca="1" si="392"/>
        <v>-1.9172903171707378</v>
      </c>
      <c r="L866" s="304">
        <f t="shared" ca="1" si="377"/>
        <v>2310.0938541897281</v>
      </c>
      <c r="M866" s="306">
        <f t="shared" ca="1" si="393"/>
        <v>-1.4182158485101637</v>
      </c>
      <c r="N866" s="304">
        <f t="shared" ca="1" si="394"/>
        <v>-81.257782558197306</v>
      </c>
      <c r="P866" s="310">
        <f t="shared" ca="1" si="395"/>
        <v>23</v>
      </c>
      <c r="Q866" s="304">
        <f t="shared" ca="1" si="396"/>
        <v>0</v>
      </c>
      <c r="R866" s="306">
        <f t="shared" ca="1" si="397"/>
        <v>0</v>
      </c>
      <c r="S866" s="307">
        <f t="shared" ca="1" si="398"/>
        <v>8.451999999999984</v>
      </c>
      <c r="T866" s="304">
        <f t="shared" ca="1" si="378"/>
        <v>82.914119999999841</v>
      </c>
      <c r="U866" s="311">
        <f t="shared" ca="1" si="379"/>
        <v>0</v>
      </c>
      <c r="V866" s="306">
        <f t="shared" ca="1" si="380"/>
        <v>1.2252348905815256</v>
      </c>
      <c r="W866" s="304">
        <f t="shared" ca="1" si="381"/>
        <v>68.495485457853832</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1.5920000992811847</v>
      </c>
      <c r="AH866" s="304">
        <f t="shared" ca="1" si="405"/>
        <v>-8.1040275424711954</v>
      </c>
    </row>
    <row r="867" spans="1:34" x14ac:dyDescent="0.2">
      <c r="A867" s="347">
        <f t="shared" ca="1" si="383"/>
        <v>1E-4</v>
      </c>
      <c r="B867" s="304">
        <f t="shared" ca="1" si="384"/>
        <v>48.305700000000535</v>
      </c>
      <c r="D867" s="306">
        <f t="shared" ca="1" si="385"/>
        <v>-1.2317285310654333</v>
      </c>
      <c r="E867" s="307">
        <f t="shared" ca="1" si="386"/>
        <v>-1.800095104980441</v>
      </c>
      <c r="F867" s="304">
        <f t="shared" ca="1" si="387"/>
        <v>2.1811688520642218</v>
      </c>
      <c r="G867" s="306">
        <f t="shared" ca="1" si="388"/>
        <v>24.28046219369114</v>
      </c>
      <c r="H867" s="307">
        <f t="shared" ca="1" si="389"/>
        <v>-157.89631919628025</v>
      </c>
      <c r="I867" s="304">
        <f t="shared" ca="1" si="390"/>
        <v>159.75227215934328</v>
      </c>
      <c r="J867" s="306">
        <f t="shared" ca="1" si="391"/>
        <v>2310.0930585504543</v>
      </c>
      <c r="K867" s="307">
        <f t="shared" ca="1" si="392"/>
        <v>-1.9330799400898904</v>
      </c>
      <c r="L867" s="304">
        <f t="shared" ca="1" si="377"/>
        <v>2310.0938673484779</v>
      </c>
      <c r="M867" s="306">
        <f t="shared" ca="1" si="393"/>
        <v>-1.4182167818386155</v>
      </c>
      <c r="N867" s="304">
        <f t="shared" ca="1" si="394"/>
        <v>-81.257836033978492</v>
      </c>
      <c r="P867" s="310">
        <f t="shared" ca="1" si="395"/>
        <v>23</v>
      </c>
      <c r="Q867" s="304">
        <f t="shared" ca="1" si="396"/>
        <v>0</v>
      </c>
      <c r="R867" s="306">
        <f t="shared" ca="1" si="397"/>
        <v>0</v>
      </c>
      <c r="S867" s="307">
        <f t="shared" ca="1" si="398"/>
        <v>8.451999999999984</v>
      </c>
      <c r="T867" s="304">
        <f t="shared" ca="1" si="378"/>
        <v>82.914119999999841</v>
      </c>
      <c r="U867" s="311">
        <f t="shared" ca="1" si="379"/>
        <v>0</v>
      </c>
      <c r="V867" s="306">
        <f t="shared" ca="1" si="380"/>
        <v>1.2252368251827614</v>
      </c>
      <c r="W867" s="304">
        <f t="shared" ca="1" si="381"/>
        <v>68.495730125239476</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1.5919725428541671</v>
      </c>
      <c r="AH867" s="304">
        <f t="shared" ca="1" si="405"/>
        <v>-8.1040564905175057</v>
      </c>
    </row>
    <row r="868" spans="1:34" x14ac:dyDescent="0.2">
      <c r="A868" s="347">
        <f t="shared" ca="1" si="383"/>
        <v>1E-4</v>
      </c>
      <c r="B868" s="304">
        <f t="shared" ca="1" si="384"/>
        <v>48.305800000000538</v>
      </c>
      <c r="D868" s="306">
        <f t="shared" ca="1" si="385"/>
        <v>-1.2317254549275529</v>
      </c>
      <c r="E868" s="307">
        <f t="shared" ca="1" si="386"/>
        <v>-1.8000653438154881</v>
      </c>
      <c r="F868" s="304">
        <f t="shared" ca="1" si="387"/>
        <v>2.1811425534159978</v>
      </c>
      <c r="G868" s="306">
        <f t="shared" ca="1" si="388"/>
        <v>24.280339021145647</v>
      </c>
      <c r="H868" s="307">
        <f t="shared" ca="1" si="389"/>
        <v>-157.89649920281462</v>
      </c>
      <c r="I868" s="304">
        <f t="shared" ca="1" si="390"/>
        <v>159.7524313539115</v>
      </c>
      <c r="J868" s="306">
        <f t="shared" ca="1" si="391"/>
        <v>2310.0930585504543</v>
      </c>
      <c r="K868" s="307">
        <f t="shared" ca="1" si="392"/>
        <v>-1.9488695810098451</v>
      </c>
      <c r="L868" s="304">
        <f t="shared" ca="1" si="377"/>
        <v>2310.0938806151657</v>
      </c>
      <c r="M868" s="306">
        <f t="shared" ca="1" si="393"/>
        <v>-1.4182177151604725</v>
      </c>
      <c r="N868" s="304">
        <f t="shared" ca="1" si="394"/>
        <v>-81.257889509381826</v>
      </c>
      <c r="P868" s="310">
        <f t="shared" ca="1" si="395"/>
        <v>23</v>
      </c>
      <c r="Q868" s="304">
        <f t="shared" ca="1" si="396"/>
        <v>0</v>
      </c>
      <c r="R868" s="306">
        <f t="shared" ca="1" si="397"/>
        <v>0</v>
      </c>
      <c r="S868" s="307">
        <f t="shared" ca="1" si="398"/>
        <v>8.451999999999984</v>
      </c>
      <c r="T868" s="304">
        <f t="shared" ca="1" si="378"/>
        <v>82.914119999999841</v>
      </c>
      <c r="U868" s="311">
        <f t="shared" ca="1" si="379"/>
        <v>0</v>
      </c>
      <c r="V868" s="306">
        <f t="shared" ca="1" si="380"/>
        <v>1.2252387597892584</v>
      </c>
      <c r="W868" s="304">
        <f t="shared" ca="1" si="381"/>
        <v>68.495974791123345</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1.5919449865865509</v>
      </c>
      <c r="AH868" s="304">
        <f t="shared" ca="1" si="405"/>
        <v>-8.104085438386134</v>
      </c>
    </row>
    <row r="869" spans="1:34" x14ac:dyDescent="0.2">
      <c r="A869" s="347">
        <f t="shared" ca="1" si="383"/>
        <v>1E-4</v>
      </c>
      <c r="B869" s="304">
        <f t="shared" ca="1" si="384"/>
        <v>48.305900000000541</v>
      </c>
      <c r="D869" s="306">
        <f t="shared" ca="1" si="385"/>
        <v>-1.2317223787610112</v>
      </c>
      <c r="E869" s="307">
        <f t="shared" ca="1" si="386"/>
        <v>-1.8000355828330434</v>
      </c>
      <c r="F869" s="304">
        <f t="shared" ca="1" si="387"/>
        <v>2.1811162549955418</v>
      </c>
      <c r="G869" s="306">
        <f t="shared" ca="1" si="388"/>
        <v>24.280215848907769</v>
      </c>
      <c r="H869" s="307">
        <f t="shared" ca="1" si="389"/>
        <v>-157.89667920637291</v>
      </c>
      <c r="I869" s="304">
        <f t="shared" ca="1" si="390"/>
        <v>159.75259054572413</v>
      </c>
      <c r="J869" s="306">
        <f t="shared" ca="1" si="391"/>
        <v>2310.0930585504543</v>
      </c>
      <c r="K869" s="307">
        <f t="shared" ca="1" si="392"/>
        <v>-1.9646592399303044</v>
      </c>
      <c r="L869" s="304">
        <f t="shared" ca="1" si="377"/>
        <v>2310.0938939897924</v>
      </c>
      <c r="M869" s="306">
        <f t="shared" ca="1" si="393"/>
        <v>-1.4182186484757346</v>
      </c>
      <c r="N869" s="304">
        <f t="shared" ca="1" si="394"/>
        <v>-81.257942984407293</v>
      </c>
      <c r="P869" s="310">
        <f t="shared" ca="1" si="395"/>
        <v>23</v>
      </c>
      <c r="Q869" s="304">
        <f t="shared" ca="1" si="396"/>
        <v>0</v>
      </c>
      <c r="R869" s="306">
        <f t="shared" ca="1" si="397"/>
        <v>0</v>
      </c>
      <c r="S869" s="307">
        <f t="shared" ca="1" si="398"/>
        <v>8.451999999999984</v>
      </c>
      <c r="T869" s="304">
        <f t="shared" ca="1" si="378"/>
        <v>82.914119999999841</v>
      </c>
      <c r="U869" s="311">
        <f t="shared" ca="1" si="379"/>
        <v>0</v>
      </c>
      <c r="V869" s="306">
        <f t="shared" ca="1" si="380"/>
        <v>1.2252406944010155</v>
      </c>
      <c r="W869" s="304">
        <f t="shared" ca="1" si="381"/>
        <v>68.496219455505411</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1.5919174304783397</v>
      </c>
      <c r="AH869" s="304">
        <f t="shared" ca="1" si="405"/>
        <v>-8.1041143860770788</v>
      </c>
    </row>
    <row r="870" spans="1:34" x14ac:dyDescent="0.2">
      <c r="A870" s="347">
        <f t="shared" ca="1" si="383"/>
        <v>1E-4</v>
      </c>
      <c r="B870" s="304">
        <f t="shared" ca="1" si="384"/>
        <v>48.306000000000545</v>
      </c>
      <c r="D870" s="306">
        <f t="shared" ca="1" si="385"/>
        <v>-1.2317193025658075</v>
      </c>
      <c r="E870" s="307">
        <f t="shared" ca="1" si="386"/>
        <v>-1.8000058220331088</v>
      </c>
      <c r="F870" s="304">
        <f t="shared" ca="1" si="387"/>
        <v>2.1810899568028566</v>
      </c>
      <c r="G870" s="306">
        <f t="shared" ca="1" si="388"/>
        <v>24.280092676977514</v>
      </c>
      <c r="H870" s="307">
        <f t="shared" ca="1" si="389"/>
        <v>-157.8968592069551</v>
      </c>
      <c r="I870" s="304">
        <f t="shared" ca="1" si="390"/>
        <v>159.75274973478116</v>
      </c>
      <c r="J870" s="306">
        <f t="shared" ca="1" si="391"/>
        <v>2310.0930585504543</v>
      </c>
      <c r="K870" s="307">
        <f t="shared" ca="1" si="392"/>
        <v>-1.9804489168509709</v>
      </c>
      <c r="L870" s="304">
        <f t="shared" ca="1" si="377"/>
        <v>2310.0939074723574</v>
      </c>
      <c r="M870" s="306">
        <f t="shared" ca="1" si="393"/>
        <v>-1.4182195817844021</v>
      </c>
      <c r="N870" s="304">
        <f t="shared" ca="1" si="394"/>
        <v>-81.257996459054922</v>
      </c>
      <c r="P870" s="310">
        <f t="shared" ca="1" si="395"/>
        <v>23</v>
      </c>
      <c r="Q870" s="304">
        <f t="shared" ca="1" si="396"/>
        <v>0</v>
      </c>
      <c r="R870" s="306">
        <f t="shared" ca="1" si="397"/>
        <v>0</v>
      </c>
      <c r="S870" s="307">
        <f t="shared" ca="1" si="398"/>
        <v>8.451999999999984</v>
      </c>
      <c r="T870" s="304">
        <f t="shared" ca="1" si="378"/>
        <v>82.914119999999841</v>
      </c>
      <c r="U870" s="311">
        <f t="shared" ca="1" si="379"/>
        <v>0</v>
      </c>
      <c r="V870" s="306">
        <f t="shared" ca="1" si="380"/>
        <v>1.2252426290180334</v>
      </c>
      <c r="W870" s="304">
        <f t="shared" ca="1" si="381"/>
        <v>68.496464118385688</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1.5918898745295351</v>
      </c>
      <c r="AH870" s="304">
        <f t="shared" ca="1" si="405"/>
        <v>-8.1041433335903381</v>
      </c>
    </row>
    <row r="871" spans="1:34" x14ac:dyDescent="0.2">
      <c r="A871" s="347">
        <f t="shared" ca="1" si="383"/>
        <v>1E-4</v>
      </c>
      <c r="B871" s="304">
        <f t="shared" ca="1" si="384"/>
        <v>48.306100000000548</v>
      </c>
      <c r="D871" s="306">
        <f t="shared" ca="1" si="385"/>
        <v>-1.2317162263419428</v>
      </c>
      <c r="E871" s="307">
        <f t="shared" ca="1" si="386"/>
        <v>-1.7999760614156788</v>
      </c>
      <c r="F871" s="304">
        <f t="shared" ca="1" si="387"/>
        <v>2.1810636588379388</v>
      </c>
      <c r="G871" s="306">
        <f t="shared" ca="1" si="388"/>
        <v>24.279969505354881</v>
      </c>
      <c r="H871" s="307">
        <f t="shared" ca="1" si="389"/>
        <v>-157.89703920456125</v>
      </c>
      <c r="I871" s="304">
        <f t="shared" ca="1" si="390"/>
        <v>159.75290892108259</v>
      </c>
      <c r="J871" s="306">
        <f t="shared" ca="1" si="391"/>
        <v>2310.0930585504543</v>
      </c>
      <c r="K871" s="307">
        <f t="shared" ca="1" si="392"/>
        <v>-1.9962386117715467</v>
      </c>
      <c r="L871" s="304">
        <f t="shared" ca="1" si="377"/>
        <v>2310.0939210628621</v>
      </c>
      <c r="M871" s="306">
        <f t="shared" ca="1" si="393"/>
        <v>-1.4182205150864751</v>
      </c>
      <c r="N871" s="304">
        <f t="shared" ca="1" si="394"/>
        <v>-81.258049933324713</v>
      </c>
      <c r="P871" s="310">
        <f t="shared" ca="1" si="395"/>
        <v>23</v>
      </c>
      <c r="Q871" s="304">
        <f t="shared" ca="1" si="396"/>
        <v>0</v>
      </c>
      <c r="R871" s="306">
        <f t="shared" ca="1" si="397"/>
        <v>0</v>
      </c>
      <c r="S871" s="307">
        <f t="shared" ca="1" si="398"/>
        <v>8.451999999999984</v>
      </c>
      <c r="T871" s="304">
        <f t="shared" ca="1" si="378"/>
        <v>82.914119999999841</v>
      </c>
      <c r="U871" s="311">
        <f t="shared" ca="1" si="379"/>
        <v>0</v>
      </c>
      <c r="V871" s="306">
        <f t="shared" ca="1" si="380"/>
        <v>1.2252445636403115</v>
      </c>
      <c r="W871" s="304">
        <f t="shared" ca="1" si="381"/>
        <v>68.496708779764134</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1.5918623187401373</v>
      </c>
      <c r="AH871" s="304">
        <f t="shared" ca="1" si="405"/>
        <v>-8.1041722809259138</v>
      </c>
    </row>
    <row r="872" spans="1:34" x14ac:dyDescent="0.2">
      <c r="A872" s="347">
        <f t="shared" ca="1" si="383"/>
        <v>1E-4</v>
      </c>
      <c r="B872" s="304">
        <f t="shared" ca="1" si="384"/>
        <v>48.306200000000551</v>
      </c>
      <c r="D872" s="306">
        <f t="shared" ca="1" si="385"/>
        <v>-1.2317131500894152</v>
      </c>
      <c r="E872" s="307">
        <f t="shared" ca="1" si="386"/>
        <v>-1.7999463009807641</v>
      </c>
      <c r="F872" s="304">
        <f t="shared" ca="1" si="387"/>
        <v>2.1810373611007963</v>
      </c>
      <c r="G872" s="306">
        <f t="shared" ca="1" si="388"/>
        <v>24.27984633403987</v>
      </c>
      <c r="H872" s="307">
        <f t="shared" ca="1" si="389"/>
        <v>-157.89721919919134</v>
      </c>
      <c r="I872" s="304">
        <f t="shared" ca="1" si="390"/>
        <v>159.75306810462848</v>
      </c>
      <c r="J872" s="306">
        <f t="shared" ca="1" si="391"/>
        <v>2310.0930585504543</v>
      </c>
      <c r="K872" s="307">
        <f t="shared" ca="1" si="392"/>
        <v>-2.0120283246917343</v>
      </c>
      <c r="L872" s="304">
        <f t="shared" ca="1" si="377"/>
        <v>2310.0939347613057</v>
      </c>
      <c r="M872" s="306">
        <f t="shared" ca="1" si="393"/>
        <v>-1.4182214483819533</v>
      </c>
      <c r="N872" s="304">
        <f t="shared" ca="1" si="394"/>
        <v>-81.258103407216666</v>
      </c>
      <c r="P872" s="310">
        <f t="shared" ca="1" si="395"/>
        <v>23</v>
      </c>
      <c r="Q872" s="304">
        <f t="shared" ca="1" si="396"/>
        <v>0</v>
      </c>
      <c r="R872" s="306">
        <f t="shared" ca="1" si="397"/>
        <v>0</v>
      </c>
      <c r="S872" s="307">
        <f t="shared" ca="1" si="398"/>
        <v>8.451999999999984</v>
      </c>
      <c r="T872" s="304">
        <f t="shared" ca="1" si="378"/>
        <v>82.914119999999841</v>
      </c>
      <c r="U872" s="311">
        <f t="shared" ca="1" si="379"/>
        <v>0</v>
      </c>
      <c r="V872" s="306">
        <f t="shared" ca="1" si="380"/>
        <v>1.2252464982678495</v>
      </c>
      <c r="W872" s="304">
        <f t="shared" ca="1" si="381"/>
        <v>68.496953439640777</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1.5918347631101497</v>
      </c>
      <c r="AH872" s="304">
        <f t="shared" ca="1" si="405"/>
        <v>-8.1042012280837987</v>
      </c>
    </row>
    <row r="873" spans="1:34" x14ac:dyDescent="0.2">
      <c r="A873" s="347">
        <f t="shared" ca="1" si="383"/>
        <v>1E-4</v>
      </c>
      <c r="B873" s="304">
        <f t="shared" ca="1" si="384"/>
        <v>48.306300000000554</v>
      </c>
      <c r="D873" s="306">
        <f t="shared" ca="1" si="385"/>
        <v>-1.2317100738082287</v>
      </c>
      <c r="E873" s="307">
        <f t="shared" ca="1" si="386"/>
        <v>-1.7999165407283577</v>
      </c>
      <c r="F873" s="304">
        <f t="shared" ca="1" si="387"/>
        <v>2.1810110635914275</v>
      </c>
      <c r="G873" s="306">
        <f t="shared" ca="1" si="388"/>
        <v>24.279723163032489</v>
      </c>
      <c r="H873" s="307">
        <f t="shared" ca="1" si="389"/>
        <v>-157.89739919084542</v>
      </c>
      <c r="I873" s="304">
        <f t="shared" ca="1" si="390"/>
        <v>159.75322728541883</v>
      </c>
      <c r="J873" s="306">
        <f t="shared" ca="1" si="391"/>
        <v>2310.0930585504543</v>
      </c>
      <c r="K873" s="307">
        <f t="shared" ca="1" si="392"/>
        <v>-2.027818055611236</v>
      </c>
      <c r="L873" s="304">
        <f t="shared" ca="1" si="377"/>
        <v>2310.0939485676895</v>
      </c>
      <c r="M873" s="306">
        <f t="shared" ca="1" si="393"/>
        <v>-1.4182223816708373</v>
      </c>
      <c r="N873" s="304">
        <f t="shared" ca="1" si="394"/>
        <v>-81.25815688073078</v>
      </c>
      <c r="P873" s="310">
        <f t="shared" ca="1" si="395"/>
        <v>23</v>
      </c>
      <c r="Q873" s="304">
        <f t="shared" ca="1" si="396"/>
        <v>0</v>
      </c>
      <c r="R873" s="306">
        <f t="shared" ca="1" si="397"/>
        <v>0</v>
      </c>
      <c r="S873" s="307">
        <f t="shared" ca="1" si="398"/>
        <v>8.451999999999984</v>
      </c>
      <c r="T873" s="304">
        <f t="shared" ca="1" si="378"/>
        <v>82.914119999999841</v>
      </c>
      <c r="U873" s="311">
        <f t="shared" ca="1" si="379"/>
        <v>0</v>
      </c>
      <c r="V873" s="306">
        <f t="shared" ca="1" si="380"/>
        <v>1.2252484329006486</v>
      </c>
      <c r="W873" s="304">
        <f t="shared" ca="1" si="381"/>
        <v>68.49719809801563</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1.5918072076395706</v>
      </c>
      <c r="AH873" s="304">
        <f t="shared" ca="1" si="405"/>
        <v>-8.1042301750639982</v>
      </c>
    </row>
    <row r="874" spans="1:34" x14ac:dyDescent="0.2">
      <c r="A874" s="347">
        <f t="shared" ca="1" si="383"/>
        <v>1E-4</v>
      </c>
      <c r="B874" s="304">
        <f t="shared" ca="1" si="384"/>
        <v>48.306400000000558</v>
      </c>
      <c r="D874" s="306">
        <f t="shared" ca="1" si="385"/>
        <v>-1.2317069974983805</v>
      </c>
      <c r="E874" s="307">
        <f t="shared" ca="1" si="386"/>
        <v>-1.7998867806584613</v>
      </c>
      <c r="F874" s="304">
        <f t="shared" ca="1" si="387"/>
        <v>2.1809847663098325</v>
      </c>
      <c r="G874" s="306">
        <f t="shared" ca="1" si="388"/>
        <v>24.279599992332738</v>
      </c>
      <c r="H874" s="307">
        <f t="shared" ca="1" si="389"/>
        <v>-157.89757917952349</v>
      </c>
      <c r="I874" s="304">
        <f t="shared" ca="1" si="390"/>
        <v>159.75338646345364</v>
      </c>
      <c r="J874" s="306">
        <f t="shared" ca="1" si="391"/>
        <v>2310.0930585504543</v>
      </c>
      <c r="K874" s="307">
        <f t="shared" ca="1" si="392"/>
        <v>-2.0436078045297545</v>
      </c>
      <c r="L874" s="304">
        <f t="shared" ca="1" si="377"/>
        <v>2310.0939624820135</v>
      </c>
      <c r="M874" s="306">
        <f t="shared" ca="1" si="393"/>
        <v>-1.4182233149531267</v>
      </c>
      <c r="N874" s="304">
        <f t="shared" ca="1" si="394"/>
        <v>-81.258210353867057</v>
      </c>
      <c r="P874" s="310">
        <f t="shared" ca="1" si="395"/>
        <v>23</v>
      </c>
      <c r="Q874" s="304">
        <f t="shared" ca="1" si="396"/>
        <v>0</v>
      </c>
      <c r="R874" s="306">
        <f t="shared" ca="1" si="397"/>
        <v>0</v>
      </c>
      <c r="S874" s="307">
        <f t="shared" ca="1" si="398"/>
        <v>8.451999999999984</v>
      </c>
      <c r="T874" s="304">
        <f t="shared" ca="1" si="378"/>
        <v>82.914119999999841</v>
      </c>
      <c r="U874" s="311">
        <f t="shared" ca="1" si="379"/>
        <v>0</v>
      </c>
      <c r="V874" s="306">
        <f t="shared" ca="1" si="380"/>
        <v>1.2252503675387079</v>
      </c>
      <c r="W874" s="304">
        <f t="shared" ca="1" si="381"/>
        <v>68.497442754888667</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1.5917796523283982</v>
      </c>
      <c r="AH874" s="304">
        <f t="shared" ca="1" si="405"/>
        <v>-8.1042591218665123</v>
      </c>
    </row>
    <row r="875" spans="1:34" x14ac:dyDescent="0.2">
      <c r="A875" s="347">
        <f t="shared" ca="1" si="383"/>
        <v>1E-4</v>
      </c>
      <c r="B875" s="304">
        <f t="shared" ca="1" si="384"/>
        <v>48.306500000000561</v>
      </c>
      <c r="D875" s="306">
        <f t="shared" ca="1" si="385"/>
        <v>-1.2317039211598737</v>
      </c>
      <c r="E875" s="307">
        <f t="shared" ca="1" si="386"/>
        <v>-1.7998570207710731</v>
      </c>
      <c r="F875" s="304">
        <f t="shared" ca="1" si="387"/>
        <v>2.1809584692560131</v>
      </c>
      <c r="G875" s="306">
        <f t="shared" ca="1" si="388"/>
        <v>24.279476821940623</v>
      </c>
      <c r="H875" s="307">
        <f t="shared" ca="1" si="389"/>
        <v>-157.89775916522558</v>
      </c>
      <c r="I875" s="304">
        <f t="shared" ca="1" si="390"/>
        <v>159.75354563873296</v>
      </c>
      <c r="J875" s="306">
        <f t="shared" ca="1" si="391"/>
        <v>2310.0930585504543</v>
      </c>
      <c r="K875" s="307">
        <f t="shared" ca="1" si="392"/>
        <v>-2.0593975714469921</v>
      </c>
      <c r="L875" s="304">
        <f t="shared" ca="1" si="377"/>
        <v>2310.0939765042785</v>
      </c>
      <c r="M875" s="306">
        <f t="shared" ca="1" si="393"/>
        <v>-1.4182242482288216</v>
      </c>
      <c r="N875" s="304">
        <f t="shared" ca="1" si="394"/>
        <v>-81.258263826625495</v>
      </c>
      <c r="P875" s="310">
        <f t="shared" ca="1" si="395"/>
        <v>23</v>
      </c>
      <c r="Q875" s="304">
        <f t="shared" ca="1" si="396"/>
        <v>0</v>
      </c>
      <c r="R875" s="306">
        <f t="shared" ca="1" si="397"/>
        <v>0</v>
      </c>
      <c r="S875" s="307">
        <f t="shared" ca="1" si="398"/>
        <v>8.451999999999984</v>
      </c>
      <c r="T875" s="304">
        <f t="shared" ca="1" si="378"/>
        <v>82.914119999999841</v>
      </c>
      <c r="U875" s="311">
        <f t="shared" ca="1" si="379"/>
        <v>0</v>
      </c>
      <c r="V875" s="306">
        <f t="shared" ca="1" si="380"/>
        <v>1.2252523021820274</v>
      </c>
      <c r="W875" s="304">
        <f t="shared" ca="1" si="381"/>
        <v>68.497687410259914</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1.5917520971766361</v>
      </c>
      <c r="AH875" s="304">
        <f t="shared" ca="1" si="405"/>
        <v>-8.1042880684913392</v>
      </c>
    </row>
    <row r="876" spans="1:34" x14ac:dyDescent="0.2">
      <c r="A876" s="347">
        <f t="shared" ca="1" si="383"/>
        <v>1E-4</v>
      </c>
      <c r="B876" s="304">
        <f t="shared" ca="1" si="384"/>
        <v>48.306600000000564</v>
      </c>
      <c r="D876" s="306">
        <f t="shared" ca="1" si="385"/>
        <v>-1.2317008447927091</v>
      </c>
      <c r="E876" s="307">
        <f t="shared" ca="1" si="386"/>
        <v>-1.7998272610661967</v>
      </c>
      <c r="F876" s="304">
        <f t="shared" ca="1" si="387"/>
        <v>2.1809321724299728</v>
      </c>
      <c r="G876" s="306">
        <f t="shared" ca="1" si="388"/>
        <v>24.279353651856145</v>
      </c>
      <c r="H876" s="307">
        <f t="shared" ca="1" si="389"/>
        <v>-157.89793914795169</v>
      </c>
      <c r="I876" s="304">
        <f t="shared" ca="1" si="390"/>
        <v>159.75370481125674</v>
      </c>
      <c r="J876" s="306">
        <f t="shared" ca="1" si="391"/>
        <v>2310.0930585504543</v>
      </c>
      <c r="K876" s="307">
        <f t="shared" ca="1" si="392"/>
        <v>-2.0751873563626511</v>
      </c>
      <c r="L876" s="304">
        <f t="shared" ca="1" si="377"/>
        <v>2310.0939906344843</v>
      </c>
      <c r="M876" s="306">
        <f t="shared" ca="1" si="393"/>
        <v>-1.4182251814979225</v>
      </c>
      <c r="N876" s="304">
        <f t="shared" ca="1" si="394"/>
        <v>-81.258317299006123</v>
      </c>
      <c r="P876" s="310">
        <f t="shared" ca="1" si="395"/>
        <v>23</v>
      </c>
      <c r="Q876" s="304">
        <f t="shared" ca="1" si="396"/>
        <v>0</v>
      </c>
      <c r="R876" s="306">
        <f t="shared" ca="1" si="397"/>
        <v>0</v>
      </c>
      <c r="S876" s="307">
        <f t="shared" ca="1" si="398"/>
        <v>8.451999999999984</v>
      </c>
      <c r="T876" s="304">
        <f t="shared" ca="1" si="378"/>
        <v>82.914119999999841</v>
      </c>
      <c r="U876" s="311">
        <f t="shared" ca="1" si="379"/>
        <v>0</v>
      </c>
      <c r="V876" s="306">
        <f t="shared" ca="1" si="380"/>
        <v>1.2252542368306074</v>
      </c>
      <c r="W876" s="304">
        <f t="shared" ca="1" si="381"/>
        <v>68.497932064129301</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1.5917245421842843</v>
      </c>
      <c r="AH876" s="304">
        <f t="shared" ca="1" si="405"/>
        <v>-8.1043170149384807</v>
      </c>
    </row>
    <row r="877" spans="1:34" x14ac:dyDescent="0.2">
      <c r="A877" s="347">
        <f t="shared" ca="1" si="383"/>
        <v>1E-4</v>
      </c>
      <c r="B877" s="304">
        <f t="shared" ca="1" si="384"/>
        <v>48.306700000000568</v>
      </c>
      <c r="D877" s="306">
        <f t="shared" ca="1" si="385"/>
        <v>-1.2316977683968835</v>
      </c>
      <c r="E877" s="307">
        <f t="shared" ca="1" si="386"/>
        <v>-1.7997975015438321</v>
      </c>
      <c r="F877" s="304">
        <f t="shared" ca="1" si="387"/>
        <v>2.1809058758317112</v>
      </c>
      <c r="G877" s="306">
        <f t="shared" ca="1" si="388"/>
        <v>24.279230482079306</v>
      </c>
      <c r="H877" s="307">
        <f t="shared" ca="1" si="389"/>
        <v>-157.89811912770185</v>
      </c>
      <c r="I877" s="304">
        <f t="shared" ca="1" si="390"/>
        <v>159.75386398102506</v>
      </c>
      <c r="J877" s="306">
        <f t="shared" ca="1" si="391"/>
        <v>2310.0930585504543</v>
      </c>
      <c r="K877" s="307">
        <f t="shared" ca="1" si="392"/>
        <v>-2.0909771592764339</v>
      </c>
      <c r="L877" s="304">
        <f t="shared" ca="1" si="377"/>
        <v>2310.0940048726316</v>
      </c>
      <c r="M877" s="306">
        <f t="shared" ca="1" si="393"/>
        <v>-1.4182261147604291</v>
      </c>
      <c r="N877" s="304">
        <f t="shared" ca="1" si="394"/>
        <v>-81.258370771008941</v>
      </c>
      <c r="P877" s="310">
        <f t="shared" ca="1" si="395"/>
        <v>23</v>
      </c>
      <c r="Q877" s="304">
        <f t="shared" ca="1" si="396"/>
        <v>0</v>
      </c>
      <c r="R877" s="306">
        <f t="shared" ca="1" si="397"/>
        <v>0</v>
      </c>
      <c r="S877" s="307">
        <f t="shared" ca="1" si="398"/>
        <v>8.451999999999984</v>
      </c>
      <c r="T877" s="304">
        <f t="shared" ca="1" si="378"/>
        <v>82.914119999999841</v>
      </c>
      <c r="U877" s="311">
        <f t="shared" ca="1" si="379"/>
        <v>0</v>
      </c>
      <c r="V877" s="306">
        <f t="shared" ca="1" si="380"/>
        <v>1.2252561714844479</v>
      </c>
      <c r="W877" s="304">
        <f t="shared" ca="1" si="381"/>
        <v>68.4981767164969</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1.5916969873513445</v>
      </c>
      <c r="AH877" s="304">
        <f t="shared" ca="1" si="405"/>
        <v>-8.1043459612079314</v>
      </c>
    </row>
    <row r="878" spans="1:34" x14ac:dyDescent="0.2">
      <c r="A878" s="347">
        <f t="shared" ca="1" si="383"/>
        <v>1E-4</v>
      </c>
      <c r="B878" s="304">
        <f t="shared" ca="1" si="384"/>
        <v>48.306800000000571</v>
      </c>
      <c r="D878" s="306">
        <f t="shared" ca="1" si="385"/>
        <v>-1.2316946919724008</v>
      </c>
      <c r="E878" s="307">
        <f t="shared" ca="1" si="386"/>
        <v>-1.7997677422039775</v>
      </c>
      <c r="F878" s="304">
        <f t="shared" ca="1" si="387"/>
        <v>2.1808795794612297</v>
      </c>
      <c r="G878" s="306">
        <f t="shared" ca="1" si="388"/>
        <v>24.279107312610108</v>
      </c>
      <c r="H878" s="307">
        <f t="shared" ca="1" si="389"/>
        <v>-157.89829910447608</v>
      </c>
      <c r="I878" s="304">
        <f t="shared" ca="1" si="390"/>
        <v>159.7540231480379</v>
      </c>
      <c r="J878" s="306">
        <f t="shared" ca="1" si="391"/>
        <v>2310.0930585504543</v>
      </c>
      <c r="K878" s="307">
        <f t="shared" ca="1" si="392"/>
        <v>-2.1067669801880426</v>
      </c>
      <c r="L878" s="304">
        <f t="shared" ca="1" si="377"/>
        <v>2310.0940192187204</v>
      </c>
      <c r="M878" s="306">
        <f t="shared" ca="1" si="393"/>
        <v>-1.4182270480163417</v>
      </c>
      <c r="N878" s="304">
        <f t="shared" ca="1" si="394"/>
        <v>-81.258424242633936</v>
      </c>
      <c r="P878" s="310">
        <f t="shared" ca="1" si="395"/>
        <v>23</v>
      </c>
      <c r="Q878" s="304">
        <f t="shared" ca="1" si="396"/>
        <v>0</v>
      </c>
      <c r="R878" s="306">
        <f t="shared" ca="1" si="397"/>
        <v>0</v>
      </c>
      <c r="S878" s="307">
        <f t="shared" ca="1" si="398"/>
        <v>8.451999999999984</v>
      </c>
      <c r="T878" s="304">
        <f t="shared" ca="1" si="378"/>
        <v>82.914119999999841</v>
      </c>
      <c r="U878" s="311">
        <f t="shared" ca="1" si="379"/>
        <v>0</v>
      </c>
      <c r="V878" s="306">
        <f t="shared" ca="1" si="380"/>
        <v>1.2252581061435481</v>
      </c>
      <c r="W878" s="304">
        <f t="shared" ca="1" si="381"/>
        <v>68.498421367362639</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1.5916694326778149</v>
      </c>
      <c r="AH878" s="304">
        <f t="shared" ca="1" si="405"/>
        <v>-8.1043749072996967</v>
      </c>
    </row>
    <row r="879" spans="1:34" x14ac:dyDescent="0.2">
      <c r="A879" s="347">
        <f t="shared" ca="1" si="383"/>
        <v>1E-4</v>
      </c>
      <c r="B879" s="304">
        <f t="shared" ca="1" si="384"/>
        <v>48.306900000000574</v>
      </c>
      <c r="D879" s="306">
        <f t="shared" ca="1" si="385"/>
        <v>-1.2316916155192588</v>
      </c>
      <c r="E879" s="307">
        <f t="shared" ca="1" si="386"/>
        <v>-1.79973798304664</v>
      </c>
      <c r="F879" s="304">
        <f t="shared" ca="1" si="387"/>
        <v>2.1808532833185339</v>
      </c>
      <c r="G879" s="306">
        <f t="shared" ca="1" si="388"/>
        <v>24.278984143448557</v>
      </c>
      <c r="H879" s="307">
        <f t="shared" ca="1" si="389"/>
        <v>-157.89847907827439</v>
      </c>
      <c r="I879" s="304">
        <f t="shared" ca="1" si="390"/>
        <v>159.75418231229528</v>
      </c>
      <c r="J879" s="306">
        <f t="shared" ca="1" si="391"/>
        <v>2310.0930585504543</v>
      </c>
      <c r="K879" s="307">
        <f t="shared" ca="1" si="392"/>
        <v>-2.1225568190971802</v>
      </c>
      <c r="L879" s="304">
        <f t="shared" ca="1" si="377"/>
        <v>2310.0940336727513</v>
      </c>
      <c r="M879" s="306">
        <f t="shared" ca="1" si="393"/>
        <v>-1.4182279812656602</v>
      </c>
      <c r="N879" s="304">
        <f t="shared" ca="1" si="394"/>
        <v>-81.258477713881106</v>
      </c>
      <c r="P879" s="310">
        <f t="shared" ca="1" si="395"/>
        <v>23</v>
      </c>
      <c r="Q879" s="304">
        <f t="shared" ca="1" si="396"/>
        <v>0</v>
      </c>
      <c r="R879" s="306">
        <f t="shared" ca="1" si="397"/>
        <v>0</v>
      </c>
      <c r="S879" s="307">
        <f t="shared" ca="1" si="398"/>
        <v>8.451999999999984</v>
      </c>
      <c r="T879" s="304">
        <f t="shared" ca="1" si="378"/>
        <v>82.914119999999841</v>
      </c>
      <c r="U879" s="311">
        <f t="shared" ca="1" si="379"/>
        <v>0</v>
      </c>
      <c r="V879" s="306">
        <f t="shared" ca="1" si="380"/>
        <v>1.2252600408079088</v>
      </c>
      <c r="W879" s="304">
        <f t="shared" ca="1" si="381"/>
        <v>68.498666016726546</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1.591641878163701</v>
      </c>
      <c r="AH879" s="304">
        <f t="shared" ca="1" si="405"/>
        <v>-8.1044038532137677</v>
      </c>
    </row>
    <row r="880" spans="1:34" x14ac:dyDescent="0.2">
      <c r="A880" s="347">
        <f t="shared" ca="1" si="383"/>
        <v>1E-4</v>
      </c>
      <c r="B880" s="304">
        <f t="shared" ca="1" si="384"/>
        <v>48.307000000000578</v>
      </c>
      <c r="D880" s="306">
        <f t="shared" ca="1" si="385"/>
        <v>-1.2316885390374599</v>
      </c>
      <c r="E880" s="307">
        <f t="shared" ca="1" si="386"/>
        <v>-1.7997082240718125</v>
      </c>
      <c r="F880" s="304">
        <f t="shared" ca="1" si="387"/>
        <v>2.1808269874036204</v>
      </c>
      <c r="G880" s="306">
        <f t="shared" ca="1" si="388"/>
        <v>24.278860974594654</v>
      </c>
      <c r="H880" s="307">
        <f t="shared" ca="1" si="389"/>
        <v>-157.89865904909681</v>
      </c>
      <c r="I880" s="304">
        <f t="shared" ca="1" si="390"/>
        <v>159.75434147379724</v>
      </c>
      <c r="J880" s="306">
        <f t="shared" ca="1" si="391"/>
        <v>2310.0930585504543</v>
      </c>
      <c r="K880" s="307">
        <f t="shared" ca="1" si="392"/>
        <v>-2.1383466760035486</v>
      </c>
      <c r="L880" s="304">
        <f t="shared" ca="1" si="377"/>
        <v>2310.0940482347251</v>
      </c>
      <c r="M880" s="306">
        <f t="shared" ca="1" si="393"/>
        <v>-1.4182289145083844</v>
      </c>
      <c r="N880" s="304">
        <f t="shared" ca="1" si="394"/>
        <v>-81.258531184750467</v>
      </c>
      <c r="P880" s="310">
        <f t="shared" ca="1" si="395"/>
        <v>23</v>
      </c>
      <c r="Q880" s="304">
        <f t="shared" ca="1" si="396"/>
        <v>0</v>
      </c>
      <c r="R880" s="306">
        <f t="shared" ca="1" si="397"/>
        <v>0</v>
      </c>
      <c r="S880" s="307">
        <f t="shared" ca="1" si="398"/>
        <v>8.451999999999984</v>
      </c>
      <c r="T880" s="304">
        <f t="shared" ca="1" si="378"/>
        <v>82.914119999999841</v>
      </c>
      <c r="U880" s="311">
        <f t="shared" ca="1" si="379"/>
        <v>0</v>
      </c>
      <c r="V880" s="306">
        <f t="shared" ca="1" si="380"/>
        <v>1.2252619754775302</v>
      </c>
      <c r="W880" s="304">
        <f t="shared" ca="1" si="381"/>
        <v>68.498910664588649</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1.5916143238090008</v>
      </c>
      <c r="AH880" s="304">
        <f t="shared" ca="1" si="405"/>
        <v>-8.1044327989501515</v>
      </c>
    </row>
    <row r="881" spans="1:34" x14ac:dyDescent="0.2">
      <c r="A881" s="347">
        <f t="shared" ca="1" si="383"/>
        <v>1E-4</v>
      </c>
      <c r="B881" s="304">
        <f t="shared" ca="1" si="384"/>
        <v>48.307100000000581</v>
      </c>
      <c r="D881" s="306">
        <f t="shared" ca="1" si="385"/>
        <v>-1.2316854625270066</v>
      </c>
      <c r="E881" s="307">
        <f t="shared" ca="1" si="386"/>
        <v>-1.7996784652794986</v>
      </c>
      <c r="F881" s="304">
        <f t="shared" ca="1" si="387"/>
        <v>2.1808006917164935</v>
      </c>
      <c r="G881" s="306">
        <f t="shared" ca="1" si="388"/>
        <v>24.278737806048401</v>
      </c>
      <c r="H881" s="307">
        <f t="shared" ca="1" si="389"/>
        <v>-157.89883901694333</v>
      </c>
      <c r="I881" s="304">
        <f t="shared" ca="1" si="390"/>
        <v>159.75450063254377</v>
      </c>
      <c r="J881" s="306">
        <f t="shared" ca="1" si="391"/>
        <v>2310.0930585504543</v>
      </c>
      <c r="K881" s="307">
        <f t="shared" ca="1" si="392"/>
        <v>-2.1541365509068506</v>
      </c>
      <c r="L881" s="304">
        <f t="shared" ca="1" si="377"/>
        <v>2310.0940629046413</v>
      </c>
      <c r="M881" s="306">
        <f t="shared" ca="1" si="393"/>
        <v>-1.418229847744515</v>
      </c>
      <c r="N881" s="304">
        <f t="shared" ca="1" si="394"/>
        <v>-81.258584655242046</v>
      </c>
      <c r="P881" s="310">
        <f t="shared" ca="1" si="395"/>
        <v>23</v>
      </c>
      <c r="Q881" s="304">
        <f t="shared" ca="1" si="396"/>
        <v>0</v>
      </c>
      <c r="R881" s="306">
        <f t="shared" ca="1" si="397"/>
        <v>0</v>
      </c>
      <c r="S881" s="307">
        <f t="shared" ca="1" si="398"/>
        <v>8.451999999999984</v>
      </c>
      <c r="T881" s="304">
        <f t="shared" ca="1" si="378"/>
        <v>82.914119999999841</v>
      </c>
      <c r="U881" s="311">
        <f t="shared" ca="1" si="379"/>
        <v>0</v>
      </c>
      <c r="V881" s="306">
        <f t="shared" ca="1" si="380"/>
        <v>1.2252639101524114</v>
      </c>
      <c r="W881" s="304">
        <f t="shared" ca="1" si="381"/>
        <v>68.499155310948879</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1.5915867696137109</v>
      </c>
      <c r="AH881" s="304">
        <f t="shared" ca="1" si="405"/>
        <v>-8.104461744508848</v>
      </c>
    </row>
    <row r="882" spans="1:34" x14ac:dyDescent="0.2">
      <c r="A882" s="347">
        <f t="shared" ca="1" si="383"/>
        <v>1E-4</v>
      </c>
      <c r="B882" s="304">
        <f t="shared" ca="1" si="384"/>
        <v>48.307200000000584</v>
      </c>
      <c r="D882" s="306">
        <f t="shared" ca="1" si="385"/>
        <v>-1.2316823859878936</v>
      </c>
      <c r="E882" s="307">
        <f t="shared" ca="1" si="386"/>
        <v>-1.7996487066696982</v>
      </c>
      <c r="F882" s="304">
        <f t="shared" ca="1" si="387"/>
        <v>2.1807743962571524</v>
      </c>
      <c r="G882" s="306">
        <f t="shared" ca="1" si="388"/>
        <v>24.278614637809802</v>
      </c>
      <c r="H882" s="307">
        <f t="shared" ca="1" si="389"/>
        <v>-157.89901898181398</v>
      </c>
      <c r="I882" s="304">
        <f t="shared" ca="1" si="390"/>
        <v>159.75465978853487</v>
      </c>
      <c r="J882" s="306">
        <f t="shared" ca="1" si="391"/>
        <v>2310.0930585504543</v>
      </c>
      <c r="K882" s="307">
        <f t="shared" ca="1" si="392"/>
        <v>-2.1699264438067885</v>
      </c>
      <c r="L882" s="304">
        <f t="shared" ca="1" si="377"/>
        <v>2310.0940776825009</v>
      </c>
      <c r="M882" s="306">
        <f t="shared" ca="1" si="393"/>
        <v>-1.4182307809740515</v>
      </c>
      <c r="N882" s="304">
        <f t="shared" ca="1" si="394"/>
        <v>-81.258638125355802</v>
      </c>
      <c r="P882" s="310">
        <f t="shared" ca="1" si="395"/>
        <v>23</v>
      </c>
      <c r="Q882" s="304">
        <f t="shared" ca="1" si="396"/>
        <v>0</v>
      </c>
      <c r="R882" s="306">
        <f t="shared" ca="1" si="397"/>
        <v>0</v>
      </c>
      <c r="S882" s="307">
        <f t="shared" ca="1" si="398"/>
        <v>8.451999999999984</v>
      </c>
      <c r="T882" s="304">
        <f t="shared" ca="1" si="378"/>
        <v>82.914119999999841</v>
      </c>
      <c r="U882" s="311">
        <f t="shared" ca="1" si="379"/>
        <v>0</v>
      </c>
      <c r="V882" s="306">
        <f t="shared" ca="1" si="380"/>
        <v>1.2252658448325531</v>
      </c>
      <c r="W882" s="304">
        <f t="shared" ca="1" si="381"/>
        <v>68.499399955807277</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1.5915592155778402</v>
      </c>
      <c r="AH882" s="304">
        <f t="shared" ca="1" si="405"/>
        <v>-8.1044906898898503</v>
      </c>
    </row>
    <row r="883" spans="1:34" x14ac:dyDescent="0.2">
      <c r="A883" s="347">
        <f t="shared" ca="1" si="383"/>
        <v>1E-4</v>
      </c>
      <c r="B883" s="304">
        <f t="shared" ca="1" si="384"/>
        <v>48.307300000000588</v>
      </c>
      <c r="D883" s="306">
        <f t="shared" ca="1" si="385"/>
        <v>-1.2316793094201262</v>
      </c>
      <c r="E883" s="307">
        <f t="shared" ca="1" si="386"/>
        <v>-1.799618948242415</v>
      </c>
      <c r="F883" s="304">
        <f t="shared" ca="1" si="387"/>
        <v>2.1807481010256033</v>
      </c>
      <c r="G883" s="306">
        <f t="shared" ca="1" si="388"/>
        <v>24.278491469878862</v>
      </c>
      <c r="H883" s="307">
        <f t="shared" ca="1" si="389"/>
        <v>-157.8991989437088</v>
      </c>
      <c r="I883" s="304">
        <f t="shared" ca="1" si="390"/>
        <v>159.75481894177062</v>
      </c>
      <c r="J883" s="306">
        <f t="shared" ca="1" si="391"/>
        <v>2310.0930585504543</v>
      </c>
      <c r="K883" s="307">
        <f t="shared" ca="1" si="392"/>
        <v>-2.1857163547030645</v>
      </c>
      <c r="L883" s="304">
        <f t="shared" ca="1" si="377"/>
        <v>2310.0940925683039</v>
      </c>
      <c r="M883" s="306">
        <f t="shared" ca="1" si="393"/>
        <v>-1.4182317141969945</v>
      </c>
      <c r="N883" s="304">
        <f t="shared" ca="1" si="394"/>
        <v>-81.258691595091776</v>
      </c>
      <c r="P883" s="310">
        <f t="shared" ca="1" si="395"/>
        <v>23</v>
      </c>
      <c r="Q883" s="304">
        <f t="shared" ca="1" si="396"/>
        <v>0</v>
      </c>
      <c r="R883" s="306">
        <f t="shared" ca="1" si="397"/>
        <v>0</v>
      </c>
      <c r="S883" s="307">
        <f t="shared" ca="1" si="398"/>
        <v>8.451999999999984</v>
      </c>
      <c r="T883" s="304">
        <f t="shared" ca="1" si="378"/>
        <v>82.914119999999841</v>
      </c>
      <c r="U883" s="311">
        <f t="shared" ca="1" si="379"/>
        <v>0</v>
      </c>
      <c r="V883" s="306">
        <f t="shared" ca="1" si="380"/>
        <v>1.2252677795179547</v>
      </c>
      <c r="W883" s="304">
        <f t="shared" ca="1" si="381"/>
        <v>68.499644599163858</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1.5915316617013833</v>
      </c>
      <c r="AH883" s="304">
        <f t="shared" ca="1" si="405"/>
        <v>-8.1045196350931619</v>
      </c>
    </row>
    <row r="884" spans="1:34" x14ac:dyDescent="0.2">
      <c r="A884" s="347">
        <f t="shared" ca="1" si="383"/>
        <v>1E-4</v>
      </c>
      <c r="B884" s="304">
        <f t="shared" ca="1" si="384"/>
        <v>48.307400000000591</v>
      </c>
      <c r="D884" s="306">
        <f t="shared" ca="1" si="385"/>
        <v>-1.2316762328237025</v>
      </c>
      <c r="E884" s="307">
        <f t="shared" ca="1" si="386"/>
        <v>-1.7995891899976417</v>
      </c>
      <c r="F884" s="304">
        <f t="shared" ca="1" si="387"/>
        <v>2.1807218060218401</v>
      </c>
      <c r="G884" s="306">
        <f t="shared" ca="1" si="388"/>
        <v>24.278368302255579</v>
      </c>
      <c r="H884" s="307">
        <f t="shared" ca="1" si="389"/>
        <v>-157.8993789026278</v>
      </c>
      <c r="I884" s="304">
        <f t="shared" ca="1" si="390"/>
        <v>159.75497809225098</v>
      </c>
      <c r="J884" s="306">
        <f t="shared" ca="1" si="391"/>
        <v>2310.0930585504543</v>
      </c>
      <c r="K884" s="307">
        <f t="shared" ca="1" si="392"/>
        <v>-2.2015062835953811</v>
      </c>
      <c r="L884" s="304">
        <f t="shared" ca="1" si="377"/>
        <v>2310.0941075620512</v>
      </c>
      <c r="M884" s="306">
        <f t="shared" ca="1" si="393"/>
        <v>-1.4182326474133435</v>
      </c>
      <c r="N884" s="304">
        <f t="shared" ca="1" si="394"/>
        <v>-81.258745064449954</v>
      </c>
      <c r="P884" s="310">
        <f t="shared" ca="1" si="395"/>
        <v>23</v>
      </c>
      <c r="Q884" s="304">
        <f t="shared" ca="1" si="396"/>
        <v>0</v>
      </c>
      <c r="R884" s="306">
        <f t="shared" ca="1" si="397"/>
        <v>0</v>
      </c>
      <c r="S884" s="307">
        <f t="shared" ca="1" si="398"/>
        <v>8.451999999999984</v>
      </c>
      <c r="T884" s="304">
        <f t="shared" ca="1" si="378"/>
        <v>82.914119999999841</v>
      </c>
      <c r="U884" s="311">
        <f t="shared" ca="1" si="379"/>
        <v>0</v>
      </c>
      <c r="V884" s="306">
        <f t="shared" ca="1" si="380"/>
        <v>1.2252697142086169</v>
      </c>
      <c r="W884" s="304">
        <f t="shared" ca="1" si="381"/>
        <v>68.499889241018593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1.5915041079843402</v>
      </c>
      <c r="AH884" s="304">
        <f t="shared" ca="1" si="405"/>
        <v>-8.1045485801187862</v>
      </c>
    </row>
    <row r="885" spans="1:34" x14ac:dyDescent="0.2">
      <c r="A885" s="347">
        <f t="shared" ca="1" si="383"/>
        <v>1E-4</v>
      </c>
      <c r="B885" s="304">
        <f t="shared" ca="1" si="384"/>
        <v>48.307500000000594</v>
      </c>
      <c r="D885" s="306">
        <f t="shared" ca="1" si="385"/>
        <v>-1.2316731561986247</v>
      </c>
      <c r="E885" s="307">
        <f t="shared" ca="1" si="386"/>
        <v>-1.799559431935382</v>
      </c>
      <c r="F885" s="304">
        <f t="shared" ca="1" si="387"/>
        <v>2.1806955112458679</v>
      </c>
      <c r="G885" s="306">
        <f t="shared" ca="1" si="388"/>
        <v>24.278245134939958</v>
      </c>
      <c r="H885" s="307">
        <f t="shared" ca="1" si="389"/>
        <v>-157.899558858571</v>
      </c>
      <c r="I885" s="304">
        <f t="shared" ca="1" si="390"/>
        <v>159.75513723997599</v>
      </c>
      <c r="J885" s="306">
        <f t="shared" ca="1" si="391"/>
        <v>2310.0930585504543</v>
      </c>
      <c r="K885" s="307">
        <f t="shared" ca="1" si="392"/>
        <v>-2.2172962304834409</v>
      </c>
      <c r="L885" s="304">
        <f t="shared" ca="1" si="377"/>
        <v>2310.0941226637424</v>
      </c>
      <c r="M885" s="306">
        <f t="shared" ca="1" si="393"/>
        <v>-1.418233580623099</v>
      </c>
      <c r="N885" s="304">
        <f t="shared" ca="1" si="394"/>
        <v>-81.258798533430337</v>
      </c>
      <c r="P885" s="310">
        <f t="shared" ca="1" si="395"/>
        <v>23</v>
      </c>
      <c r="Q885" s="304">
        <f t="shared" ca="1" si="396"/>
        <v>0</v>
      </c>
      <c r="R885" s="306">
        <f t="shared" ca="1" si="397"/>
        <v>0</v>
      </c>
      <c r="S885" s="307">
        <f t="shared" ca="1" si="398"/>
        <v>8.451999999999984</v>
      </c>
      <c r="T885" s="304">
        <f t="shared" ca="1" si="378"/>
        <v>82.914119999999841</v>
      </c>
      <c r="U885" s="311">
        <f t="shared" ca="1" si="379"/>
        <v>0</v>
      </c>
      <c r="V885" s="306">
        <f t="shared" ca="1" si="380"/>
        <v>1.2252716489045388</v>
      </c>
      <c r="W885" s="304">
        <f t="shared" ca="1" si="381"/>
        <v>68.500133881371468</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1.5914765544267144</v>
      </c>
      <c r="AH885" s="304">
        <f t="shared" ca="1" si="405"/>
        <v>-8.1045775249667198</v>
      </c>
    </row>
    <row r="886" spans="1:34" x14ac:dyDescent="0.2">
      <c r="A886" s="347">
        <f t="shared" ca="1" si="383"/>
        <v>1E-4</v>
      </c>
      <c r="B886" s="304">
        <f t="shared" ca="1" si="384"/>
        <v>48.307600000000598</v>
      </c>
      <c r="D886" s="306">
        <f t="shared" ca="1" si="385"/>
        <v>-1.2316700795448918</v>
      </c>
      <c r="E886" s="307">
        <f t="shared" ca="1" si="386"/>
        <v>-1.7995296740556395</v>
      </c>
      <c r="F886" s="304">
        <f t="shared" ca="1" si="387"/>
        <v>2.18066921669769</v>
      </c>
      <c r="G886" s="306">
        <f t="shared" ca="1" si="388"/>
        <v>24.278121967932002</v>
      </c>
      <c r="H886" s="307">
        <f t="shared" ca="1" si="389"/>
        <v>-157.89973881153841</v>
      </c>
      <c r="I886" s="304">
        <f t="shared" ca="1" si="390"/>
        <v>159.75529638494567</v>
      </c>
      <c r="J886" s="306">
        <f t="shared" ca="1" si="391"/>
        <v>2310.0930585504543</v>
      </c>
      <c r="K886" s="307">
        <f t="shared" ca="1" si="392"/>
        <v>-2.2330861953669463</v>
      </c>
      <c r="L886" s="304">
        <f t="shared" ca="1" si="377"/>
        <v>2310.0941378733787</v>
      </c>
      <c r="M886" s="306">
        <f t="shared" ca="1" si="393"/>
        <v>-1.4182345138262609</v>
      </c>
      <c r="N886" s="304">
        <f t="shared" ca="1" si="394"/>
        <v>-81.258852002032953</v>
      </c>
      <c r="P886" s="310">
        <f t="shared" ca="1" si="395"/>
        <v>23</v>
      </c>
      <c r="Q886" s="304">
        <f t="shared" ca="1" si="396"/>
        <v>0</v>
      </c>
      <c r="R886" s="306">
        <f t="shared" ca="1" si="397"/>
        <v>0</v>
      </c>
      <c r="S886" s="307">
        <f t="shared" ca="1" si="398"/>
        <v>8.451999999999984</v>
      </c>
      <c r="T886" s="304">
        <f t="shared" ca="1" si="378"/>
        <v>82.914119999999841</v>
      </c>
      <c r="U886" s="311">
        <f t="shared" ca="1" si="379"/>
        <v>0</v>
      </c>
      <c r="V886" s="306">
        <f t="shared" ca="1" si="380"/>
        <v>1.2252735836057211</v>
      </c>
      <c r="W886" s="304">
        <f t="shared" ca="1" si="381"/>
        <v>68.500378520222498</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1.5914490010285061</v>
      </c>
      <c r="AH886" s="304">
        <f t="shared" ca="1" si="405"/>
        <v>-8.1046064696369609</v>
      </c>
    </row>
    <row r="887" spans="1:34" x14ac:dyDescent="0.2">
      <c r="A887" s="347">
        <f t="shared" ca="1" si="383"/>
        <v>1E-4</v>
      </c>
      <c r="B887" s="304">
        <f t="shared" ca="1" si="384"/>
        <v>48.307700000000601</v>
      </c>
      <c r="D887" s="306">
        <f t="shared" ca="1" si="385"/>
        <v>-1.2316670028625054</v>
      </c>
      <c r="E887" s="307">
        <f t="shared" ca="1" si="386"/>
        <v>-1.7994999163584104</v>
      </c>
      <c r="F887" s="304">
        <f t="shared" ca="1" si="387"/>
        <v>2.1806429223773049</v>
      </c>
      <c r="G887" s="306">
        <f t="shared" ca="1" si="388"/>
        <v>24.277998801231714</v>
      </c>
      <c r="H887" s="307">
        <f t="shared" ca="1" si="389"/>
        <v>-157.89991876153005</v>
      </c>
      <c r="I887" s="304">
        <f t="shared" ca="1" si="390"/>
        <v>159.75545552716</v>
      </c>
      <c r="J887" s="306">
        <f t="shared" ca="1" si="391"/>
        <v>2310.0930585504543</v>
      </c>
      <c r="K887" s="307">
        <f t="shared" ca="1" si="392"/>
        <v>-2.2488761782455997</v>
      </c>
      <c r="L887" s="304">
        <f t="shared" ca="1" si="377"/>
        <v>2310.0941531909598</v>
      </c>
      <c r="M887" s="306">
        <f t="shared" ca="1" si="393"/>
        <v>-1.4182354470228291</v>
      </c>
      <c r="N887" s="304">
        <f t="shared" ca="1" si="394"/>
        <v>-81.258905470257758</v>
      </c>
      <c r="P887" s="310">
        <f t="shared" ca="1" si="395"/>
        <v>23</v>
      </c>
      <c r="Q887" s="304">
        <f t="shared" ca="1" si="396"/>
        <v>0</v>
      </c>
      <c r="R887" s="306">
        <f t="shared" ca="1" si="397"/>
        <v>0</v>
      </c>
      <c r="S887" s="307">
        <f t="shared" ca="1" si="398"/>
        <v>8.451999999999984</v>
      </c>
      <c r="T887" s="304">
        <f t="shared" ca="1" si="378"/>
        <v>82.914119999999841</v>
      </c>
      <c r="U887" s="311">
        <f t="shared" ca="1" si="379"/>
        <v>0</v>
      </c>
      <c r="V887" s="306">
        <f t="shared" ca="1" si="380"/>
        <v>1.2252755183121635</v>
      </c>
      <c r="W887" s="304">
        <f t="shared" ca="1" si="381"/>
        <v>68.500623157571638</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1.5914214477897133</v>
      </c>
      <c r="AH887" s="304">
        <f t="shared" ca="1" si="405"/>
        <v>-8.1046354141295112</v>
      </c>
    </row>
    <row r="888" spans="1:34" x14ac:dyDescent="0.2">
      <c r="A888" s="347">
        <f t="shared" ca="1" si="383"/>
        <v>1E-4</v>
      </c>
      <c r="B888" s="304">
        <f t="shared" ca="1" si="384"/>
        <v>48.307800000000604</v>
      </c>
      <c r="D888" s="306">
        <f t="shared" ca="1" si="385"/>
        <v>-1.231663926151465</v>
      </c>
      <c r="E888" s="307">
        <f t="shared" ca="1" si="386"/>
        <v>-1.7994701588437021</v>
      </c>
      <c r="F888" s="304">
        <f t="shared" ca="1" si="387"/>
        <v>2.1806166282847199</v>
      </c>
      <c r="G888" s="306">
        <f t="shared" ca="1" si="388"/>
        <v>24.277875634839098</v>
      </c>
      <c r="H888" s="307">
        <f t="shared" ca="1" si="389"/>
        <v>-157.90009870854593</v>
      </c>
      <c r="I888" s="304">
        <f t="shared" ca="1" si="390"/>
        <v>159.75561466661904</v>
      </c>
      <c r="J888" s="306">
        <f t="shared" ca="1" si="391"/>
        <v>2310.0930585504543</v>
      </c>
      <c r="K888" s="307">
        <f t="shared" ca="1" si="392"/>
        <v>-2.2646661791191036</v>
      </c>
      <c r="L888" s="304">
        <f t="shared" ca="1" si="377"/>
        <v>2310.0941686164865</v>
      </c>
      <c r="M888" s="306">
        <f t="shared" ca="1" si="393"/>
        <v>-1.418236380212804</v>
      </c>
      <c r="N888" s="304">
        <f t="shared" ca="1" si="394"/>
        <v>-81.258958938104811</v>
      </c>
      <c r="P888" s="310">
        <f t="shared" ca="1" si="395"/>
        <v>23</v>
      </c>
      <c r="Q888" s="304">
        <f t="shared" ca="1" si="396"/>
        <v>0</v>
      </c>
      <c r="R888" s="306">
        <f t="shared" ca="1" si="397"/>
        <v>0</v>
      </c>
      <c r="S888" s="307">
        <f t="shared" ca="1" si="398"/>
        <v>8.451999999999984</v>
      </c>
      <c r="T888" s="304">
        <f t="shared" ca="1" si="378"/>
        <v>82.914119999999841</v>
      </c>
      <c r="U888" s="311">
        <f t="shared" ca="1" si="379"/>
        <v>0</v>
      </c>
      <c r="V888" s="306">
        <f t="shared" ca="1" si="380"/>
        <v>1.2252774530238661</v>
      </c>
      <c r="W888" s="304">
        <f t="shared" ca="1" si="381"/>
        <v>68.500867793418976</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1.591393894710345</v>
      </c>
      <c r="AH888" s="304">
        <f t="shared" ca="1" si="405"/>
        <v>-8.1046643584443636</v>
      </c>
    </row>
    <row r="889" spans="1:34" x14ac:dyDescent="0.2">
      <c r="A889" s="347">
        <f t="shared" ca="1" si="383"/>
        <v>1E-4</v>
      </c>
      <c r="B889" s="304">
        <f t="shared" ca="1" si="384"/>
        <v>48.307900000000608</v>
      </c>
      <c r="D889" s="306">
        <f t="shared" ca="1" si="385"/>
        <v>-1.2316608494117727</v>
      </c>
      <c r="E889" s="307">
        <f t="shared" ca="1" si="386"/>
        <v>-1.799440401511502</v>
      </c>
      <c r="F889" s="304">
        <f t="shared" ca="1" si="387"/>
        <v>2.180590334419926</v>
      </c>
      <c r="G889" s="306">
        <f t="shared" ca="1" si="388"/>
        <v>24.277752468754159</v>
      </c>
      <c r="H889" s="307">
        <f t="shared" ca="1" si="389"/>
        <v>-157.90027865258608</v>
      </c>
      <c r="I889" s="304">
        <f t="shared" ca="1" si="390"/>
        <v>159.75577380332277</v>
      </c>
      <c r="J889" s="306">
        <f t="shared" ca="1" si="391"/>
        <v>2310.0930585504543</v>
      </c>
      <c r="K889" s="307">
        <f t="shared" ca="1" si="392"/>
        <v>-2.28045619798716</v>
      </c>
      <c r="L889" s="304">
        <f t="shared" ca="1" si="377"/>
        <v>2310.0941841499589</v>
      </c>
      <c r="M889" s="306">
        <f t="shared" ca="1" si="393"/>
        <v>-1.4182373133961854</v>
      </c>
      <c r="N889" s="304">
        <f t="shared" ca="1" si="394"/>
        <v>-81.259012405574069</v>
      </c>
      <c r="P889" s="310">
        <f t="shared" ca="1" si="395"/>
        <v>23</v>
      </c>
      <c r="Q889" s="304">
        <f t="shared" ca="1" si="396"/>
        <v>0</v>
      </c>
      <c r="R889" s="306">
        <f t="shared" ca="1" si="397"/>
        <v>0</v>
      </c>
      <c r="S889" s="307">
        <f t="shared" ca="1" si="398"/>
        <v>8.451999999999984</v>
      </c>
      <c r="T889" s="304">
        <f t="shared" ca="1" si="378"/>
        <v>82.914119999999841</v>
      </c>
      <c r="U889" s="311">
        <f t="shared" ca="1" si="379"/>
        <v>0</v>
      </c>
      <c r="V889" s="306">
        <f t="shared" ca="1" si="380"/>
        <v>1.2252793877408288</v>
      </c>
      <c r="W889" s="304">
        <f t="shared" ca="1" si="381"/>
        <v>68.501112427764426</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1.5913663417903869</v>
      </c>
      <c r="AH889" s="304">
        <f t="shared" ca="1" si="405"/>
        <v>-8.1046933025815324</v>
      </c>
    </row>
    <row r="890" spans="1:34" x14ac:dyDescent="0.2">
      <c r="A890" s="347">
        <f t="shared" ca="1" si="383"/>
        <v>1E-4</v>
      </c>
      <c r="B890" s="304">
        <f t="shared" ca="1" si="384"/>
        <v>48.308000000000611</v>
      </c>
      <c r="D890" s="306">
        <f t="shared" ca="1" si="385"/>
        <v>-1.231657772643427</v>
      </c>
      <c r="E890" s="307">
        <f t="shared" ca="1" si="386"/>
        <v>-1.7994106443618225</v>
      </c>
      <c r="F890" s="304">
        <f t="shared" ca="1" si="387"/>
        <v>2.1805640407829339</v>
      </c>
      <c r="G890" s="306">
        <f t="shared" ca="1" si="388"/>
        <v>24.277629302976894</v>
      </c>
      <c r="H890" s="307">
        <f t="shared" ca="1" si="389"/>
        <v>-157.90045859365051</v>
      </c>
      <c r="I890" s="304">
        <f t="shared" ca="1" si="390"/>
        <v>159.75593293727124</v>
      </c>
      <c r="J890" s="306">
        <f t="shared" ca="1" si="391"/>
        <v>2310.0930585504543</v>
      </c>
      <c r="K890" s="307">
        <f t="shared" ca="1" si="392"/>
        <v>-2.2962462348494719</v>
      </c>
      <c r="L890" s="304">
        <f t="shared" ca="1" si="377"/>
        <v>2310.0941997913774</v>
      </c>
      <c r="M890" s="306">
        <f t="shared" ca="1" si="393"/>
        <v>-1.4182382465729737</v>
      </c>
      <c r="N890" s="304">
        <f t="shared" ca="1" si="394"/>
        <v>-81.259065872665587</v>
      </c>
      <c r="P890" s="310">
        <f t="shared" ca="1" si="395"/>
        <v>23</v>
      </c>
      <c r="Q890" s="304">
        <f t="shared" ca="1" si="396"/>
        <v>0</v>
      </c>
      <c r="R890" s="306">
        <f t="shared" ca="1" si="397"/>
        <v>0</v>
      </c>
      <c r="S890" s="307">
        <f t="shared" ca="1" si="398"/>
        <v>8.451999999999984</v>
      </c>
      <c r="T890" s="304">
        <f t="shared" ca="1" si="378"/>
        <v>82.914119999999841</v>
      </c>
      <c r="U890" s="311">
        <f t="shared" ca="1" si="379"/>
        <v>0</v>
      </c>
      <c r="V890" s="306">
        <f t="shared" ca="1" si="380"/>
        <v>1.2252813224630514</v>
      </c>
      <c r="W890" s="304">
        <f t="shared" ca="1" si="381"/>
        <v>68.501357060608001</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1.5913387890298534</v>
      </c>
      <c r="AH890" s="304">
        <f t="shared" ca="1" si="405"/>
        <v>-8.1047222465410034</v>
      </c>
    </row>
    <row r="891" spans="1:34" x14ac:dyDescent="0.2">
      <c r="A891" s="347">
        <f t="shared" ca="1" si="383"/>
        <v>1E-4</v>
      </c>
      <c r="B891" s="304">
        <f t="shared" ca="1" si="384"/>
        <v>48.308100000000614</v>
      </c>
      <c r="D891" s="306">
        <f t="shared" ca="1" si="385"/>
        <v>-1.2316546958464278</v>
      </c>
      <c r="E891" s="307">
        <f t="shared" ca="1" si="386"/>
        <v>-1.7993808873946602</v>
      </c>
      <c r="F891" s="304">
        <f t="shared" ca="1" si="387"/>
        <v>2.1805377473737417</v>
      </c>
      <c r="G891" s="306">
        <f t="shared" ca="1" si="388"/>
        <v>24.277506137507309</v>
      </c>
      <c r="H891" s="307">
        <f t="shared" ca="1" si="389"/>
        <v>-157.90063853173925</v>
      </c>
      <c r="I891" s="304">
        <f t="shared" ca="1" si="390"/>
        <v>159.75609206846443</v>
      </c>
      <c r="J891" s="306">
        <f t="shared" ca="1" si="391"/>
        <v>2310.0930585504543</v>
      </c>
      <c r="K891" s="307">
        <f t="shared" ca="1" si="392"/>
        <v>-2.3120362897057412</v>
      </c>
      <c r="L891" s="304">
        <f t="shared" ca="1" si="377"/>
        <v>2310.0942155407424</v>
      </c>
      <c r="M891" s="306">
        <f t="shared" ca="1" si="393"/>
        <v>-1.4182391797431686</v>
      </c>
      <c r="N891" s="304">
        <f t="shared" ca="1" si="394"/>
        <v>-81.259119339379311</v>
      </c>
      <c r="P891" s="310">
        <f t="shared" ca="1" si="395"/>
        <v>23</v>
      </c>
      <c r="Q891" s="304">
        <f t="shared" ca="1" si="396"/>
        <v>0</v>
      </c>
      <c r="R891" s="306">
        <f t="shared" ca="1" si="397"/>
        <v>0</v>
      </c>
      <c r="S891" s="307">
        <f t="shared" ca="1" si="398"/>
        <v>8.451999999999984</v>
      </c>
      <c r="T891" s="304">
        <f t="shared" ca="1" si="378"/>
        <v>82.914119999999841</v>
      </c>
      <c r="U891" s="311">
        <f t="shared" ca="1" si="379"/>
        <v>0</v>
      </c>
      <c r="V891" s="306">
        <f t="shared" ca="1" si="380"/>
        <v>1.2252832571905341</v>
      </c>
      <c r="W891" s="304">
        <f t="shared" ca="1" si="381"/>
        <v>68.501601691949702</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1.5913112364287425</v>
      </c>
      <c r="AH891" s="304">
        <f t="shared" ca="1" si="405"/>
        <v>-8.10475119032278</v>
      </c>
    </row>
    <row r="892" spans="1:34" x14ac:dyDescent="0.2">
      <c r="A892" s="347">
        <f t="shared" ca="1" si="383"/>
        <v>1E-4</v>
      </c>
      <c r="B892" s="304">
        <f t="shared" ca="1" si="384"/>
        <v>48.308200000000618</v>
      </c>
      <c r="D892" s="306">
        <f t="shared" ca="1" si="385"/>
        <v>-1.2316516190207776</v>
      </c>
      <c r="E892" s="307">
        <f t="shared" ca="1" si="386"/>
        <v>-1.7993511306100185</v>
      </c>
      <c r="F892" s="304">
        <f t="shared" ca="1" si="387"/>
        <v>2.180511454192354</v>
      </c>
      <c r="G892" s="306">
        <f t="shared" ca="1" si="388"/>
        <v>24.277382972345407</v>
      </c>
      <c r="H892" s="307">
        <f t="shared" ca="1" si="389"/>
        <v>-157.90081846685231</v>
      </c>
      <c r="I892" s="304">
        <f t="shared" ca="1" si="390"/>
        <v>159.75625119690238</v>
      </c>
      <c r="J892" s="306">
        <f t="shared" ca="1" si="391"/>
        <v>2310.0930585504543</v>
      </c>
      <c r="K892" s="307">
        <f t="shared" ca="1" si="392"/>
        <v>-2.3278263625556708</v>
      </c>
      <c r="L892" s="304">
        <f t="shared" ca="1" si="377"/>
        <v>2310.0942313980545</v>
      </c>
      <c r="M892" s="306">
        <f t="shared" ca="1" si="393"/>
        <v>-1.4182401129067703</v>
      </c>
      <c r="N892" s="304">
        <f t="shared" ca="1" si="394"/>
        <v>-81.259172805715295</v>
      </c>
      <c r="P892" s="310">
        <f t="shared" ca="1" si="395"/>
        <v>23</v>
      </c>
      <c r="Q892" s="304">
        <f t="shared" ca="1" si="396"/>
        <v>0</v>
      </c>
      <c r="R892" s="306">
        <f t="shared" ca="1" si="397"/>
        <v>0</v>
      </c>
      <c r="S892" s="307">
        <f t="shared" ca="1" si="398"/>
        <v>8.451999999999984</v>
      </c>
      <c r="T892" s="304">
        <f t="shared" ca="1" si="378"/>
        <v>82.914119999999841</v>
      </c>
      <c r="U892" s="311">
        <f t="shared" ca="1" si="379"/>
        <v>0</v>
      </c>
      <c r="V892" s="306">
        <f t="shared" ca="1" si="380"/>
        <v>1.225285191923277</v>
      </c>
      <c r="W892" s="304">
        <f t="shared" ca="1" si="381"/>
        <v>68.501846321789557</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1.5912836839870526</v>
      </c>
      <c r="AH892" s="304">
        <f t="shared" ca="1" si="405"/>
        <v>-8.1047801339268606</v>
      </c>
    </row>
    <row r="893" spans="1:34" x14ac:dyDescent="0.2">
      <c r="A893" s="347">
        <f t="shared" ca="1" si="383"/>
        <v>1E-4</v>
      </c>
      <c r="B893" s="304">
        <f t="shared" ca="1" si="384"/>
        <v>48.308300000000621</v>
      </c>
      <c r="D893" s="306">
        <f t="shared" ca="1" si="385"/>
        <v>-1.2316485421664769</v>
      </c>
      <c r="E893" s="307">
        <f t="shared" ca="1" si="386"/>
        <v>-1.7993213740078886</v>
      </c>
      <c r="F893" s="304">
        <f t="shared" ca="1" si="387"/>
        <v>2.180485161238765</v>
      </c>
      <c r="G893" s="306">
        <f t="shared" ca="1" si="388"/>
        <v>24.277259807491191</v>
      </c>
      <c r="H893" s="307">
        <f t="shared" ca="1" si="389"/>
        <v>-157.90099839898971</v>
      </c>
      <c r="I893" s="304">
        <f t="shared" ca="1" si="390"/>
        <v>159.75641032258511</v>
      </c>
      <c r="J893" s="306">
        <f t="shared" ca="1" si="391"/>
        <v>2310.0930585504543</v>
      </c>
      <c r="K893" s="307">
        <f t="shared" ca="1" si="392"/>
        <v>-2.3436164533989627</v>
      </c>
      <c r="L893" s="304">
        <f t="shared" ca="1" si="377"/>
        <v>2310.0942473633136</v>
      </c>
      <c r="M893" s="306">
        <f t="shared" ca="1" si="393"/>
        <v>-1.4182410460637789</v>
      </c>
      <c r="N893" s="304">
        <f t="shared" ca="1" si="394"/>
        <v>-81.259226271673498</v>
      </c>
      <c r="P893" s="310">
        <f t="shared" ca="1" si="395"/>
        <v>23</v>
      </c>
      <c r="Q893" s="304">
        <f t="shared" ca="1" si="396"/>
        <v>0</v>
      </c>
      <c r="R893" s="306">
        <f t="shared" ca="1" si="397"/>
        <v>0</v>
      </c>
      <c r="S893" s="307">
        <f t="shared" ca="1" si="398"/>
        <v>8.451999999999984</v>
      </c>
      <c r="T893" s="304">
        <f t="shared" ca="1" si="378"/>
        <v>82.914119999999841</v>
      </c>
      <c r="U893" s="311">
        <f t="shared" ca="1" si="379"/>
        <v>0</v>
      </c>
      <c r="V893" s="306">
        <f t="shared" ca="1" si="380"/>
        <v>1.2252871266612799</v>
      </c>
      <c r="W893" s="304">
        <f t="shared" ca="1" si="381"/>
        <v>68.502090950127538</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1.5912561317047818</v>
      </c>
      <c r="AH893" s="304">
        <f t="shared" ca="1" si="405"/>
        <v>-8.1048090773532522</v>
      </c>
    </row>
    <row r="894" spans="1:34" x14ac:dyDescent="0.2">
      <c r="A894" s="347">
        <f t="shared" ca="1" si="383"/>
        <v>1E-4</v>
      </c>
      <c r="B894" s="304">
        <f t="shared" ca="1" si="384"/>
        <v>48.308400000000624</v>
      </c>
      <c r="D894" s="306">
        <f t="shared" ca="1" si="385"/>
        <v>-1.2316454652835258</v>
      </c>
      <c r="E894" s="307">
        <f t="shared" ca="1" si="386"/>
        <v>-1.7992916175882794</v>
      </c>
      <c r="F894" s="304">
        <f t="shared" ca="1" si="387"/>
        <v>2.1804588685129835</v>
      </c>
      <c r="G894" s="306">
        <f t="shared" ca="1" si="388"/>
        <v>24.277136642944662</v>
      </c>
      <c r="H894" s="307">
        <f t="shared" ca="1" si="389"/>
        <v>-157.90117832815147</v>
      </c>
      <c r="I894" s="304">
        <f t="shared" ca="1" si="390"/>
        <v>159.75656944551264</v>
      </c>
      <c r="J894" s="306">
        <f t="shared" ca="1" si="391"/>
        <v>2310.0930585504543</v>
      </c>
      <c r="K894" s="307">
        <f t="shared" ca="1" si="392"/>
        <v>-2.35940656223532</v>
      </c>
      <c r="L894" s="304">
        <f t="shared" ca="1" si="377"/>
        <v>2310.0942634365201</v>
      </c>
      <c r="M894" s="306">
        <f t="shared" ca="1" si="393"/>
        <v>-1.4182419792141945</v>
      </c>
      <c r="N894" s="304">
        <f t="shared" ca="1" si="394"/>
        <v>-81.259279737253976</v>
      </c>
      <c r="P894" s="310">
        <f t="shared" ca="1" si="395"/>
        <v>23</v>
      </c>
      <c r="Q894" s="304">
        <f t="shared" ca="1" si="396"/>
        <v>0</v>
      </c>
      <c r="R894" s="306">
        <f t="shared" ca="1" si="397"/>
        <v>0</v>
      </c>
      <c r="S894" s="307">
        <f t="shared" ca="1" si="398"/>
        <v>8.451999999999984</v>
      </c>
      <c r="T894" s="304">
        <f t="shared" ca="1" si="378"/>
        <v>82.914119999999841</v>
      </c>
      <c r="U894" s="311">
        <f t="shared" ca="1" si="379"/>
        <v>0</v>
      </c>
      <c r="V894" s="306">
        <f t="shared" ca="1" si="380"/>
        <v>1.2252890614045424</v>
      </c>
      <c r="W894" s="304">
        <f t="shared" ca="1" si="381"/>
        <v>68.502335576963631</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1.5912285795819336</v>
      </c>
      <c r="AH894" s="304">
        <f t="shared" ca="1" si="405"/>
        <v>-8.1048380206019477</v>
      </c>
    </row>
    <row r="895" spans="1:34" x14ac:dyDescent="0.2">
      <c r="A895" s="347">
        <f t="shared" ca="1" si="383"/>
        <v>1E-4</v>
      </c>
      <c r="B895" s="304">
        <f t="shared" ca="1" si="384"/>
        <v>48.308500000000627</v>
      </c>
      <c r="D895" s="306">
        <f t="shared" ca="1" si="385"/>
        <v>-1.2316423883719236</v>
      </c>
      <c r="E895" s="307">
        <f t="shared" ca="1" si="386"/>
        <v>-1.7992618613511855</v>
      </c>
      <c r="F895" s="304">
        <f t="shared" ca="1" si="387"/>
        <v>2.1804325760150047</v>
      </c>
      <c r="G895" s="306">
        <f t="shared" ca="1" si="388"/>
        <v>24.277013478705825</v>
      </c>
      <c r="H895" s="307">
        <f t="shared" ca="1" si="389"/>
        <v>-157.90135825433762</v>
      </c>
      <c r="I895" s="304">
        <f t="shared" ca="1" si="390"/>
        <v>159.75672856568497</v>
      </c>
      <c r="J895" s="306">
        <f t="shared" ca="1" si="391"/>
        <v>2310.0930585504543</v>
      </c>
      <c r="K895" s="307">
        <f t="shared" ca="1" si="392"/>
        <v>-2.3751966890644445</v>
      </c>
      <c r="L895" s="304">
        <f t="shared" ca="1" si="377"/>
        <v>2310.0942796176751</v>
      </c>
      <c r="M895" s="306">
        <f t="shared" ca="1" si="393"/>
        <v>-1.4182429123580171</v>
      </c>
      <c r="N895" s="304">
        <f t="shared" ca="1" si="394"/>
        <v>-81.259333202456688</v>
      </c>
      <c r="P895" s="310">
        <f t="shared" ca="1" si="395"/>
        <v>23</v>
      </c>
      <c r="Q895" s="304">
        <f t="shared" ca="1" si="396"/>
        <v>0</v>
      </c>
      <c r="R895" s="306">
        <f t="shared" ca="1" si="397"/>
        <v>0</v>
      </c>
      <c r="S895" s="307">
        <f t="shared" ca="1" si="398"/>
        <v>8.451999999999984</v>
      </c>
      <c r="T895" s="304">
        <f t="shared" ca="1" si="378"/>
        <v>82.914119999999841</v>
      </c>
      <c r="U895" s="311">
        <f t="shared" ca="1" si="379"/>
        <v>0</v>
      </c>
      <c r="V895" s="306">
        <f t="shared" ca="1" si="380"/>
        <v>1.2252909961530651</v>
      </c>
      <c r="W895" s="304">
        <f t="shared" ca="1" si="381"/>
        <v>68.502580202297835</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1.59120102761851</v>
      </c>
      <c r="AH895" s="304">
        <f t="shared" ca="1" si="405"/>
        <v>-8.1048669636729489</v>
      </c>
    </row>
    <row r="896" spans="1:34" x14ac:dyDescent="0.2">
      <c r="A896" s="347">
        <f t="shared" ca="1" si="383"/>
        <v>1E-4</v>
      </c>
      <c r="B896" s="304">
        <f t="shared" ca="1" si="384"/>
        <v>48.308600000000631</v>
      </c>
      <c r="D896" s="306">
        <f t="shared" ca="1" si="385"/>
        <v>-1.2316393114316708</v>
      </c>
      <c r="E896" s="307">
        <f t="shared" ca="1" si="386"/>
        <v>-1.799232105296614</v>
      </c>
      <c r="F896" s="304">
        <f t="shared" ca="1" si="387"/>
        <v>2.1804062837448361</v>
      </c>
      <c r="G896" s="306">
        <f t="shared" ca="1" si="388"/>
        <v>24.276890314774683</v>
      </c>
      <c r="H896" s="307">
        <f t="shared" ca="1" si="389"/>
        <v>-157.90153817754816</v>
      </c>
      <c r="I896" s="304">
        <f t="shared" ca="1" si="390"/>
        <v>159.75688768310212</v>
      </c>
      <c r="J896" s="306">
        <f t="shared" ca="1" si="391"/>
        <v>2310.0930585504543</v>
      </c>
      <c r="K896" s="307">
        <f t="shared" ca="1" si="392"/>
        <v>-2.3909868338860387</v>
      </c>
      <c r="L896" s="304">
        <f t="shared" ca="1" si="377"/>
        <v>2310.0942959067784</v>
      </c>
      <c r="M896" s="306">
        <f t="shared" ca="1" si="393"/>
        <v>-1.4182438454952468</v>
      </c>
      <c r="N896" s="304">
        <f t="shared" ca="1" si="394"/>
        <v>-81.25938666728166</v>
      </c>
      <c r="P896" s="310">
        <f t="shared" ca="1" si="395"/>
        <v>23</v>
      </c>
      <c r="Q896" s="304">
        <f t="shared" ca="1" si="396"/>
        <v>0</v>
      </c>
      <c r="R896" s="306">
        <f t="shared" ca="1" si="397"/>
        <v>0</v>
      </c>
      <c r="S896" s="307">
        <f t="shared" ca="1" si="398"/>
        <v>8.451999999999984</v>
      </c>
      <c r="T896" s="304">
        <f t="shared" ca="1" si="378"/>
        <v>82.914119999999841</v>
      </c>
      <c r="U896" s="311">
        <f t="shared" ca="1" si="379"/>
        <v>0</v>
      </c>
      <c r="V896" s="306">
        <f t="shared" ca="1" si="380"/>
        <v>1.2252929309068481</v>
      </c>
      <c r="W896" s="304">
        <f t="shared" ca="1" si="381"/>
        <v>68.502824826130194</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1.5911734758145109</v>
      </c>
      <c r="AH896" s="304">
        <f t="shared" ca="1" si="405"/>
        <v>-8.1048959065662523</v>
      </c>
    </row>
    <row r="897" spans="1:34" x14ac:dyDescent="0.2">
      <c r="A897" s="347">
        <f t="shared" ca="1" si="383"/>
        <v>1E-4</v>
      </c>
      <c r="B897" s="304">
        <f t="shared" ca="1" si="384"/>
        <v>48.308700000000634</v>
      </c>
      <c r="D897" s="306">
        <f t="shared" ca="1" si="385"/>
        <v>-1.23163623446277</v>
      </c>
      <c r="E897" s="307">
        <f t="shared" ca="1" si="386"/>
        <v>-1.7992023494245579</v>
      </c>
      <c r="F897" s="304">
        <f t="shared" ca="1" si="387"/>
        <v>2.1803799917024738</v>
      </c>
      <c r="G897" s="306">
        <f t="shared" ca="1" si="388"/>
        <v>24.276767151151237</v>
      </c>
      <c r="H897" s="307">
        <f t="shared" ca="1" si="389"/>
        <v>-157.90171809778312</v>
      </c>
      <c r="I897" s="304">
        <f t="shared" ca="1" si="390"/>
        <v>159.75704679776408</v>
      </c>
      <c r="J897" s="306">
        <f t="shared" ca="1" si="391"/>
        <v>2310.0930585504543</v>
      </c>
      <c r="K897" s="307">
        <f t="shared" ca="1" si="392"/>
        <v>-2.4067769966998052</v>
      </c>
      <c r="L897" s="304">
        <f t="shared" ca="1" si="377"/>
        <v>2310.0943123038301</v>
      </c>
      <c r="M897" s="306">
        <f t="shared" ca="1" si="393"/>
        <v>-1.4182447786258838</v>
      </c>
      <c r="N897" s="304">
        <f t="shared" ca="1" si="394"/>
        <v>-81.259440131728894</v>
      </c>
      <c r="P897" s="310">
        <f t="shared" ca="1" si="395"/>
        <v>23</v>
      </c>
      <c r="Q897" s="304">
        <f t="shared" ca="1" si="396"/>
        <v>0</v>
      </c>
      <c r="R897" s="306">
        <f t="shared" ca="1" si="397"/>
        <v>0</v>
      </c>
      <c r="S897" s="307">
        <f t="shared" ca="1" si="398"/>
        <v>8.451999999999984</v>
      </c>
      <c r="T897" s="304">
        <f t="shared" ca="1" si="378"/>
        <v>82.914119999999841</v>
      </c>
      <c r="U897" s="311">
        <f t="shared" ca="1" si="379"/>
        <v>0</v>
      </c>
      <c r="V897" s="306">
        <f t="shared" ca="1" si="380"/>
        <v>1.2252948656658911</v>
      </c>
      <c r="W897" s="304">
        <f t="shared" ca="1" si="381"/>
        <v>68.50306944846065</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1.5911459241699308</v>
      </c>
      <c r="AH897" s="304">
        <f t="shared" ca="1" si="405"/>
        <v>-8.1049248492818649</v>
      </c>
    </row>
    <row r="898" spans="1:34" x14ac:dyDescent="0.2">
      <c r="A898" s="347">
        <f t="shared" ca="1" si="383"/>
        <v>1E-4</v>
      </c>
      <c r="B898" s="304">
        <f t="shared" ca="1" si="384"/>
        <v>48.308800000000637</v>
      </c>
      <c r="D898" s="306">
        <f t="shared" ca="1" si="385"/>
        <v>-1.2316331574652193</v>
      </c>
      <c r="E898" s="307">
        <f t="shared" ca="1" si="386"/>
        <v>-1.7991725937350225</v>
      </c>
      <c r="F898" s="304">
        <f t="shared" ca="1" si="387"/>
        <v>2.1803536998879225</v>
      </c>
      <c r="G898" s="306">
        <f t="shared" ca="1" si="388"/>
        <v>24.276643987835492</v>
      </c>
      <c r="H898" s="307">
        <f t="shared" ca="1" si="389"/>
        <v>-157.90189801504249</v>
      </c>
      <c r="I898" s="304">
        <f t="shared" ca="1" si="390"/>
        <v>159.75720590967092</v>
      </c>
      <c r="J898" s="306">
        <f t="shared" ca="1" si="391"/>
        <v>2310.0930585504543</v>
      </c>
      <c r="K898" s="307">
        <f t="shared" ca="1" si="392"/>
        <v>-2.4225671775054463</v>
      </c>
      <c r="L898" s="304">
        <f t="shared" ca="1" si="377"/>
        <v>2310.0943288088306</v>
      </c>
      <c r="M898" s="306">
        <f t="shared" ca="1" si="393"/>
        <v>-1.4182457117499279</v>
      </c>
      <c r="N898" s="304">
        <f t="shared" ca="1" si="394"/>
        <v>-81.259493595798375</v>
      </c>
      <c r="P898" s="310">
        <f t="shared" ca="1" si="395"/>
        <v>23</v>
      </c>
      <c r="Q898" s="304">
        <f t="shared" ca="1" si="396"/>
        <v>0</v>
      </c>
      <c r="R898" s="306">
        <f t="shared" ca="1" si="397"/>
        <v>0</v>
      </c>
      <c r="S898" s="307">
        <f t="shared" ca="1" si="398"/>
        <v>8.451999999999984</v>
      </c>
      <c r="T898" s="304">
        <f t="shared" ca="1" si="378"/>
        <v>82.914119999999841</v>
      </c>
      <c r="U898" s="311">
        <f t="shared" ca="1" si="379"/>
        <v>0</v>
      </c>
      <c r="V898" s="306">
        <f t="shared" ca="1" si="380"/>
        <v>1.2252968004301936</v>
      </c>
      <c r="W898" s="304">
        <f t="shared" ca="1" si="381"/>
        <v>68.503314069289189</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1.5911183726847788</v>
      </c>
      <c r="AH898" s="304">
        <f t="shared" ca="1" si="405"/>
        <v>-8.1049537918197796</v>
      </c>
    </row>
    <row r="899" spans="1:34" x14ac:dyDescent="0.2">
      <c r="A899" s="347">
        <f t="shared" ca="1" si="383"/>
        <v>1E-4</v>
      </c>
      <c r="B899" s="304">
        <f t="shared" ca="1" si="384"/>
        <v>48.308900000000641</v>
      </c>
      <c r="D899" s="306">
        <f t="shared" ca="1" si="385"/>
        <v>-1.2316300804390208</v>
      </c>
      <c r="E899" s="307">
        <f t="shared" ca="1" si="386"/>
        <v>-1.7991428382280095</v>
      </c>
      <c r="F899" s="304">
        <f t="shared" ca="1" si="387"/>
        <v>2.1803274083011859</v>
      </c>
      <c r="G899" s="306">
        <f t="shared" ca="1" si="388"/>
        <v>24.276520824827447</v>
      </c>
      <c r="H899" s="307">
        <f t="shared" ca="1" si="389"/>
        <v>-157.90207792932631</v>
      </c>
      <c r="I899" s="304">
        <f t="shared" ca="1" si="390"/>
        <v>159.75736501882258</v>
      </c>
      <c r="J899" s="306">
        <f t="shared" ca="1" si="391"/>
        <v>2310.0930585504543</v>
      </c>
      <c r="K899" s="307">
        <f t="shared" ca="1" si="392"/>
        <v>-2.4383573763026649</v>
      </c>
      <c r="L899" s="304">
        <f t="shared" ca="1" si="377"/>
        <v>2310.0943454217809</v>
      </c>
      <c r="M899" s="306">
        <f t="shared" ca="1" si="393"/>
        <v>-1.4182466448673792</v>
      </c>
      <c r="N899" s="304">
        <f t="shared" ca="1" si="394"/>
        <v>-81.259547059490117</v>
      </c>
      <c r="P899" s="310">
        <f t="shared" ca="1" si="395"/>
        <v>23</v>
      </c>
      <c r="Q899" s="304">
        <f t="shared" ca="1" si="396"/>
        <v>0</v>
      </c>
      <c r="R899" s="306">
        <f t="shared" ca="1" si="397"/>
        <v>0</v>
      </c>
      <c r="S899" s="307">
        <f t="shared" ca="1" si="398"/>
        <v>8.451999999999984</v>
      </c>
      <c r="T899" s="304">
        <f t="shared" ca="1" si="378"/>
        <v>82.914119999999841</v>
      </c>
      <c r="U899" s="311">
        <f t="shared" ca="1" si="379"/>
        <v>0</v>
      </c>
      <c r="V899" s="306">
        <f t="shared" ca="1" si="380"/>
        <v>1.2252987351997562</v>
      </c>
      <c r="W899" s="304">
        <f t="shared" ca="1" si="381"/>
        <v>68.50355868861584</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1.5910908213590549</v>
      </c>
      <c r="AH899" s="304">
        <f t="shared" ca="1" si="405"/>
        <v>-8.1049827341799947</v>
      </c>
    </row>
    <row r="900" spans="1:34" x14ac:dyDescent="0.2">
      <c r="A900" s="347">
        <f t="shared" ca="1" si="383"/>
        <v>1E-4</v>
      </c>
      <c r="B900" s="304">
        <f t="shared" ca="1" si="384"/>
        <v>48.309000000000644</v>
      </c>
      <c r="D900" s="306">
        <f t="shared" ca="1" si="385"/>
        <v>-1.2316270033841747</v>
      </c>
      <c r="E900" s="307">
        <f t="shared" ca="1" si="386"/>
        <v>-1.7991130829035171</v>
      </c>
      <c r="F900" s="304">
        <f t="shared" ca="1" si="387"/>
        <v>2.180301116942263</v>
      </c>
      <c r="G900" s="306">
        <f t="shared" ca="1" si="388"/>
        <v>24.27639766212711</v>
      </c>
      <c r="H900" s="307">
        <f t="shared" ca="1" si="389"/>
        <v>-157.9022578406346</v>
      </c>
      <c r="I900" s="304">
        <f t="shared" ca="1" si="390"/>
        <v>159.75752412521916</v>
      </c>
      <c r="J900" s="306">
        <f t="shared" ca="1" si="391"/>
        <v>2310.0930585504543</v>
      </c>
      <c r="K900" s="307">
        <f t="shared" ca="1" si="392"/>
        <v>-2.4541475930911631</v>
      </c>
      <c r="L900" s="304">
        <f t="shared" ref="L900:L963" ca="1" si="406">SQRT(pos_x^2+pos_z^2)</f>
        <v>2310.0943621426813</v>
      </c>
      <c r="M900" s="306">
        <f t="shared" ca="1" si="393"/>
        <v>-1.418247577978238</v>
      </c>
      <c r="N900" s="304">
        <f t="shared" ca="1" si="394"/>
        <v>-81.259600522804149</v>
      </c>
      <c r="P900" s="310">
        <f t="shared" ca="1" si="395"/>
        <v>23</v>
      </c>
      <c r="Q900" s="304">
        <f t="shared" ca="1" si="396"/>
        <v>0</v>
      </c>
      <c r="R900" s="306">
        <f t="shared" ca="1" si="397"/>
        <v>0</v>
      </c>
      <c r="S900" s="307">
        <f t="shared" ca="1" si="398"/>
        <v>8.451999999999984</v>
      </c>
      <c r="T900" s="304">
        <f t="shared" ref="T900:T963" ca="1" si="407">m*g</f>
        <v>82.914119999999841</v>
      </c>
      <c r="U900" s="311">
        <f t="shared" ref="U900:U963" ca="1" si="408">IF(pos_xz&lt;L_rampe,Poids*COS(Beta),0)</f>
        <v>0</v>
      </c>
      <c r="V900" s="306">
        <f t="shared" ref="V900:V963" ca="1" si="409">Rho_moyen*(20000-Alt_rampe-pos_z)/(20000+Alt_rampe+pos_z)</f>
        <v>1.2253006699745788</v>
      </c>
      <c r="W900" s="304">
        <f t="shared" ref="W900:W963" ca="1" si="410">1/2*Rho*Sref*Cx*vit_xz^2</f>
        <v>68.503803306440616</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1.5910632701927572</v>
      </c>
      <c r="AH900" s="304">
        <f t="shared" ca="1" si="405"/>
        <v>-8.1050116763625137</v>
      </c>
    </row>
    <row r="901" spans="1:34" x14ac:dyDescent="0.2">
      <c r="A901" s="347">
        <f t="shared" ref="A901:A964" ca="1" si="412">IF(B900+0.01&lt;=T_ini+ROUNDUP(Temps_fin_propu,0), 0.01, IF(K900&gt;0, 0.1, 0.0001))</f>
        <v>1E-4</v>
      </c>
      <c r="B901" s="304">
        <f t="shared" ref="B901:B964" ca="1" si="413">B900+pas</f>
        <v>48.309100000000647</v>
      </c>
      <c r="D901" s="306">
        <f t="shared" ref="D901:D964" ca="1" si="414">IF(AND(L900&lt;L_rampe,Poussee&lt;Poids*SIN(M900)),0,(-W900+Poussee)/m*COS(M900)-U900/m*SIN(M900))</f>
        <v>-1.2316239263006807</v>
      </c>
      <c r="E901" s="307">
        <f t="shared" ref="E901:E964" ca="1" si="415">IF(AND(L900&lt;L_rampe,Poussee&lt;Poids*SIN(M900)),0,(-W900+Poussee)/m*SIN(M900)+U900/m*COS(M900)-Poids/m)</f>
        <v>-1.7990833277615419</v>
      </c>
      <c r="F901" s="304">
        <f t="shared" ref="F901:F964" ca="1" si="416">SQRT(acc_x^2+acc_z^2)</f>
        <v>2.1802748258111517</v>
      </c>
      <c r="G901" s="306">
        <f t="shared" ref="G901:G964" ca="1" si="417">G900+acc_x*pas</f>
        <v>24.27627449973448</v>
      </c>
      <c r="H901" s="307">
        <f t="shared" ref="H901:H964" ca="1" si="418">H900+acc_z*pas</f>
        <v>-157.90243774896737</v>
      </c>
      <c r="I901" s="304">
        <f t="shared" ref="I901:I964" ca="1" si="419">SQRT(vit_x^2+vit_z^2)</f>
        <v>159.75768322886063</v>
      </c>
      <c r="J901" s="306">
        <f t="shared" ref="J901:J964" ca="1" si="420">J900+0.5*(vit_x+G900)*pas*(K900&gt;=0)</f>
        <v>2310.0930585504543</v>
      </c>
      <c r="K901" s="307">
        <f t="shared" ref="K901:K964" ca="1" si="421">K900+0.5*(vit_z+H900)*pas</f>
        <v>-2.4699378278706434</v>
      </c>
      <c r="L901" s="304">
        <f t="shared" ca="1" si="406"/>
        <v>2310.0943789715316</v>
      </c>
      <c r="M901" s="306">
        <f t="shared" ref="M901:M964" ca="1" si="422">IF(AND(L900&gt;L_rampe,G901&gt;0),ATAN2(G901,H901),$M$4)</f>
        <v>-1.4182485110825043</v>
      </c>
      <c r="N901" s="304">
        <f t="shared" ref="N901:N964" ca="1" si="423">DEGREES(Beta)</f>
        <v>-81.259653985740457</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8.451999999999984</v>
      </c>
      <c r="T901" s="304">
        <f t="shared" ca="1" si="407"/>
        <v>82.914119999999841</v>
      </c>
      <c r="U901" s="311">
        <f t="shared" ca="1" si="408"/>
        <v>0</v>
      </c>
      <c r="V901" s="306">
        <f t="shared" ca="1" si="409"/>
        <v>1.2253026047546609</v>
      </c>
      <c r="W901" s="304">
        <f t="shared" ca="1" si="410"/>
        <v>68.504047922763462</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1.5910357191858822</v>
      </c>
      <c r="AH901" s="304">
        <f t="shared" ref="AH901:AH964" ca="1" si="434">IF(AND(L900&lt;L_rampe,Poussee&lt;Poids*SIN(M900)), g*SIN(M900), (-W900+Poussee)/m)</f>
        <v>-8.1050406183673385</v>
      </c>
    </row>
    <row r="902" spans="1:34" x14ac:dyDescent="0.2">
      <c r="A902" s="347">
        <f t="shared" ca="1" si="412"/>
        <v>1E-4</v>
      </c>
      <c r="B902" s="304">
        <f t="shared" ca="1" si="413"/>
        <v>48.309200000000651</v>
      </c>
      <c r="D902" s="306">
        <f t="shared" ca="1" si="414"/>
        <v>-1.2316208491885385</v>
      </c>
      <c r="E902" s="307">
        <f t="shared" ca="1" si="415"/>
        <v>-1.7990535728020909</v>
      </c>
      <c r="F902" s="304">
        <f t="shared" ca="1" si="416"/>
        <v>2.1802485349078591</v>
      </c>
      <c r="G902" s="306">
        <f t="shared" ca="1" si="417"/>
        <v>24.276151337649562</v>
      </c>
      <c r="H902" s="307">
        <f t="shared" ca="1" si="418"/>
        <v>-157.90261765432464</v>
      </c>
      <c r="I902" s="304">
        <f t="shared" ca="1" si="419"/>
        <v>159.75784232974701</v>
      </c>
      <c r="J902" s="306">
        <f t="shared" ca="1" si="420"/>
        <v>2310.0930585504543</v>
      </c>
      <c r="K902" s="307">
        <f t="shared" ca="1" si="421"/>
        <v>-2.4857280806408082</v>
      </c>
      <c r="L902" s="304">
        <f t="shared" ca="1" si="406"/>
        <v>2310.0943959083324</v>
      </c>
      <c r="M902" s="306">
        <f t="shared" ca="1" si="422"/>
        <v>-1.4182494441801778</v>
      </c>
      <c r="N902" s="304">
        <f t="shared" ca="1" si="423"/>
        <v>-81.259707448299025</v>
      </c>
      <c r="P902" s="310">
        <f t="shared" ca="1" si="424"/>
        <v>23</v>
      </c>
      <c r="Q902" s="304">
        <f t="shared" ca="1" si="425"/>
        <v>0</v>
      </c>
      <c r="R902" s="306">
        <f t="shared" ca="1" si="426"/>
        <v>0</v>
      </c>
      <c r="S902" s="307">
        <f t="shared" ca="1" si="427"/>
        <v>8.451999999999984</v>
      </c>
      <c r="T902" s="304">
        <f t="shared" ca="1" si="407"/>
        <v>82.914119999999841</v>
      </c>
      <c r="U902" s="311">
        <f t="shared" ca="1" si="408"/>
        <v>0</v>
      </c>
      <c r="V902" s="306">
        <f t="shared" ca="1" si="409"/>
        <v>1.2253045395400026</v>
      </c>
      <c r="W902" s="304">
        <f t="shared" ca="1" si="410"/>
        <v>68.504292537584391</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1.5910081683384405</v>
      </c>
      <c r="AH902" s="304">
        <f t="shared" ca="1" si="434"/>
        <v>-8.1050695601944618</v>
      </c>
    </row>
    <row r="903" spans="1:34" x14ac:dyDescent="0.2">
      <c r="A903" s="347">
        <f t="shared" ca="1" si="412"/>
        <v>1E-4</v>
      </c>
      <c r="B903" s="304">
        <f t="shared" ca="1" si="413"/>
        <v>48.309300000000654</v>
      </c>
      <c r="D903" s="306">
        <f t="shared" ca="1" si="414"/>
        <v>-1.2316177720477517</v>
      </c>
      <c r="E903" s="307">
        <f t="shared" ca="1" si="415"/>
        <v>-1.7990238180251641</v>
      </c>
      <c r="F903" s="304">
        <f t="shared" ca="1" si="416"/>
        <v>2.1802222442323869</v>
      </c>
      <c r="G903" s="306">
        <f t="shared" ca="1" si="417"/>
        <v>24.276028175872359</v>
      </c>
      <c r="H903" s="307">
        <f t="shared" ca="1" si="418"/>
        <v>-157.90279755670645</v>
      </c>
      <c r="I903" s="304">
        <f t="shared" ca="1" si="419"/>
        <v>159.75800142787833</v>
      </c>
      <c r="J903" s="306">
        <f t="shared" ca="1" si="420"/>
        <v>2310.0930585504543</v>
      </c>
      <c r="K903" s="307">
        <f t="shared" ca="1" si="421"/>
        <v>-2.5015183514013599</v>
      </c>
      <c r="L903" s="304">
        <f t="shared" ca="1" si="406"/>
        <v>2310.0944129530844</v>
      </c>
      <c r="M903" s="306">
        <f t="shared" ca="1" si="422"/>
        <v>-1.4182503772712591</v>
      </c>
      <c r="N903" s="304">
        <f t="shared" ca="1" si="423"/>
        <v>-81.259760910479883</v>
      </c>
      <c r="P903" s="310">
        <f t="shared" ca="1" si="424"/>
        <v>23</v>
      </c>
      <c r="Q903" s="304">
        <f t="shared" ca="1" si="425"/>
        <v>0</v>
      </c>
      <c r="R903" s="306">
        <f t="shared" ca="1" si="426"/>
        <v>0</v>
      </c>
      <c r="S903" s="307">
        <f t="shared" ca="1" si="427"/>
        <v>8.451999999999984</v>
      </c>
      <c r="T903" s="304">
        <f t="shared" ca="1" si="407"/>
        <v>82.914119999999841</v>
      </c>
      <c r="U903" s="311">
        <f t="shared" ca="1" si="408"/>
        <v>0</v>
      </c>
      <c r="V903" s="306">
        <f t="shared" ca="1" si="409"/>
        <v>1.2253064743306048</v>
      </c>
      <c r="W903" s="304">
        <f t="shared" ca="1" si="410"/>
        <v>68.50453715090346</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1.5909806176504286</v>
      </c>
      <c r="AH903" s="304">
        <f t="shared" ca="1" si="434"/>
        <v>-8.1050985018438855</v>
      </c>
    </row>
    <row r="904" spans="1:34" x14ac:dyDescent="0.2">
      <c r="A904" s="347">
        <f t="shared" ca="1" si="412"/>
        <v>1E-4</v>
      </c>
      <c r="B904" s="304">
        <f t="shared" ca="1" si="413"/>
        <v>48.309400000000657</v>
      </c>
      <c r="D904" s="306">
        <f t="shared" ca="1" si="414"/>
        <v>-1.2316146948783182</v>
      </c>
      <c r="E904" s="307">
        <f t="shared" ca="1" si="415"/>
        <v>-1.7989940634307526</v>
      </c>
      <c r="F904" s="304">
        <f t="shared" ca="1" si="416"/>
        <v>2.1801959537847289</v>
      </c>
      <c r="G904" s="306">
        <f t="shared" ca="1" si="417"/>
        <v>24.27590501440287</v>
      </c>
      <c r="H904" s="307">
        <f t="shared" ca="1" si="418"/>
        <v>-157.90297745611278</v>
      </c>
      <c r="I904" s="304">
        <f t="shared" ca="1" si="419"/>
        <v>159.75816052325456</v>
      </c>
      <c r="J904" s="306">
        <f t="shared" ca="1" si="420"/>
        <v>2310.0930585504543</v>
      </c>
      <c r="K904" s="307">
        <f t="shared" ca="1" si="421"/>
        <v>-2.5173086401520011</v>
      </c>
      <c r="L904" s="304">
        <f t="shared" ca="1" si="406"/>
        <v>2310.0944301057875</v>
      </c>
      <c r="M904" s="306">
        <f t="shared" ca="1" si="422"/>
        <v>-1.4182513103557481</v>
      </c>
      <c r="N904" s="304">
        <f t="shared" ca="1" si="423"/>
        <v>-81.259814372283032</v>
      </c>
      <c r="P904" s="310">
        <f t="shared" ca="1" si="424"/>
        <v>23</v>
      </c>
      <c r="Q904" s="304">
        <f t="shared" ca="1" si="425"/>
        <v>0</v>
      </c>
      <c r="R904" s="306">
        <f t="shared" ca="1" si="426"/>
        <v>0</v>
      </c>
      <c r="S904" s="307">
        <f t="shared" ca="1" si="427"/>
        <v>8.451999999999984</v>
      </c>
      <c r="T904" s="304">
        <f t="shared" ca="1" si="407"/>
        <v>82.914119999999841</v>
      </c>
      <c r="U904" s="311">
        <f t="shared" ca="1" si="408"/>
        <v>0</v>
      </c>
      <c r="V904" s="306">
        <f t="shared" ca="1" si="409"/>
        <v>1.2253084091264665</v>
      </c>
      <c r="W904" s="304">
        <f t="shared" ca="1" si="410"/>
        <v>68.504781762720583</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1.5909530671218395</v>
      </c>
      <c r="AH904" s="304">
        <f t="shared" ca="1" si="434"/>
        <v>-8.1051274433156166</v>
      </c>
    </row>
    <row r="905" spans="1:34" x14ac:dyDescent="0.2">
      <c r="A905" s="347">
        <f t="shared" ca="1" si="412"/>
        <v>1E-4</v>
      </c>
      <c r="B905" s="304">
        <f t="shared" ca="1" si="413"/>
        <v>48.309500000000661</v>
      </c>
      <c r="D905" s="306">
        <f t="shared" ca="1" si="414"/>
        <v>-1.2316116176802376</v>
      </c>
      <c r="E905" s="307">
        <f t="shared" ca="1" si="415"/>
        <v>-1.7989643090188689</v>
      </c>
      <c r="F905" s="304">
        <f t="shared" ca="1" si="416"/>
        <v>2.1801696635648953</v>
      </c>
      <c r="G905" s="306">
        <f t="shared" ca="1" si="417"/>
        <v>24.275781853241103</v>
      </c>
      <c r="H905" s="307">
        <f t="shared" ca="1" si="418"/>
        <v>-157.90315735254367</v>
      </c>
      <c r="I905" s="304">
        <f t="shared" ca="1" si="419"/>
        <v>159.75831961587579</v>
      </c>
      <c r="J905" s="306">
        <f t="shared" ca="1" si="420"/>
        <v>2310.0930585504543</v>
      </c>
      <c r="K905" s="307">
        <f t="shared" ca="1" si="421"/>
        <v>-2.5330989468924341</v>
      </c>
      <c r="L905" s="304">
        <f t="shared" ca="1" si="406"/>
        <v>2310.0944473664422</v>
      </c>
      <c r="M905" s="306">
        <f t="shared" ca="1" si="422"/>
        <v>-1.4182522434336446</v>
      </c>
      <c r="N905" s="304">
        <f t="shared" ca="1" si="423"/>
        <v>-81.259867833708455</v>
      </c>
      <c r="P905" s="310">
        <f t="shared" ca="1" si="424"/>
        <v>23</v>
      </c>
      <c r="Q905" s="304">
        <f t="shared" ca="1" si="425"/>
        <v>0</v>
      </c>
      <c r="R905" s="306">
        <f t="shared" ca="1" si="426"/>
        <v>0</v>
      </c>
      <c r="S905" s="307">
        <f t="shared" ca="1" si="427"/>
        <v>8.451999999999984</v>
      </c>
      <c r="T905" s="304">
        <f t="shared" ca="1" si="407"/>
        <v>82.914119999999841</v>
      </c>
      <c r="U905" s="311">
        <f t="shared" ca="1" si="408"/>
        <v>0</v>
      </c>
      <c r="V905" s="306">
        <f t="shared" ca="1" si="409"/>
        <v>1.2253103439275883</v>
      </c>
      <c r="W905" s="304">
        <f t="shared" ca="1" si="410"/>
        <v>68.505026373035818</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1.5909255167526855</v>
      </c>
      <c r="AH905" s="304">
        <f t="shared" ca="1" si="434"/>
        <v>-8.1051563846096446</v>
      </c>
    </row>
    <row r="906" spans="1:34" x14ac:dyDescent="0.2">
      <c r="A906" s="347">
        <f t="shared" ca="1" si="412"/>
        <v>1E-4</v>
      </c>
      <c r="B906" s="304">
        <f t="shared" ca="1" si="413"/>
        <v>48.309600000000664</v>
      </c>
      <c r="D906" s="306">
        <f t="shared" ca="1" si="414"/>
        <v>-1.2316085404535144</v>
      </c>
      <c r="E906" s="307">
        <f t="shared" ca="1" si="415"/>
        <v>-1.7989345547895024</v>
      </c>
      <c r="F906" s="304">
        <f t="shared" ca="1" si="416"/>
        <v>2.1801433735728808</v>
      </c>
      <c r="G906" s="306">
        <f t="shared" ca="1" si="417"/>
        <v>24.275658692387058</v>
      </c>
      <c r="H906" s="307">
        <f t="shared" ca="1" si="418"/>
        <v>-157.90333724599915</v>
      </c>
      <c r="I906" s="304">
        <f t="shared" ca="1" si="419"/>
        <v>159.75847870574196</v>
      </c>
      <c r="J906" s="306">
        <f t="shared" ca="1" si="420"/>
        <v>2310.0930585504543</v>
      </c>
      <c r="K906" s="307">
        <f t="shared" ca="1" si="421"/>
        <v>-2.548889271622361</v>
      </c>
      <c r="L906" s="304">
        <f t="shared" ca="1" si="406"/>
        <v>2310.0944647350489</v>
      </c>
      <c r="M906" s="306">
        <f t="shared" ca="1" si="422"/>
        <v>-1.4182531765049491</v>
      </c>
      <c r="N906" s="304">
        <f t="shared" ca="1" si="423"/>
        <v>-81.259921294756182</v>
      </c>
      <c r="P906" s="310">
        <f t="shared" ca="1" si="424"/>
        <v>23</v>
      </c>
      <c r="Q906" s="304">
        <f t="shared" ca="1" si="425"/>
        <v>0</v>
      </c>
      <c r="R906" s="306">
        <f t="shared" ca="1" si="426"/>
        <v>0</v>
      </c>
      <c r="S906" s="307">
        <f t="shared" ca="1" si="427"/>
        <v>8.451999999999984</v>
      </c>
      <c r="T906" s="304">
        <f t="shared" ca="1" si="407"/>
        <v>82.914119999999841</v>
      </c>
      <c r="U906" s="311">
        <f t="shared" ca="1" si="408"/>
        <v>0</v>
      </c>
      <c r="V906" s="306">
        <f t="shared" ca="1" si="409"/>
        <v>1.2253122787339696</v>
      </c>
      <c r="W906" s="304">
        <f t="shared" ca="1" si="410"/>
        <v>68.505270981849094</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1.5908979665429577</v>
      </c>
      <c r="AH906" s="304">
        <f t="shared" ca="1" si="434"/>
        <v>-8.1051853257259765</v>
      </c>
    </row>
    <row r="907" spans="1:34" x14ac:dyDescent="0.2">
      <c r="A907" s="347">
        <f t="shared" ca="1" si="412"/>
        <v>1E-4</v>
      </c>
      <c r="B907" s="304">
        <f t="shared" ca="1" si="413"/>
        <v>48.309700000000667</v>
      </c>
      <c r="D907" s="306">
        <f t="shared" ca="1" si="414"/>
        <v>-1.2316054631981443</v>
      </c>
      <c r="E907" s="307">
        <f t="shared" ca="1" si="415"/>
        <v>-1.7989048007426671</v>
      </c>
      <c r="F907" s="304">
        <f t="shared" ca="1" si="416"/>
        <v>2.1801170838086956</v>
      </c>
      <c r="G907" s="306">
        <f t="shared" ca="1" si="417"/>
        <v>24.275535531840738</v>
      </c>
      <c r="H907" s="307">
        <f t="shared" ca="1" si="418"/>
        <v>-157.90351713647922</v>
      </c>
      <c r="I907" s="304">
        <f t="shared" ca="1" si="419"/>
        <v>159.75863779285316</v>
      </c>
      <c r="J907" s="306">
        <f t="shared" ca="1" si="420"/>
        <v>2310.0930585504543</v>
      </c>
      <c r="K907" s="307">
        <f t="shared" ca="1" si="421"/>
        <v>-2.5646796143414847</v>
      </c>
      <c r="L907" s="304">
        <f t="shared" ca="1" si="406"/>
        <v>2310.094482211608</v>
      </c>
      <c r="M907" s="306">
        <f t="shared" ca="1" si="422"/>
        <v>-1.4182541095696615</v>
      </c>
      <c r="N907" s="304">
        <f t="shared" ca="1" si="423"/>
        <v>-81.259974755426228</v>
      </c>
      <c r="P907" s="310">
        <f t="shared" ca="1" si="424"/>
        <v>23</v>
      </c>
      <c r="Q907" s="304">
        <f t="shared" ca="1" si="425"/>
        <v>0</v>
      </c>
      <c r="R907" s="306">
        <f t="shared" ca="1" si="426"/>
        <v>0</v>
      </c>
      <c r="S907" s="307">
        <f t="shared" ca="1" si="427"/>
        <v>8.451999999999984</v>
      </c>
      <c r="T907" s="304">
        <f t="shared" ca="1" si="407"/>
        <v>82.914119999999841</v>
      </c>
      <c r="U907" s="311">
        <f t="shared" ca="1" si="408"/>
        <v>0</v>
      </c>
      <c r="V907" s="306">
        <f t="shared" ca="1" si="409"/>
        <v>1.2253142135456105</v>
      </c>
      <c r="W907" s="304">
        <f t="shared" ca="1" si="410"/>
        <v>68.505515589160481</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1.5908704164926668</v>
      </c>
      <c r="AH907" s="304">
        <f t="shared" ca="1" si="434"/>
        <v>-8.1052142666646034</v>
      </c>
    </row>
    <row r="908" spans="1:34" x14ac:dyDescent="0.2">
      <c r="A908" s="347">
        <f t="shared" ca="1" si="412"/>
        <v>1E-4</v>
      </c>
      <c r="B908" s="304">
        <f t="shared" ca="1" si="413"/>
        <v>48.309800000000671</v>
      </c>
      <c r="D908" s="306">
        <f t="shared" ca="1" si="414"/>
        <v>-1.2316023859141298</v>
      </c>
      <c r="E908" s="307">
        <f t="shared" ca="1" si="415"/>
        <v>-1.798875046878349</v>
      </c>
      <c r="F908" s="304">
        <f t="shared" ca="1" si="416"/>
        <v>2.18009079427233</v>
      </c>
      <c r="G908" s="306">
        <f t="shared" ca="1" si="417"/>
        <v>24.275412371602147</v>
      </c>
      <c r="H908" s="307">
        <f t="shared" ca="1" si="418"/>
        <v>-157.90369702398391</v>
      </c>
      <c r="I908" s="304">
        <f t="shared" ca="1" si="419"/>
        <v>159.75879687720936</v>
      </c>
      <c r="J908" s="306">
        <f t="shared" ca="1" si="420"/>
        <v>2310.0930585504543</v>
      </c>
      <c r="K908" s="307">
        <f t="shared" ca="1" si="421"/>
        <v>-2.5804699750495077</v>
      </c>
      <c r="L908" s="304">
        <f t="shared" ca="1" si="406"/>
        <v>2310.0944997961196</v>
      </c>
      <c r="M908" s="306">
        <f t="shared" ca="1" si="422"/>
        <v>-1.4182550426277816</v>
      </c>
      <c r="N908" s="304">
        <f t="shared" ca="1" si="423"/>
        <v>-81.260028215718549</v>
      </c>
      <c r="P908" s="310">
        <f t="shared" ca="1" si="424"/>
        <v>23</v>
      </c>
      <c r="Q908" s="304">
        <f t="shared" ca="1" si="425"/>
        <v>0</v>
      </c>
      <c r="R908" s="306">
        <f t="shared" ca="1" si="426"/>
        <v>0</v>
      </c>
      <c r="S908" s="307">
        <f t="shared" ca="1" si="427"/>
        <v>8.451999999999984</v>
      </c>
      <c r="T908" s="304">
        <f t="shared" ca="1" si="407"/>
        <v>82.914119999999841</v>
      </c>
      <c r="U908" s="311">
        <f t="shared" ca="1" si="408"/>
        <v>0</v>
      </c>
      <c r="V908" s="306">
        <f t="shared" ca="1" si="409"/>
        <v>1.2253161483625112</v>
      </c>
      <c r="W908" s="304">
        <f t="shared" ca="1" si="410"/>
        <v>68.505760194969952</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1.590842866601804</v>
      </c>
      <c r="AH908" s="304">
        <f t="shared" ca="1" si="434"/>
        <v>-8.1052432074255343</v>
      </c>
    </row>
    <row r="909" spans="1:34" x14ac:dyDescent="0.2">
      <c r="A909" s="347">
        <f t="shared" ca="1" si="412"/>
        <v>1E-4</v>
      </c>
      <c r="B909" s="304">
        <f t="shared" ca="1" si="413"/>
        <v>48.309900000000674</v>
      </c>
      <c r="D909" s="306">
        <f t="shared" ca="1" si="414"/>
        <v>-1.2315993086014734</v>
      </c>
      <c r="E909" s="307">
        <f t="shared" ca="1" si="415"/>
        <v>-1.7988452931965551</v>
      </c>
      <c r="F909" s="304">
        <f t="shared" ca="1" si="416"/>
        <v>2.1800645049637928</v>
      </c>
      <c r="G909" s="306">
        <f t="shared" ca="1" si="417"/>
        <v>24.275289211671286</v>
      </c>
      <c r="H909" s="307">
        <f t="shared" ca="1" si="418"/>
        <v>-157.90387690851324</v>
      </c>
      <c r="I909" s="304">
        <f t="shared" ca="1" si="419"/>
        <v>159.75895595881059</v>
      </c>
      <c r="J909" s="306">
        <f t="shared" ca="1" si="420"/>
        <v>2310.0930585504543</v>
      </c>
      <c r="K909" s="307">
        <f t="shared" ca="1" si="421"/>
        <v>-2.5962603537461324</v>
      </c>
      <c r="L909" s="304">
        <f t="shared" ca="1" si="406"/>
        <v>2310.0945174885846</v>
      </c>
      <c r="M909" s="306">
        <f t="shared" ca="1" si="422"/>
        <v>-1.4182559756793098</v>
      </c>
      <c r="N909" s="304">
        <f t="shared" ca="1" si="423"/>
        <v>-81.260081675633188</v>
      </c>
      <c r="P909" s="310">
        <f t="shared" ca="1" si="424"/>
        <v>23</v>
      </c>
      <c r="Q909" s="304">
        <f t="shared" ca="1" si="425"/>
        <v>0</v>
      </c>
      <c r="R909" s="306">
        <f t="shared" ca="1" si="426"/>
        <v>0</v>
      </c>
      <c r="S909" s="307">
        <f t="shared" ca="1" si="427"/>
        <v>8.451999999999984</v>
      </c>
      <c r="T909" s="304">
        <f t="shared" ca="1" si="407"/>
        <v>82.914119999999841</v>
      </c>
      <c r="U909" s="311">
        <f t="shared" ca="1" si="408"/>
        <v>0</v>
      </c>
      <c r="V909" s="306">
        <f t="shared" ca="1" si="409"/>
        <v>1.2253180831846717</v>
      </c>
      <c r="W909" s="304">
        <f t="shared" ca="1" si="410"/>
        <v>68.506004799277477</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1.5908153168703745</v>
      </c>
      <c r="AH909" s="304">
        <f t="shared" ca="1" si="434"/>
        <v>-8.1052721480087655</v>
      </c>
    </row>
    <row r="910" spans="1:34" x14ac:dyDescent="0.2">
      <c r="A910" s="347">
        <f t="shared" ca="1" si="412"/>
        <v>1E-4</v>
      </c>
      <c r="B910" s="304">
        <f t="shared" ca="1" si="413"/>
        <v>48.310000000000677</v>
      </c>
      <c r="D910" s="306">
        <f t="shared" ca="1" si="414"/>
        <v>-1.2315962312601718</v>
      </c>
      <c r="E910" s="307">
        <f t="shared" ca="1" si="415"/>
        <v>-1.7988155396972871</v>
      </c>
      <c r="F910" s="304">
        <f t="shared" ca="1" si="416"/>
        <v>2.180038215883084</v>
      </c>
      <c r="G910" s="306">
        <f t="shared" ca="1" si="417"/>
        <v>24.27516605204816</v>
      </c>
      <c r="H910" s="307">
        <f t="shared" ca="1" si="418"/>
        <v>-157.90405679006722</v>
      </c>
      <c r="I910" s="304">
        <f t="shared" ca="1" si="419"/>
        <v>159.75911503765687</v>
      </c>
      <c r="J910" s="306">
        <f t="shared" ca="1" si="420"/>
        <v>2310.0930585504543</v>
      </c>
      <c r="K910" s="307">
        <f t="shared" ca="1" si="421"/>
        <v>-2.6120507504310613</v>
      </c>
      <c r="L910" s="304">
        <f t="shared" ca="1" si="406"/>
        <v>2310.094535289003</v>
      </c>
      <c r="M910" s="306">
        <f t="shared" ca="1" si="422"/>
        <v>-1.418256908724246</v>
      </c>
      <c r="N910" s="304">
        <f t="shared" ca="1" si="423"/>
        <v>-81.260135135170117</v>
      </c>
      <c r="P910" s="310">
        <f t="shared" ca="1" si="424"/>
        <v>23</v>
      </c>
      <c r="Q910" s="304">
        <f t="shared" ca="1" si="425"/>
        <v>0</v>
      </c>
      <c r="R910" s="306">
        <f t="shared" ca="1" si="426"/>
        <v>0</v>
      </c>
      <c r="S910" s="307">
        <f t="shared" ca="1" si="427"/>
        <v>8.451999999999984</v>
      </c>
      <c r="T910" s="304">
        <f t="shared" ca="1" si="407"/>
        <v>82.914119999999841</v>
      </c>
      <c r="U910" s="311">
        <f t="shared" ca="1" si="408"/>
        <v>0</v>
      </c>
      <c r="V910" s="306">
        <f t="shared" ca="1" si="409"/>
        <v>1.2253200180120922</v>
      </c>
      <c r="W910" s="304">
        <f t="shared" ca="1" si="410"/>
        <v>68.5062494020831</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1.5907877672983766</v>
      </c>
      <c r="AH910" s="304">
        <f t="shared" ca="1" si="434"/>
        <v>-8.1053010884142935</v>
      </c>
    </row>
    <row r="911" spans="1:34" x14ac:dyDescent="0.2">
      <c r="A911" s="347">
        <f t="shared" ca="1" si="412"/>
        <v>1E-4</v>
      </c>
      <c r="B911" s="304">
        <f t="shared" ca="1" si="413"/>
        <v>48.310100000000681</v>
      </c>
      <c r="D911" s="306">
        <f t="shared" ca="1" si="414"/>
        <v>-1.2315931538902287</v>
      </c>
      <c r="E911" s="307">
        <f t="shared" ca="1" si="415"/>
        <v>-1.7987857863805417</v>
      </c>
      <c r="F911" s="304">
        <f t="shared" ca="1" si="416"/>
        <v>2.1800119270302041</v>
      </c>
      <c r="G911" s="306">
        <f t="shared" ca="1" si="417"/>
        <v>24.27504289273277</v>
      </c>
      <c r="H911" s="307">
        <f t="shared" ca="1" si="418"/>
        <v>-157.90423666864586</v>
      </c>
      <c r="I911" s="304">
        <f t="shared" ca="1" si="419"/>
        <v>159.75927411374823</v>
      </c>
      <c r="J911" s="306">
        <f t="shared" ca="1" si="420"/>
        <v>2310.0930585504543</v>
      </c>
      <c r="K911" s="307">
        <f t="shared" ca="1" si="421"/>
        <v>-2.6278411651039968</v>
      </c>
      <c r="L911" s="304">
        <f t="shared" ca="1" si="406"/>
        <v>2310.0945531973757</v>
      </c>
      <c r="M911" s="306">
        <f t="shared" ca="1" si="422"/>
        <v>-1.4182578417625904</v>
      </c>
      <c r="N911" s="304">
        <f t="shared" ca="1" si="423"/>
        <v>-81.260188594329378</v>
      </c>
      <c r="P911" s="310">
        <f t="shared" ca="1" si="424"/>
        <v>23</v>
      </c>
      <c r="Q911" s="304">
        <f t="shared" ca="1" si="425"/>
        <v>0</v>
      </c>
      <c r="R911" s="306">
        <f t="shared" ca="1" si="426"/>
        <v>0</v>
      </c>
      <c r="S911" s="307">
        <f t="shared" ca="1" si="427"/>
        <v>8.451999999999984</v>
      </c>
      <c r="T911" s="304">
        <f t="shared" ca="1" si="407"/>
        <v>82.914119999999841</v>
      </c>
      <c r="U911" s="311">
        <f t="shared" ca="1" si="408"/>
        <v>0</v>
      </c>
      <c r="V911" s="306">
        <f t="shared" ca="1" si="409"/>
        <v>1.2253219528447723</v>
      </c>
      <c r="W911" s="304">
        <f t="shared" ca="1" si="410"/>
        <v>68.50649400338682</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1.5907602178858138</v>
      </c>
      <c r="AH911" s="304">
        <f t="shared" ca="1" si="434"/>
        <v>-8.1053300286421237</v>
      </c>
    </row>
    <row r="912" spans="1:34" x14ac:dyDescent="0.2">
      <c r="A912" s="347">
        <f t="shared" ca="1" si="412"/>
        <v>1E-4</v>
      </c>
      <c r="B912" s="304">
        <f t="shared" ca="1" si="413"/>
        <v>48.310200000000684</v>
      </c>
      <c r="D912" s="306">
        <f t="shared" ca="1" si="414"/>
        <v>-1.2315900764916436</v>
      </c>
      <c r="E912" s="307">
        <f t="shared" ca="1" si="415"/>
        <v>-1.7987560332463168</v>
      </c>
      <c r="F912" s="304">
        <f t="shared" ca="1" si="416"/>
        <v>2.1799856384051517</v>
      </c>
      <c r="G912" s="306">
        <f t="shared" ca="1" si="417"/>
        <v>24.27491973372512</v>
      </c>
      <c r="H912" s="307">
        <f t="shared" ca="1" si="418"/>
        <v>-157.90441654424919</v>
      </c>
      <c r="I912" s="304">
        <f t="shared" ca="1" si="419"/>
        <v>159.75943318708462</v>
      </c>
      <c r="J912" s="306">
        <f t="shared" ca="1" si="420"/>
        <v>2310.0930585504543</v>
      </c>
      <c r="K912" s="307">
        <f t="shared" ca="1" si="421"/>
        <v>-2.6436315977646414</v>
      </c>
      <c r="L912" s="304">
        <f t="shared" ca="1" si="406"/>
        <v>2310.0945712137018</v>
      </c>
      <c r="M912" s="306">
        <f t="shared" ca="1" si="422"/>
        <v>-1.4182587747943429</v>
      </c>
      <c r="N912" s="304">
        <f t="shared" ca="1" si="423"/>
        <v>-81.260242053110943</v>
      </c>
      <c r="P912" s="310">
        <f t="shared" ca="1" si="424"/>
        <v>23</v>
      </c>
      <c r="Q912" s="304">
        <f t="shared" ca="1" si="425"/>
        <v>0</v>
      </c>
      <c r="R912" s="306">
        <f t="shared" ca="1" si="426"/>
        <v>0</v>
      </c>
      <c r="S912" s="307">
        <f t="shared" ca="1" si="427"/>
        <v>8.451999999999984</v>
      </c>
      <c r="T912" s="304">
        <f t="shared" ca="1" si="407"/>
        <v>82.914119999999841</v>
      </c>
      <c r="U912" s="311">
        <f t="shared" ca="1" si="408"/>
        <v>0</v>
      </c>
      <c r="V912" s="306">
        <f t="shared" ca="1" si="409"/>
        <v>1.2253238876827122</v>
      </c>
      <c r="W912" s="304">
        <f t="shared" ca="1" si="410"/>
        <v>68.506738603188566</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1.5907326686326773</v>
      </c>
      <c r="AH912" s="304">
        <f t="shared" ca="1" si="434"/>
        <v>-8.105358968692256</v>
      </c>
    </row>
    <row r="913" spans="1:34" x14ac:dyDescent="0.2">
      <c r="A913" s="347">
        <f t="shared" ca="1" si="412"/>
        <v>1E-4</v>
      </c>
      <c r="B913" s="304">
        <f t="shared" ca="1" si="413"/>
        <v>48.310300000000687</v>
      </c>
      <c r="D913" s="306">
        <f t="shared" ca="1" si="414"/>
        <v>-1.2315869990644162</v>
      </c>
      <c r="E913" s="307">
        <f t="shared" ca="1" si="415"/>
        <v>-1.7987262802946216</v>
      </c>
      <c r="F913" s="304">
        <f t="shared" ca="1" si="416"/>
        <v>2.1799593500079353</v>
      </c>
      <c r="G913" s="306">
        <f t="shared" ca="1" si="417"/>
        <v>24.274796575025213</v>
      </c>
      <c r="H913" s="307">
        <f t="shared" ca="1" si="418"/>
        <v>-157.90459641687721</v>
      </c>
      <c r="I913" s="304">
        <f t="shared" ca="1" si="419"/>
        <v>159.7595922576661</v>
      </c>
      <c r="J913" s="306">
        <f t="shared" ca="1" si="420"/>
        <v>2310.0930585504543</v>
      </c>
      <c r="K913" s="307">
        <f t="shared" ca="1" si="421"/>
        <v>-2.6594220484126976</v>
      </c>
      <c r="L913" s="304">
        <f t="shared" ca="1" si="406"/>
        <v>2310.0945893379831</v>
      </c>
      <c r="M913" s="306">
        <f t="shared" ca="1" si="422"/>
        <v>-1.4182597078195036</v>
      </c>
      <c r="N913" s="304">
        <f t="shared" ca="1" si="423"/>
        <v>-81.26029551151484</v>
      </c>
      <c r="P913" s="310">
        <f t="shared" ca="1" si="424"/>
        <v>23</v>
      </c>
      <c r="Q913" s="304">
        <f t="shared" ca="1" si="425"/>
        <v>0</v>
      </c>
      <c r="R913" s="306">
        <f t="shared" ca="1" si="426"/>
        <v>0</v>
      </c>
      <c r="S913" s="307">
        <f t="shared" ca="1" si="427"/>
        <v>8.451999999999984</v>
      </c>
      <c r="T913" s="304">
        <f t="shared" ca="1" si="407"/>
        <v>82.914119999999841</v>
      </c>
      <c r="U913" s="311">
        <f t="shared" ca="1" si="408"/>
        <v>0</v>
      </c>
      <c r="V913" s="306">
        <f t="shared" ca="1" si="409"/>
        <v>1.2253258225259109</v>
      </c>
      <c r="W913" s="304">
        <f t="shared" ca="1" si="410"/>
        <v>68.506983201488325</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1.5907051195389847</v>
      </c>
      <c r="AH913" s="304">
        <f t="shared" ca="1" si="434"/>
        <v>-8.1053879085646816</v>
      </c>
    </row>
    <row r="914" spans="1:34" x14ac:dyDescent="0.2">
      <c r="A914" s="347">
        <f t="shared" ca="1" si="412"/>
        <v>1E-4</v>
      </c>
      <c r="B914" s="304">
        <f t="shared" ca="1" si="413"/>
        <v>48.310400000000691</v>
      </c>
      <c r="D914" s="306">
        <f t="shared" ca="1" si="414"/>
        <v>-1.2315839216085473</v>
      </c>
      <c r="E914" s="307">
        <f t="shared" ca="1" si="415"/>
        <v>-1.7986965275254576</v>
      </c>
      <c r="F914" s="304">
        <f t="shared" ca="1" si="416"/>
        <v>2.1799330618385575</v>
      </c>
      <c r="G914" s="306">
        <f t="shared" ca="1" si="417"/>
        <v>24.274673416633053</v>
      </c>
      <c r="H914" s="307">
        <f t="shared" ca="1" si="418"/>
        <v>-157.90477628652997</v>
      </c>
      <c r="I914" s="304">
        <f t="shared" ca="1" si="419"/>
        <v>159.75975132549272</v>
      </c>
      <c r="J914" s="306">
        <f t="shared" ca="1" si="420"/>
        <v>2310.0930585504543</v>
      </c>
      <c r="K914" s="307">
        <f t="shared" ca="1" si="421"/>
        <v>-2.6752125170478678</v>
      </c>
      <c r="L914" s="304">
        <f t="shared" ca="1" si="406"/>
        <v>2310.0946075702191</v>
      </c>
      <c r="M914" s="306">
        <f t="shared" ca="1" si="422"/>
        <v>-1.4182606408380727</v>
      </c>
      <c r="N914" s="304">
        <f t="shared" ca="1" si="423"/>
        <v>-81.260348969541056</v>
      </c>
      <c r="P914" s="310">
        <f t="shared" ca="1" si="424"/>
        <v>23</v>
      </c>
      <c r="Q914" s="304">
        <f t="shared" ca="1" si="425"/>
        <v>0</v>
      </c>
      <c r="R914" s="306">
        <f t="shared" ca="1" si="426"/>
        <v>0</v>
      </c>
      <c r="S914" s="307">
        <f t="shared" ca="1" si="427"/>
        <v>8.451999999999984</v>
      </c>
      <c r="T914" s="304">
        <f t="shared" ca="1" si="407"/>
        <v>82.914119999999841</v>
      </c>
      <c r="U914" s="311">
        <f t="shared" ca="1" si="408"/>
        <v>0</v>
      </c>
      <c r="V914" s="306">
        <f t="shared" ca="1" si="409"/>
        <v>1.2253277573743702</v>
      </c>
      <c r="W914" s="304">
        <f t="shared" ca="1" si="410"/>
        <v>68.507227798286223</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1.5906775706047291</v>
      </c>
      <c r="AH914" s="304">
        <f t="shared" ca="1" si="434"/>
        <v>-8.1054168482594005</v>
      </c>
    </row>
    <row r="915" spans="1:34" x14ac:dyDescent="0.2">
      <c r="A915" s="347">
        <f t="shared" ca="1" si="412"/>
        <v>1E-4</v>
      </c>
      <c r="B915" s="304">
        <f t="shared" ca="1" si="413"/>
        <v>48.310500000000694</v>
      </c>
      <c r="D915" s="306">
        <f t="shared" ca="1" si="414"/>
        <v>-1.2315808441240386</v>
      </c>
      <c r="E915" s="307">
        <f t="shared" ca="1" si="415"/>
        <v>-1.798666774938809</v>
      </c>
      <c r="F915" s="304">
        <f t="shared" ca="1" si="416"/>
        <v>2.1799067738970068</v>
      </c>
      <c r="G915" s="306">
        <f t="shared" ca="1" si="417"/>
        <v>24.27455025854864</v>
      </c>
      <c r="H915" s="307">
        <f t="shared" ca="1" si="418"/>
        <v>-157.90495615320745</v>
      </c>
      <c r="I915" s="304">
        <f t="shared" ca="1" si="419"/>
        <v>159.75991039056441</v>
      </c>
      <c r="J915" s="306">
        <f t="shared" ca="1" si="420"/>
        <v>2310.0930585504543</v>
      </c>
      <c r="K915" s="307">
        <f t="shared" ca="1" si="421"/>
        <v>-2.6910030036698545</v>
      </c>
      <c r="L915" s="304">
        <f t="shared" ca="1" si="406"/>
        <v>2310.0946259104103</v>
      </c>
      <c r="M915" s="306">
        <f t="shared" ca="1" si="422"/>
        <v>-1.4182615738500501</v>
      </c>
      <c r="N915" s="304">
        <f t="shared" ca="1" si="423"/>
        <v>-81.26040242718959</v>
      </c>
      <c r="P915" s="310">
        <f t="shared" ca="1" si="424"/>
        <v>23</v>
      </c>
      <c r="Q915" s="304">
        <f t="shared" ca="1" si="425"/>
        <v>0</v>
      </c>
      <c r="R915" s="306">
        <f t="shared" ca="1" si="426"/>
        <v>0</v>
      </c>
      <c r="S915" s="307">
        <f t="shared" ca="1" si="427"/>
        <v>8.451999999999984</v>
      </c>
      <c r="T915" s="304">
        <f t="shared" ca="1" si="407"/>
        <v>82.914119999999841</v>
      </c>
      <c r="U915" s="311">
        <f t="shared" ca="1" si="408"/>
        <v>0</v>
      </c>
      <c r="V915" s="306">
        <f t="shared" ca="1" si="409"/>
        <v>1.2253296922280885</v>
      </c>
      <c r="W915" s="304">
        <f t="shared" ca="1" si="410"/>
        <v>68.507472393582105</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1.5906500218299016</v>
      </c>
      <c r="AH915" s="304">
        <f t="shared" ca="1" si="434"/>
        <v>-8.1054457877764268</v>
      </c>
    </row>
    <row r="916" spans="1:34" x14ac:dyDescent="0.2">
      <c r="A916" s="347">
        <f t="shared" ca="1" si="412"/>
        <v>1E-4</v>
      </c>
      <c r="B916" s="304">
        <f t="shared" ca="1" si="413"/>
        <v>48.310600000000697</v>
      </c>
      <c r="D916" s="306">
        <f t="shared" ca="1" si="414"/>
        <v>-1.231577766610888</v>
      </c>
      <c r="E916" s="307">
        <f t="shared" ca="1" si="415"/>
        <v>-1.7986370225346988</v>
      </c>
      <c r="F916" s="304">
        <f t="shared" ca="1" si="416"/>
        <v>2.1798804861833019</v>
      </c>
      <c r="G916" s="306">
        <f t="shared" ca="1" si="417"/>
        <v>24.27442710077198</v>
      </c>
      <c r="H916" s="307">
        <f t="shared" ca="1" si="418"/>
        <v>-157.90513601690969</v>
      </c>
      <c r="I916" s="304">
        <f t="shared" ca="1" si="419"/>
        <v>159.76006945288125</v>
      </c>
      <c r="J916" s="306">
        <f t="shared" ca="1" si="420"/>
        <v>2310.0930585504543</v>
      </c>
      <c r="K916" s="307">
        <f t="shared" ca="1" si="421"/>
        <v>-2.7067935082783605</v>
      </c>
      <c r="L916" s="304">
        <f t="shared" ca="1" si="406"/>
        <v>2310.0946443585572</v>
      </c>
      <c r="M916" s="306">
        <f t="shared" ca="1" si="422"/>
        <v>-1.4182625068554362</v>
      </c>
      <c r="N916" s="304">
        <f t="shared" ca="1" si="423"/>
        <v>-81.260455884460484</v>
      </c>
      <c r="P916" s="310">
        <f t="shared" ca="1" si="424"/>
        <v>23</v>
      </c>
      <c r="Q916" s="304">
        <f t="shared" ca="1" si="425"/>
        <v>0</v>
      </c>
      <c r="R916" s="306">
        <f t="shared" ca="1" si="426"/>
        <v>0</v>
      </c>
      <c r="S916" s="307">
        <f t="shared" ca="1" si="427"/>
        <v>8.451999999999984</v>
      </c>
      <c r="T916" s="304">
        <f t="shared" ca="1" si="407"/>
        <v>82.914119999999841</v>
      </c>
      <c r="U916" s="311">
        <f t="shared" ca="1" si="408"/>
        <v>0</v>
      </c>
      <c r="V916" s="306">
        <f t="shared" ca="1" si="409"/>
        <v>1.2253316270870664</v>
      </c>
      <c r="W916" s="304">
        <f t="shared" ca="1" si="410"/>
        <v>68.507716987376057</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1.5906224732145215</v>
      </c>
      <c r="AH916" s="304">
        <f t="shared" ca="1" si="434"/>
        <v>-8.1054747271157392</v>
      </c>
    </row>
    <row r="917" spans="1:34" x14ac:dyDescent="0.2">
      <c r="A917" s="347">
        <f t="shared" ca="1" si="412"/>
        <v>1E-4</v>
      </c>
      <c r="B917" s="304">
        <f t="shared" ca="1" si="413"/>
        <v>48.310700000000701</v>
      </c>
      <c r="D917" s="306">
        <f t="shared" ca="1" si="414"/>
        <v>-1.2315746890690968</v>
      </c>
      <c r="E917" s="307">
        <f t="shared" ca="1" si="415"/>
        <v>-1.7986072703131111</v>
      </c>
      <c r="F917" s="304">
        <f t="shared" ca="1" si="416"/>
        <v>2.179854198697432</v>
      </c>
      <c r="G917" s="306">
        <f t="shared" ca="1" si="417"/>
        <v>24.274303943303075</v>
      </c>
      <c r="H917" s="307">
        <f t="shared" ca="1" si="418"/>
        <v>-157.90531587763672</v>
      </c>
      <c r="I917" s="304">
        <f t="shared" ca="1" si="419"/>
        <v>159.76022851244326</v>
      </c>
      <c r="J917" s="306">
        <f t="shared" ca="1" si="420"/>
        <v>2310.0930585504543</v>
      </c>
      <c r="K917" s="307">
        <f t="shared" ca="1" si="421"/>
        <v>-2.722584030873088</v>
      </c>
      <c r="L917" s="304">
        <f t="shared" ca="1" si="406"/>
        <v>2310.0946629146601</v>
      </c>
      <c r="M917" s="306">
        <f t="shared" ca="1" si="422"/>
        <v>-1.4182634398542306</v>
      </c>
      <c r="N917" s="304">
        <f t="shared" ca="1" si="423"/>
        <v>-81.260509341353696</v>
      </c>
      <c r="P917" s="310">
        <f t="shared" ca="1" si="424"/>
        <v>23</v>
      </c>
      <c r="Q917" s="304">
        <f t="shared" ca="1" si="425"/>
        <v>0</v>
      </c>
      <c r="R917" s="306">
        <f t="shared" ca="1" si="426"/>
        <v>0</v>
      </c>
      <c r="S917" s="307">
        <f t="shared" ca="1" si="427"/>
        <v>8.451999999999984</v>
      </c>
      <c r="T917" s="304">
        <f t="shared" ca="1" si="407"/>
        <v>82.914119999999841</v>
      </c>
      <c r="U917" s="311">
        <f t="shared" ca="1" si="408"/>
        <v>0</v>
      </c>
      <c r="V917" s="306">
        <f t="shared" ca="1" si="409"/>
        <v>1.2253335619513044</v>
      </c>
      <c r="W917" s="304">
        <f t="shared" ca="1" si="410"/>
        <v>68.507961579668091</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1.5905949247585767</v>
      </c>
      <c r="AH917" s="304">
        <f t="shared" ca="1" si="434"/>
        <v>-8.1055036662773521</v>
      </c>
    </row>
    <row r="918" spans="1:34" x14ac:dyDescent="0.2">
      <c r="A918" s="347">
        <f t="shared" ca="1" si="412"/>
        <v>1E-4</v>
      </c>
      <c r="B918" s="304">
        <f t="shared" ca="1" si="413"/>
        <v>48.310800000000704</v>
      </c>
      <c r="D918" s="306">
        <f t="shared" ca="1" si="414"/>
        <v>-1.2315716114986679</v>
      </c>
      <c r="E918" s="307">
        <f t="shared" ca="1" si="415"/>
        <v>-1.7985775182740458</v>
      </c>
      <c r="F918" s="304">
        <f t="shared" ca="1" si="416"/>
        <v>2.1798279114393986</v>
      </c>
      <c r="G918" s="306">
        <f t="shared" ca="1" si="417"/>
        <v>24.274180786141926</v>
      </c>
      <c r="H918" s="307">
        <f t="shared" ca="1" si="418"/>
        <v>-157.90549573538854</v>
      </c>
      <c r="I918" s="304">
        <f t="shared" ca="1" si="419"/>
        <v>159.76038756925044</v>
      </c>
      <c r="J918" s="306">
        <f t="shared" ca="1" si="420"/>
        <v>2310.0930585504543</v>
      </c>
      <c r="K918" s="307">
        <f t="shared" ca="1" si="421"/>
        <v>-2.7383745714537393</v>
      </c>
      <c r="L918" s="304">
        <f t="shared" ca="1" si="406"/>
        <v>2310.0946815787197</v>
      </c>
      <c r="M918" s="306">
        <f t="shared" ca="1" si="422"/>
        <v>-1.4182643728464337</v>
      </c>
      <c r="N918" s="304">
        <f t="shared" ca="1" si="423"/>
        <v>-81.260562797869241</v>
      </c>
      <c r="P918" s="310">
        <f t="shared" ca="1" si="424"/>
        <v>23</v>
      </c>
      <c r="Q918" s="304">
        <f t="shared" ca="1" si="425"/>
        <v>0</v>
      </c>
      <c r="R918" s="306">
        <f t="shared" ca="1" si="426"/>
        <v>0</v>
      </c>
      <c r="S918" s="307">
        <f t="shared" ca="1" si="427"/>
        <v>8.451999999999984</v>
      </c>
      <c r="T918" s="304">
        <f t="shared" ca="1" si="407"/>
        <v>82.914119999999841</v>
      </c>
      <c r="U918" s="311">
        <f t="shared" ca="1" si="408"/>
        <v>0</v>
      </c>
      <c r="V918" s="306">
        <f t="shared" ca="1" si="409"/>
        <v>1.2253354968208012</v>
      </c>
      <c r="W918" s="304">
        <f t="shared" ca="1" si="410"/>
        <v>68.508206170458124</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1.5905673764620651</v>
      </c>
      <c r="AH918" s="304">
        <f t="shared" ca="1" si="434"/>
        <v>-8.1055326052612653</v>
      </c>
    </row>
    <row r="919" spans="1:34" x14ac:dyDescent="0.2">
      <c r="A919" s="347">
        <f t="shared" ca="1" si="412"/>
        <v>1E-4</v>
      </c>
      <c r="B919" s="304">
        <f t="shared" ca="1" si="413"/>
        <v>48.310900000000707</v>
      </c>
      <c r="D919" s="306">
        <f t="shared" ca="1" si="414"/>
        <v>-1.231568533899599</v>
      </c>
      <c r="E919" s="307">
        <f t="shared" ca="1" si="415"/>
        <v>-1.7985477664175136</v>
      </c>
      <c r="F919" s="304">
        <f t="shared" ca="1" si="416"/>
        <v>2.1798016244092109</v>
      </c>
      <c r="G919" s="306">
        <f t="shared" ca="1" si="417"/>
        <v>24.274057629288535</v>
      </c>
      <c r="H919" s="307">
        <f t="shared" ca="1" si="418"/>
        <v>-157.90567559016517</v>
      </c>
      <c r="I919" s="304">
        <f t="shared" ca="1" si="419"/>
        <v>159.76054662330279</v>
      </c>
      <c r="J919" s="306">
        <f t="shared" ca="1" si="420"/>
        <v>2310.0930585504543</v>
      </c>
      <c r="K919" s="307">
        <f t="shared" ca="1" si="421"/>
        <v>-2.7541651300200169</v>
      </c>
      <c r="L919" s="304">
        <f t="shared" ca="1" si="406"/>
        <v>2310.0947003507358</v>
      </c>
      <c r="M919" s="306">
        <f t="shared" ca="1" si="422"/>
        <v>-1.4182653058320456</v>
      </c>
      <c r="N919" s="304">
        <f t="shared" ca="1" si="423"/>
        <v>-81.260616254007147</v>
      </c>
      <c r="P919" s="310">
        <f t="shared" ca="1" si="424"/>
        <v>23</v>
      </c>
      <c r="Q919" s="304">
        <f t="shared" ca="1" si="425"/>
        <v>0</v>
      </c>
      <c r="R919" s="306">
        <f t="shared" ca="1" si="426"/>
        <v>0</v>
      </c>
      <c r="S919" s="307">
        <f t="shared" ca="1" si="427"/>
        <v>8.451999999999984</v>
      </c>
      <c r="T919" s="304">
        <f t="shared" ca="1" si="407"/>
        <v>82.914119999999841</v>
      </c>
      <c r="U919" s="311">
        <f t="shared" ca="1" si="408"/>
        <v>0</v>
      </c>
      <c r="V919" s="306">
        <f t="shared" ca="1" si="409"/>
        <v>1.2253374316955581</v>
      </c>
      <c r="W919" s="304">
        <f t="shared" ca="1" si="410"/>
        <v>68.508450759746225</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1.5905398283249976</v>
      </c>
      <c r="AH919" s="304">
        <f t="shared" ca="1" si="434"/>
        <v>-8.10556154406747</v>
      </c>
    </row>
    <row r="920" spans="1:34" x14ac:dyDescent="0.2">
      <c r="A920" s="347">
        <f t="shared" ca="1" si="412"/>
        <v>1E-4</v>
      </c>
      <c r="B920" s="304">
        <f t="shared" ca="1" si="413"/>
        <v>48.31100000000071</v>
      </c>
      <c r="D920" s="306">
        <f t="shared" ca="1" si="414"/>
        <v>-1.2315654562718905</v>
      </c>
      <c r="E920" s="307">
        <f t="shared" ca="1" si="415"/>
        <v>-1.7985180147435074</v>
      </c>
      <c r="F920" s="304">
        <f t="shared" ca="1" si="416"/>
        <v>2.179775337606864</v>
      </c>
      <c r="G920" s="306">
        <f t="shared" ca="1" si="417"/>
        <v>24.273934472742908</v>
      </c>
      <c r="H920" s="307">
        <f t="shared" ca="1" si="418"/>
        <v>-157.90585544196665</v>
      </c>
      <c r="I920" s="304">
        <f t="shared" ca="1" si="419"/>
        <v>159.76070567460036</v>
      </c>
      <c r="J920" s="306">
        <f t="shared" ca="1" si="420"/>
        <v>2310.0930585504543</v>
      </c>
      <c r="K920" s="307">
        <f t="shared" ca="1" si="421"/>
        <v>-2.7699557065716234</v>
      </c>
      <c r="L920" s="304">
        <f t="shared" ca="1" si="406"/>
        <v>2310.0947192307094</v>
      </c>
      <c r="M920" s="306">
        <f t="shared" ca="1" si="422"/>
        <v>-1.4182662388110661</v>
      </c>
      <c r="N920" s="304">
        <f t="shared" ca="1" si="423"/>
        <v>-81.260669709767399</v>
      </c>
      <c r="P920" s="310">
        <f t="shared" ca="1" si="424"/>
        <v>23</v>
      </c>
      <c r="Q920" s="304">
        <f t="shared" ca="1" si="425"/>
        <v>0</v>
      </c>
      <c r="R920" s="306">
        <f t="shared" ca="1" si="426"/>
        <v>0</v>
      </c>
      <c r="S920" s="307">
        <f t="shared" ca="1" si="427"/>
        <v>8.451999999999984</v>
      </c>
      <c r="T920" s="304">
        <f t="shared" ca="1" si="407"/>
        <v>82.914119999999841</v>
      </c>
      <c r="U920" s="311">
        <f t="shared" ca="1" si="408"/>
        <v>0</v>
      </c>
      <c r="V920" s="306">
        <f t="shared" ca="1" si="409"/>
        <v>1.2253393665755743</v>
      </c>
      <c r="W920" s="304">
        <f t="shared" ca="1" si="410"/>
        <v>68.508695347532381</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1.590512280347367</v>
      </c>
      <c r="AH920" s="304">
        <f t="shared" ca="1" si="434"/>
        <v>-8.1055904826959715</v>
      </c>
    </row>
    <row r="921" spans="1:34" x14ac:dyDescent="0.2">
      <c r="A921" s="347">
        <f t="shared" ca="1" si="412"/>
        <v>1E-4</v>
      </c>
      <c r="B921" s="304">
        <f t="shared" ca="1" si="413"/>
        <v>48.311100000000714</v>
      </c>
      <c r="D921" s="306">
        <f t="shared" ca="1" si="414"/>
        <v>-1.2315623786155456</v>
      </c>
      <c r="E921" s="307">
        <f t="shared" ca="1" si="415"/>
        <v>-1.7984882632520272</v>
      </c>
      <c r="F921" s="304">
        <f t="shared" ca="1" si="416"/>
        <v>2.1797490510323598</v>
      </c>
      <c r="G921" s="306">
        <f t="shared" ca="1" si="417"/>
        <v>24.273811316505046</v>
      </c>
      <c r="H921" s="307">
        <f t="shared" ca="1" si="418"/>
        <v>-157.90603529079297</v>
      </c>
      <c r="I921" s="304">
        <f t="shared" ca="1" si="419"/>
        <v>159.76086472314313</v>
      </c>
      <c r="J921" s="306">
        <f t="shared" ca="1" si="420"/>
        <v>2310.0930585504543</v>
      </c>
      <c r="K921" s="307">
        <f t="shared" ca="1" si="421"/>
        <v>-2.7857463011082615</v>
      </c>
      <c r="L921" s="304">
        <f t="shared" ca="1" si="406"/>
        <v>2310.09473821864</v>
      </c>
      <c r="M921" s="306">
        <f t="shared" ca="1" si="422"/>
        <v>-1.4182671717834954</v>
      </c>
      <c r="N921" s="304">
        <f t="shared" ca="1" si="423"/>
        <v>-81.260723165149997</v>
      </c>
      <c r="P921" s="310">
        <f t="shared" ca="1" si="424"/>
        <v>23</v>
      </c>
      <c r="Q921" s="304">
        <f t="shared" ca="1" si="425"/>
        <v>0</v>
      </c>
      <c r="R921" s="306">
        <f t="shared" ca="1" si="426"/>
        <v>0</v>
      </c>
      <c r="S921" s="307">
        <f t="shared" ca="1" si="427"/>
        <v>8.451999999999984</v>
      </c>
      <c r="T921" s="304">
        <f t="shared" ca="1" si="407"/>
        <v>82.914119999999841</v>
      </c>
      <c r="U921" s="311">
        <f t="shared" ca="1" si="408"/>
        <v>0</v>
      </c>
      <c r="V921" s="306">
        <f t="shared" ca="1" si="409"/>
        <v>1.2253413014608501</v>
      </c>
      <c r="W921" s="304">
        <f t="shared" ca="1" si="410"/>
        <v>68.508939933816549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1.5904847325291733</v>
      </c>
      <c r="AH921" s="304">
        <f t="shared" ca="1" si="434"/>
        <v>-8.1056194211467716</v>
      </c>
    </row>
    <row r="922" spans="1:34" x14ac:dyDescent="0.2">
      <c r="A922" s="347">
        <f t="shared" ca="1" si="412"/>
        <v>1E-4</v>
      </c>
      <c r="B922" s="304">
        <f t="shared" ca="1" si="413"/>
        <v>48.311200000000717</v>
      </c>
      <c r="D922" s="306">
        <f t="shared" ca="1" si="414"/>
        <v>-1.2315593009305623</v>
      </c>
      <c r="E922" s="307">
        <f t="shared" ca="1" si="415"/>
        <v>-1.7984585119430765</v>
      </c>
      <c r="F922" s="304">
        <f t="shared" ca="1" si="416"/>
        <v>2.1797227646857018</v>
      </c>
      <c r="G922" s="306">
        <f t="shared" ca="1" si="417"/>
        <v>24.273688160574952</v>
      </c>
      <c r="H922" s="307">
        <f t="shared" ca="1" si="418"/>
        <v>-157.90621513664416</v>
      </c>
      <c r="I922" s="304">
        <f t="shared" ca="1" si="419"/>
        <v>159.76102376893115</v>
      </c>
      <c r="J922" s="306">
        <f t="shared" ca="1" si="420"/>
        <v>2310.0930585504543</v>
      </c>
      <c r="K922" s="307">
        <f t="shared" ca="1" si="421"/>
        <v>-2.8015369136296333</v>
      </c>
      <c r="L922" s="304">
        <f t="shared" ca="1" si="406"/>
        <v>2310.0947573145286</v>
      </c>
      <c r="M922" s="306">
        <f t="shared" ca="1" si="422"/>
        <v>-1.4182681047493335</v>
      </c>
      <c r="N922" s="304">
        <f t="shared" ca="1" si="423"/>
        <v>-81.260776620154957</v>
      </c>
      <c r="P922" s="310">
        <f t="shared" ca="1" si="424"/>
        <v>23</v>
      </c>
      <c r="Q922" s="304">
        <f t="shared" ca="1" si="425"/>
        <v>0</v>
      </c>
      <c r="R922" s="306">
        <f t="shared" ca="1" si="426"/>
        <v>0</v>
      </c>
      <c r="S922" s="307">
        <f t="shared" ca="1" si="427"/>
        <v>8.451999999999984</v>
      </c>
      <c r="T922" s="304">
        <f t="shared" ca="1" si="407"/>
        <v>82.914119999999841</v>
      </c>
      <c r="U922" s="311">
        <f t="shared" ca="1" si="408"/>
        <v>0</v>
      </c>
      <c r="V922" s="306">
        <f t="shared" ca="1" si="409"/>
        <v>1.2253432363513852</v>
      </c>
      <c r="W922" s="304">
        <f t="shared" ca="1" si="410"/>
        <v>68.509184518598758</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1.5904571848704254</v>
      </c>
      <c r="AH922" s="304">
        <f t="shared" ca="1" si="434"/>
        <v>-8.1056483594198632</v>
      </c>
    </row>
    <row r="923" spans="1:34" x14ac:dyDescent="0.2">
      <c r="A923" s="347">
        <f t="shared" ca="1" si="412"/>
        <v>1E-4</v>
      </c>
      <c r="B923" s="304">
        <f t="shared" ca="1" si="413"/>
        <v>48.31130000000072</v>
      </c>
      <c r="D923" s="306">
        <f t="shared" ca="1" si="414"/>
        <v>-1.2315562232169424</v>
      </c>
      <c r="E923" s="307">
        <f t="shared" ca="1" si="415"/>
        <v>-1.7984287608166554</v>
      </c>
      <c r="F923" s="304">
        <f t="shared" ca="1" si="416"/>
        <v>2.1796964785668917</v>
      </c>
      <c r="G923" s="306">
        <f t="shared" ca="1" si="417"/>
        <v>24.27356500495263</v>
      </c>
      <c r="H923" s="307">
        <f t="shared" ca="1" si="418"/>
        <v>-157.90639497952026</v>
      </c>
      <c r="I923" s="304">
        <f t="shared" ca="1" si="419"/>
        <v>159.76118281196443</v>
      </c>
      <c r="J923" s="306">
        <f t="shared" ca="1" si="420"/>
        <v>2310.0930585504543</v>
      </c>
      <c r="K923" s="307">
        <f t="shared" ca="1" si="421"/>
        <v>-2.8173275441354417</v>
      </c>
      <c r="L923" s="304">
        <f t="shared" ca="1" si="406"/>
        <v>2310.0947765183755</v>
      </c>
      <c r="M923" s="306">
        <f t="shared" ca="1" si="422"/>
        <v>-1.4182690377085805</v>
      </c>
      <c r="N923" s="304">
        <f t="shared" ca="1" si="423"/>
        <v>-81.260830074782262</v>
      </c>
      <c r="P923" s="310">
        <f t="shared" ca="1" si="424"/>
        <v>23</v>
      </c>
      <c r="Q923" s="304">
        <f t="shared" ca="1" si="425"/>
        <v>0</v>
      </c>
      <c r="R923" s="306">
        <f t="shared" ca="1" si="426"/>
        <v>0</v>
      </c>
      <c r="S923" s="307">
        <f t="shared" ca="1" si="427"/>
        <v>8.451999999999984</v>
      </c>
      <c r="T923" s="304">
        <f t="shared" ca="1" si="407"/>
        <v>82.914119999999841</v>
      </c>
      <c r="U923" s="311">
        <f t="shared" ca="1" si="408"/>
        <v>0</v>
      </c>
      <c r="V923" s="306">
        <f t="shared" ca="1" si="409"/>
        <v>1.2253451712471799</v>
      </c>
      <c r="W923" s="304">
        <f t="shared" ca="1" si="410"/>
        <v>68.509429101878993</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1.590429637371118</v>
      </c>
      <c r="AH923" s="304">
        <f t="shared" ca="1" si="434"/>
        <v>-8.1056772975152498</v>
      </c>
    </row>
    <row r="924" spans="1:34" x14ac:dyDescent="0.2">
      <c r="A924" s="347">
        <f t="shared" ca="1" si="412"/>
        <v>1E-4</v>
      </c>
      <c r="B924" s="304">
        <f t="shared" ca="1" si="413"/>
        <v>48.311400000000724</v>
      </c>
      <c r="D924" s="306">
        <f t="shared" ca="1" si="414"/>
        <v>-1.2315531454746864</v>
      </c>
      <c r="E924" s="307">
        <f t="shared" ca="1" si="415"/>
        <v>-1.7983990098727656</v>
      </c>
      <c r="F924" s="304">
        <f t="shared" ca="1" si="416"/>
        <v>2.1796701926759328</v>
      </c>
      <c r="G924" s="306">
        <f t="shared" ca="1" si="417"/>
        <v>24.273441849638083</v>
      </c>
      <c r="H924" s="307">
        <f t="shared" ca="1" si="418"/>
        <v>-157.90657481942125</v>
      </c>
      <c r="I924" s="304">
        <f t="shared" ca="1" si="419"/>
        <v>159.76134185224296</v>
      </c>
      <c r="J924" s="306">
        <f t="shared" ca="1" si="420"/>
        <v>2310.0930585504543</v>
      </c>
      <c r="K924" s="307">
        <f t="shared" ca="1" si="421"/>
        <v>-2.8331181926253888</v>
      </c>
      <c r="L924" s="304">
        <f t="shared" ca="1" si="406"/>
        <v>2310.0947958301813</v>
      </c>
      <c r="M924" s="306">
        <f t="shared" ca="1" si="422"/>
        <v>-1.4182699706612367</v>
      </c>
      <c r="N924" s="304">
        <f t="shared" ca="1" si="423"/>
        <v>-81.260883529031958</v>
      </c>
      <c r="P924" s="310">
        <f t="shared" ca="1" si="424"/>
        <v>23</v>
      </c>
      <c r="Q924" s="304">
        <f t="shared" ca="1" si="425"/>
        <v>0</v>
      </c>
      <c r="R924" s="306">
        <f t="shared" ca="1" si="426"/>
        <v>0</v>
      </c>
      <c r="S924" s="307">
        <f t="shared" ca="1" si="427"/>
        <v>8.451999999999984</v>
      </c>
      <c r="T924" s="304">
        <f t="shared" ca="1" si="407"/>
        <v>82.914119999999841</v>
      </c>
      <c r="U924" s="311">
        <f t="shared" ca="1" si="408"/>
        <v>0</v>
      </c>
      <c r="V924" s="306">
        <f t="shared" ca="1" si="409"/>
        <v>1.2253471061482339</v>
      </c>
      <c r="W924" s="304">
        <f t="shared" ca="1" si="410"/>
        <v>68.509673683657255</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1.5904020900312528</v>
      </c>
      <c r="AH924" s="304">
        <f t="shared" ca="1" si="434"/>
        <v>-8.1057062354329297</v>
      </c>
    </row>
    <row r="925" spans="1:34" x14ac:dyDescent="0.2">
      <c r="A925" s="347">
        <f t="shared" ca="1" si="412"/>
        <v>1E-4</v>
      </c>
      <c r="B925" s="304">
        <f t="shared" ca="1" si="413"/>
        <v>48.311500000000727</v>
      </c>
      <c r="D925" s="306">
        <f t="shared" ca="1" si="414"/>
        <v>-1.2315500677037925</v>
      </c>
      <c r="E925" s="307">
        <f t="shared" ca="1" si="415"/>
        <v>-1.7983692591114036</v>
      </c>
      <c r="F925" s="304">
        <f t="shared" ca="1" si="416"/>
        <v>2.1796439070128208</v>
      </c>
      <c r="G925" s="306">
        <f t="shared" ca="1" si="417"/>
        <v>24.273318694631314</v>
      </c>
      <c r="H925" s="307">
        <f t="shared" ca="1" si="418"/>
        <v>-157.90675465634718</v>
      </c>
      <c r="I925" s="304">
        <f t="shared" ca="1" si="419"/>
        <v>159.76150088976681</v>
      </c>
      <c r="J925" s="306">
        <f t="shared" ca="1" si="420"/>
        <v>2310.0930585504543</v>
      </c>
      <c r="K925" s="307">
        <f t="shared" ca="1" si="421"/>
        <v>-2.8489088590991773</v>
      </c>
      <c r="L925" s="304">
        <f t="shared" ca="1" si="406"/>
        <v>2310.0948152499454</v>
      </c>
      <c r="M925" s="306">
        <f t="shared" ca="1" si="422"/>
        <v>-1.418270903607302</v>
      </c>
      <c r="N925" s="304">
        <f t="shared" ca="1" si="423"/>
        <v>-81.260936982904013</v>
      </c>
      <c r="P925" s="310">
        <f t="shared" ca="1" si="424"/>
        <v>23</v>
      </c>
      <c r="Q925" s="304">
        <f t="shared" ca="1" si="425"/>
        <v>0</v>
      </c>
      <c r="R925" s="306">
        <f t="shared" ca="1" si="426"/>
        <v>0</v>
      </c>
      <c r="S925" s="307">
        <f t="shared" ca="1" si="427"/>
        <v>8.451999999999984</v>
      </c>
      <c r="T925" s="304">
        <f t="shared" ca="1" si="407"/>
        <v>82.914119999999841</v>
      </c>
      <c r="U925" s="311">
        <f t="shared" ca="1" si="408"/>
        <v>0</v>
      </c>
      <c r="V925" s="306">
        <f t="shared" ca="1" si="409"/>
        <v>1.2253490410545473</v>
      </c>
      <c r="W925" s="304">
        <f t="shared" ca="1" si="410"/>
        <v>68.509918263933557</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1.5903745428508316</v>
      </c>
      <c r="AH925" s="304">
        <f t="shared" ca="1" si="434"/>
        <v>-8.1057351731729046</v>
      </c>
    </row>
    <row r="926" spans="1:34" x14ac:dyDescent="0.2">
      <c r="A926" s="347">
        <f t="shared" ca="1" si="412"/>
        <v>1E-4</v>
      </c>
      <c r="B926" s="304">
        <f t="shared" ca="1" si="413"/>
        <v>48.31160000000073</v>
      </c>
      <c r="D926" s="306">
        <f t="shared" ca="1" si="414"/>
        <v>-1.231546989904263</v>
      </c>
      <c r="E926" s="307">
        <f t="shared" ca="1" si="415"/>
        <v>-1.7983395085325729</v>
      </c>
      <c r="F926" s="304">
        <f t="shared" ca="1" si="416"/>
        <v>2.1796176215775618</v>
      </c>
      <c r="G926" s="306">
        <f t="shared" ca="1" si="417"/>
        <v>24.273195539932324</v>
      </c>
      <c r="H926" s="307">
        <f t="shared" ca="1" si="418"/>
        <v>-157.90693449029803</v>
      </c>
      <c r="I926" s="304">
        <f t="shared" ca="1" si="419"/>
        <v>159.76165992453591</v>
      </c>
      <c r="J926" s="306">
        <f t="shared" ca="1" si="420"/>
        <v>2310.0930585504543</v>
      </c>
      <c r="K926" s="307">
        <f t="shared" ca="1" si="421"/>
        <v>-2.8646995435565095</v>
      </c>
      <c r="L926" s="304">
        <f t="shared" ca="1" si="406"/>
        <v>2310.0948347776693</v>
      </c>
      <c r="M926" s="306">
        <f t="shared" ca="1" si="422"/>
        <v>-1.4182718365467764</v>
      </c>
      <c r="N926" s="304">
        <f t="shared" ca="1" si="423"/>
        <v>-81.26099043639843</v>
      </c>
      <c r="P926" s="310">
        <f t="shared" ca="1" si="424"/>
        <v>23</v>
      </c>
      <c r="Q926" s="304">
        <f t="shared" ca="1" si="425"/>
        <v>0</v>
      </c>
      <c r="R926" s="306">
        <f t="shared" ca="1" si="426"/>
        <v>0</v>
      </c>
      <c r="S926" s="307">
        <f t="shared" ca="1" si="427"/>
        <v>8.451999999999984</v>
      </c>
      <c r="T926" s="304">
        <f t="shared" ca="1" si="407"/>
        <v>82.914119999999841</v>
      </c>
      <c r="U926" s="311">
        <f t="shared" ca="1" si="408"/>
        <v>0</v>
      </c>
      <c r="V926" s="306">
        <f t="shared" ca="1" si="409"/>
        <v>1.2253509759661203</v>
      </c>
      <c r="W926" s="304">
        <f t="shared" ca="1" si="410"/>
        <v>68.510162842707857</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1.5903469958298491</v>
      </c>
      <c r="AH926" s="304">
        <f t="shared" ca="1" si="434"/>
        <v>-8.1057641107351728</v>
      </c>
    </row>
    <row r="927" spans="1:34" x14ac:dyDescent="0.2">
      <c r="A927" s="347">
        <f t="shared" ca="1" si="412"/>
        <v>1E-4</v>
      </c>
      <c r="B927" s="304">
        <f t="shared" ca="1" si="413"/>
        <v>48.311700000000734</v>
      </c>
      <c r="D927" s="306">
        <f t="shared" ca="1" si="414"/>
        <v>-1.2315439120760989</v>
      </c>
      <c r="E927" s="307">
        <f t="shared" ca="1" si="415"/>
        <v>-1.7983097581362699</v>
      </c>
      <c r="F927" s="304">
        <f t="shared" ca="1" si="416"/>
        <v>2.1795913363701538</v>
      </c>
      <c r="G927" s="306">
        <f t="shared" ca="1" si="417"/>
        <v>24.273072385541116</v>
      </c>
      <c r="H927" s="307">
        <f t="shared" ca="1" si="418"/>
        <v>-157.90711432127384</v>
      </c>
      <c r="I927" s="304">
        <f t="shared" ca="1" si="419"/>
        <v>159.76181895655031</v>
      </c>
      <c r="J927" s="306">
        <f t="shared" ca="1" si="420"/>
        <v>2310.0930585504543</v>
      </c>
      <c r="K927" s="307">
        <f t="shared" ca="1" si="421"/>
        <v>-2.880490245997088</v>
      </c>
      <c r="L927" s="304">
        <f t="shared" ca="1" si="406"/>
        <v>2310.094854413353</v>
      </c>
      <c r="M927" s="306">
        <f t="shared" ca="1" si="422"/>
        <v>-1.4182727694796597</v>
      </c>
      <c r="N927" s="304">
        <f t="shared" ca="1" si="423"/>
        <v>-81.261043889515221</v>
      </c>
      <c r="P927" s="310">
        <f t="shared" ca="1" si="424"/>
        <v>23</v>
      </c>
      <c r="Q927" s="304">
        <f t="shared" ca="1" si="425"/>
        <v>0</v>
      </c>
      <c r="R927" s="306">
        <f t="shared" ca="1" si="426"/>
        <v>0</v>
      </c>
      <c r="S927" s="307">
        <f t="shared" ca="1" si="427"/>
        <v>8.451999999999984</v>
      </c>
      <c r="T927" s="304">
        <f t="shared" ca="1" si="407"/>
        <v>82.914119999999841</v>
      </c>
      <c r="U927" s="311">
        <f t="shared" ca="1" si="408"/>
        <v>0</v>
      </c>
      <c r="V927" s="306">
        <f t="shared" ca="1" si="409"/>
        <v>1.2253529108829524</v>
      </c>
      <c r="W927" s="304">
        <f t="shared" ca="1" si="410"/>
        <v>68.510407419980154</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1.5903194489683159</v>
      </c>
      <c r="AH927" s="304">
        <f t="shared" ca="1" si="434"/>
        <v>-8.1057930481197342</v>
      </c>
    </row>
    <row r="928" spans="1:34" x14ac:dyDescent="0.2">
      <c r="A928" s="347">
        <f t="shared" ca="1" si="412"/>
        <v>1E-4</v>
      </c>
      <c r="B928" s="304">
        <f t="shared" ca="1" si="413"/>
        <v>48.311800000000737</v>
      </c>
      <c r="D928" s="306">
        <f t="shared" ca="1" si="414"/>
        <v>-1.2315408342193008</v>
      </c>
      <c r="E928" s="307">
        <f t="shared" ca="1" si="415"/>
        <v>-1.7982800079225054</v>
      </c>
      <c r="F928" s="304">
        <f t="shared" ca="1" si="416"/>
        <v>2.1795650513906066</v>
      </c>
      <c r="G928" s="306">
        <f t="shared" ca="1" si="417"/>
        <v>24.272949231457694</v>
      </c>
      <c r="H928" s="307">
        <f t="shared" ca="1" si="418"/>
        <v>-157.90729414927463</v>
      </c>
      <c r="I928" s="304">
        <f t="shared" ca="1" si="419"/>
        <v>159.76197798581009</v>
      </c>
      <c r="J928" s="306">
        <f t="shared" ca="1" si="420"/>
        <v>2310.0930585504543</v>
      </c>
      <c r="K928" s="307">
        <f t="shared" ca="1" si="421"/>
        <v>-2.8962809664206155</v>
      </c>
      <c r="L928" s="304">
        <f t="shared" ca="1" si="406"/>
        <v>2310.0948741569964</v>
      </c>
      <c r="M928" s="306">
        <f t="shared" ca="1" si="422"/>
        <v>-1.4182737024059526</v>
      </c>
      <c r="N928" s="304">
        <f t="shared" ca="1" si="423"/>
        <v>-81.261097342254402</v>
      </c>
      <c r="P928" s="310">
        <f t="shared" ca="1" si="424"/>
        <v>23</v>
      </c>
      <c r="Q928" s="304">
        <f t="shared" ca="1" si="425"/>
        <v>0</v>
      </c>
      <c r="R928" s="306">
        <f t="shared" ca="1" si="426"/>
        <v>0</v>
      </c>
      <c r="S928" s="307">
        <f t="shared" ca="1" si="427"/>
        <v>8.451999999999984</v>
      </c>
      <c r="T928" s="304">
        <f t="shared" ca="1" si="407"/>
        <v>82.914119999999841</v>
      </c>
      <c r="U928" s="311">
        <f t="shared" ca="1" si="408"/>
        <v>0</v>
      </c>
      <c r="V928" s="306">
        <f t="shared" ca="1" si="409"/>
        <v>1.2253548458050441</v>
      </c>
      <c r="W928" s="304">
        <f t="shared" ca="1" si="410"/>
        <v>68.510651995750507</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1.5902919022662285</v>
      </c>
      <c r="AH928" s="304">
        <f t="shared" ca="1" si="434"/>
        <v>-8.1058219853265836</v>
      </c>
    </row>
    <row r="929" spans="1:34" x14ac:dyDescent="0.2">
      <c r="A929" s="347">
        <f t="shared" ca="1" si="412"/>
        <v>1E-4</v>
      </c>
      <c r="B929" s="304">
        <f t="shared" ca="1" si="413"/>
        <v>48.31190000000074</v>
      </c>
      <c r="D929" s="306">
        <f t="shared" ca="1" si="414"/>
        <v>-1.2315377563338674</v>
      </c>
      <c r="E929" s="307">
        <f t="shared" ca="1" si="415"/>
        <v>-1.7982502578912634</v>
      </c>
      <c r="F929" s="304">
        <f t="shared" ca="1" si="416"/>
        <v>2.1795387666389079</v>
      </c>
      <c r="G929" s="306">
        <f t="shared" ca="1" si="417"/>
        <v>24.272826077682062</v>
      </c>
      <c r="H929" s="307">
        <f t="shared" ca="1" si="418"/>
        <v>-157.90747397430042</v>
      </c>
      <c r="I929" s="304">
        <f t="shared" ca="1" si="419"/>
        <v>159.76213701231518</v>
      </c>
      <c r="J929" s="306">
        <f t="shared" ca="1" si="420"/>
        <v>2310.0930585504543</v>
      </c>
      <c r="K929" s="307">
        <f t="shared" ca="1" si="421"/>
        <v>-2.9120717048267943</v>
      </c>
      <c r="L929" s="304">
        <f t="shared" ca="1" si="406"/>
        <v>2310.0948940086005</v>
      </c>
      <c r="M929" s="306">
        <f t="shared" ca="1" si="422"/>
        <v>-1.4182746353256548</v>
      </c>
      <c r="N929" s="304">
        <f t="shared" ca="1" si="423"/>
        <v>-81.261150794615958</v>
      </c>
      <c r="P929" s="310">
        <f t="shared" ca="1" si="424"/>
        <v>23</v>
      </c>
      <c r="Q929" s="304">
        <f t="shared" ca="1" si="425"/>
        <v>0</v>
      </c>
      <c r="R929" s="306">
        <f t="shared" ca="1" si="426"/>
        <v>0</v>
      </c>
      <c r="S929" s="307">
        <f t="shared" ca="1" si="427"/>
        <v>8.451999999999984</v>
      </c>
      <c r="T929" s="304">
        <f t="shared" ca="1" si="407"/>
        <v>82.914119999999841</v>
      </c>
      <c r="U929" s="311">
        <f t="shared" ca="1" si="408"/>
        <v>0</v>
      </c>
      <c r="V929" s="306">
        <f t="shared" ca="1" si="409"/>
        <v>1.2253567807323953</v>
      </c>
      <c r="W929" s="304">
        <f t="shared" ca="1" si="410"/>
        <v>68.510896570018858</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1.5902643557235816</v>
      </c>
      <c r="AH929" s="304">
        <f t="shared" ca="1" si="434"/>
        <v>-8.1058509223557316</v>
      </c>
    </row>
    <row r="930" spans="1:34" x14ac:dyDescent="0.2">
      <c r="A930" s="347">
        <f t="shared" ca="1" si="412"/>
        <v>1E-4</v>
      </c>
      <c r="B930" s="304">
        <f t="shared" ca="1" si="413"/>
        <v>48.312000000000744</v>
      </c>
      <c r="D930" s="306">
        <f t="shared" ca="1" si="414"/>
        <v>-1.2315346784198007</v>
      </c>
      <c r="E930" s="307">
        <f t="shared" ca="1" si="415"/>
        <v>-1.7982205080425562</v>
      </c>
      <c r="F930" s="304">
        <f t="shared" ca="1" si="416"/>
        <v>2.1795124821150695</v>
      </c>
      <c r="G930" s="306">
        <f t="shared" ca="1" si="417"/>
        <v>24.272702924214219</v>
      </c>
      <c r="H930" s="307">
        <f t="shared" ca="1" si="418"/>
        <v>-157.90765379635121</v>
      </c>
      <c r="I930" s="304">
        <f t="shared" ca="1" si="419"/>
        <v>159.76229603606561</v>
      </c>
      <c r="J930" s="306">
        <f t="shared" ca="1" si="420"/>
        <v>2310.0930585504543</v>
      </c>
      <c r="K930" s="307">
        <f t="shared" ca="1" si="421"/>
        <v>-2.927862461215327</v>
      </c>
      <c r="L930" s="304">
        <f t="shared" ca="1" si="406"/>
        <v>2310.0949139681652</v>
      </c>
      <c r="M930" s="306">
        <f t="shared" ca="1" si="422"/>
        <v>-1.4182755682387664</v>
      </c>
      <c r="N930" s="304">
        <f t="shared" ca="1" si="423"/>
        <v>-81.261204246599902</v>
      </c>
      <c r="P930" s="310">
        <f t="shared" ca="1" si="424"/>
        <v>23</v>
      </c>
      <c r="Q930" s="304">
        <f t="shared" ca="1" si="425"/>
        <v>0</v>
      </c>
      <c r="R930" s="306">
        <f t="shared" ca="1" si="426"/>
        <v>0</v>
      </c>
      <c r="S930" s="307">
        <f t="shared" ca="1" si="427"/>
        <v>8.451999999999984</v>
      </c>
      <c r="T930" s="304">
        <f t="shared" ca="1" si="407"/>
        <v>82.914119999999841</v>
      </c>
      <c r="U930" s="311">
        <f t="shared" ca="1" si="408"/>
        <v>0</v>
      </c>
      <c r="V930" s="306">
        <f t="shared" ca="1" si="409"/>
        <v>1.2253587156650054</v>
      </c>
      <c r="W930" s="304">
        <f t="shared" ca="1" si="410"/>
        <v>68.511141142785178</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1.5902368093403823</v>
      </c>
      <c r="AH930" s="304">
        <f t="shared" ca="1" si="434"/>
        <v>-8.1058798592071692</v>
      </c>
    </row>
    <row r="931" spans="1:34" x14ac:dyDescent="0.2">
      <c r="A931" s="347">
        <f t="shared" ca="1" si="412"/>
        <v>1E-4</v>
      </c>
      <c r="B931" s="304">
        <f t="shared" ca="1" si="413"/>
        <v>48.312100000000747</v>
      </c>
      <c r="D931" s="306">
        <f t="shared" ca="1" si="414"/>
        <v>-1.2315316004770991</v>
      </c>
      <c r="E931" s="307">
        <f t="shared" ca="1" si="415"/>
        <v>-1.7981907583763874</v>
      </c>
      <c r="F931" s="304">
        <f t="shared" ca="1" si="416"/>
        <v>2.1794861978190943</v>
      </c>
      <c r="G931" s="306">
        <f t="shared" ca="1" si="417"/>
        <v>24.272579771054172</v>
      </c>
      <c r="H931" s="307">
        <f t="shared" ca="1" si="418"/>
        <v>-157.90783361542705</v>
      </c>
      <c r="I931" s="304">
        <f t="shared" ca="1" si="419"/>
        <v>159.76245505706146</v>
      </c>
      <c r="J931" s="306">
        <f t="shared" ca="1" si="420"/>
        <v>2310.0930585504543</v>
      </c>
      <c r="K931" s="307">
        <f t="shared" ca="1" si="421"/>
        <v>-2.943653235585916</v>
      </c>
      <c r="L931" s="304">
        <f t="shared" ca="1" si="406"/>
        <v>2310.094934035691</v>
      </c>
      <c r="M931" s="306">
        <f t="shared" ca="1" si="422"/>
        <v>-1.4182765011452876</v>
      </c>
      <c r="N931" s="304">
        <f t="shared" ca="1" si="423"/>
        <v>-81.261257698206251</v>
      </c>
      <c r="P931" s="310">
        <f t="shared" ca="1" si="424"/>
        <v>23</v>
      </c>
      <c r="Q931" s="304">
        <f t="shared" ca="1" si="425"/>
        <v>0</v>
      </c>
      <c r="R931" s="306">
        <f t="shared" ca="1" si="426"/>
        <v>0</v>
      </c>
      <c r="S931" s="307">
        <f t="shared" ca="1" si="427"/>
        <v>8.451999999999984</v>
      </c>
      <c r="T931" s="304">
        <f t="shared" ca="1" si="407"/>
        <v>82.914119999999841</v>
      </c>
      <c r="U931" s="311">
        <f t="shared" ca="1" si="408"/>
        <v>0</v>
      </c>
      <c r="V931" s="306">
        <f t="shared" ca="1" si="409"/>
        <v>1.2253606506028751</v>
      </c>
      <c r="W931" s="304">
        <f t="shared" ca="1" si="410"/>
        <v>68.511385714049553</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1.5902092631166376</v>
      </c>
      <c r="AH931" s="304">
        <f t="shared" ca="1" si="434"/>
        <v>-8.1059087958808931</v>
      </c>
    </row>
    <row r="932" spans="1:34" x14ac:dyDescent="0.2">
      <c r="A932" s="347">
        <f t="shared" ca="1" si="412"/>
        <v>1E-4</v>
      </c>
      <c r="B932" s="304">
        <f t="shared" ca="1" si="413"/>
        <v>48.31220000000075</v>
      </c>
      <c r="D932" s="306">
        <f t="shared" ca="1" si="414"/>
        <v>-1.2315285225057657</v>
      </c>
      <c r="E932" s="307">
        <f t="shared" ca="1" si="415"/>
        <v>-1.7981610088927411</v>
      </c>
      <c r="F932" s="304">
        <f t="shared" ca="1" si="416"/>
        <v>2.1794599137509723</v>
      </c>
      <c r="G932" s="306">
        <f t="shared" ca="1" si="417"/>
        <v>24.272456618201922</v>
      </c>
      <c r="H932" s="307">
        <f t="shared" ca="1" si="418"/>
        <v>-157.90801343152793</v>
      </c>
      <c r="I932" s="304">
        <f t="shared" ca="1" si="419"/>
        <v>159.76261407530268</v>
      </c>
      <c r="J932" s="306">
        <f t="shared" ca="1" si="420"/>
        <v>2310.0930585504543</v>
      </c>
      <c r="K932" s="307">
        <f t="shared" ca="1" si="421"/>
        <v>-2.9594440279382637</v>
      </c>
      <c r="L932" s="304">
        <f t="shared" ca="1" si="406"/>
        <v>2310.0949542111784</v>
      </c>
      <c r="M932" s="306">
        <f t="shared" ca="1" si="422"/>
        <v>-1.4182774340452182</v>
      </c>
      <c r="N932" s="304">
        <f t="shared" ca="1" si="423"/>
        <v>-81.261311149434974</v>
      </c>
      <c r="P932" s="310">
        <f t="shared" ca="1" si="424"/>
        <v>23</v>
      </c>
      <c r="Q932" s="304">
        <f t="shared" ca="1" si="425"/>
        <v>0</v>
      </c>
      <c r="R932" s="306">
        <f t="shared" ca="1" si="426"/>
        <v>0</v>
      </c>
      <c r="S932" s="307">
        <f t="shared" ca="1" si="427"/>
        <v>8.451999999999984</v>
      </c>
      <c r="T932" s="304">
        <f t="shared" ca="1" si="407"/>
        <v>82.914119999999841</v>
      </c>
      <c r="U932" s="311">
        <f t="shared" ca="1" si="408"/>
        <v>0</v>
      </c>
      <c r="V932" s="306">
        <f t="shared" ca="1" si="409"/>
        <v>1.2253625855460042</v>
      </c>
      <c r="W932" s="304">
        <f t="shared" ca="1" si="410"/>
        <v>68.511630283811897</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1.5901817170523298</v>
      </c>
      <c r="AH932" s="304">
        <f t="shared" ca="1" si="434"/>
        <v>-8.1059377323769155</v>
      </c>
    </row>
    <row r="933" spans="1:34" x14ac:dyDescent="0.2">
      <c r="A933" s="347">
        <f t="shared" ca="1" si="412"/>
        <v>1E-4</v>
      </c>
      <c r="B933" s="304">
        <f t="shared" ca="1" si="413"/>
        <v>48.312300000000754</v>
      </c>
      <c r="D933" s="306">
        <f t="shared" ca="1" si="414"/>
        <v>-1.2315254445057995</v>
      </c>
      <c r="E933" s="307">
        <f t="shared" ca="1" si="415"/>
        <v>-1.798131259591635</v>
      </c>
      <c r="F933" s="304">
        <f t="shared" ca="1" si="416"/>
        <v>2.1794336299107178</v>
      </c>
      <c r="G933" s="306">
        <f t="shared" ca="1" si="417"/>
        <v>24.272333465657471</v>
      </c>
      <c r="H933" s="307">
        <f t="shared" ca="1" si="418"/>
        <v>-157.90819324465389</v>
      </c>
      <c r="I933" s="304">
        <f t="shared" ca="1" si="419"/>
        <v>159.7627730907893</v>
      </c>
      <c r="J933" s="306">
        <f t="shared" ca="1" si="420"/>
        <v>2310.0930585504543</v>
      </c>
      <c r="K933" s="307">
        <f t="shared" ca="1" si="421"/>
        <v>-2.9752348382720726</v>
      </c>
      <c r="L933" s="304">
        <f t="shared" ca="1" si="406"/>
        <v>2310.0949744946279</v>
      </c>
      <c r="M933" s="306">
        <f t="shared" ca="1" si="422"/>
        <v>-1.4182783669385586</v>
      </c>
      <c r="N933" s="304">
        <f t="shared" ca="1" si="423"/>
        <v>-81.261364600286115</v>
      </c>
      <c r="P933" s="310">
        <f t="shared" ca="1" si="424"/>
        <v>23</v>
      </c>
      <c r="Q933" s="304">
        <f t="shared" ca="1" si="425"/>
        <v>0</v>
      </c>
      <c r="R933" s="306">
        <f t="shared" ca="1" si="426"/>
        <v>0</v>
      </c>
      <c r="S933" s="307">
        <f t="shared" ca="1" si="427"/>
        <v>8.451999999999984</v>
      </c>
      <c r="T933" s="304">
        <f t="shared" ca="1" si="407"/>
        <v>82.914119999999841</v>
      </c>
      <c r="U933" s="311">
        <f t="shared" ca="1" si="408"/>
        <v>0</v>
      </c>
      <c r="V933" s="306">
        <f t="shared" ca="1" si="409"/>
        <v>1.2253645204943922</v>
      </c>
      <c r="W933" s="304">
        <f t="shared" ca="1" si="410"/>
        <v>68.511874852072225</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1.5901541711474749</v>
      </c>
      <c r="AH933" s="304">
        <f t="shared" ca="1" si="434"/>
        <v>-8.1059666686952241</v>
      </c>
    </row>
    <row r="934" spans="1:34" x14ac:dyDescent="0.2">
      <c r="A934" s="347">
        <f t="shared" ca="1" si="412"/>
        <v>1E-4</v>
      </c>
      <c r="B934" s="304">
        <f t="shared" ca="1" si="413"/>
        <v>48.312400000000757</v>
      </c>
      <c r="D934" s="306">
        <f t="shared" ca="1" si="414"/>
        <v>-1.2315223664772004</v>
      </c>
      <c r="E934" s="307">
        <f t="shared" ca="1" si="415"/>
        <v>-1.798101510473062</v>
      </c>
      <c r="F934" s="304">
        <f t="shared" ca="1" si="416"/>
        <v>2.1794073462983259</v>
      </c>
      <c r="G934" s="306">
        <f t="shared" ca="1" si="417"/>
        <v>24.272210313420825</v>
      </c>
      <c r="H934" s="307">
        <f t="shared" ca="1" si="418"/>
        <v>-157.90837305480494</v>
      </c>
      <c r="I934" s="304">
        <f t="shared" ca="1" si="419"/>
        <v>159.76293210352136</v>
      </c>
      <c r="J934" s="306">
        <f t="shared" ca="1" si="420"/>
        <v>2310.0930585504543</v>
      </c>
      <c r="K934" s="307">
        <f t="shared" ca="1" si="421"/>
        <v>-2.9910256665870456</v>
      </c>
      <c r="L934" s="304">
        <f t="shared" ca="1" si="406"/>
        <v>2310.0949948860393</v>
      </c>
      <c r="M934" s="306">
        <f t="shared" ca="1" si="422"/>
        <v>-1.4182792998253084</v>
      </c>
      <c r="N934" s="304">
        <f t="shared" ca="1" si="423"/>
        <v>-81.261418050759644</v>
      </c>
      <c r="P934" s="310">
        <f t="shared" ca="1" si="424"/>
        <v>23</v>
      </c>
      <c r="Q934" s="304">
        <f t="shared" ca="1" si="425"/>
        <v>0</v>
      </c>
      <c r="R934" s="306">
        <f t="shared" ca="1" si="426"/>
        <v>0</v>
      </c>
      <c r="S934" s="307">
        <f t="shared" ca="1" si="427"/>
        <v>8.451999999999984</v>
      </c>
      <c r="T934" s="304">
        <f t="shared" ca="1" si="407"/>
        <v>82.914119999999841</v>
      </c>
      <c r="U934" s="311">
        <f t="shared" ca="1" si="408"/>
        <v>0</v>
      </c>
      <c r="V934" s="306">
        <f t="shared" ca="1" si="409"/>
        <v>1.2253664554480395</v>
      </c>
      <c r="W934" s="304">
        <f t="shared" ca="1" si="410"/>
        <v>68.512119418830551</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1.5901266254020729</v>
      </c>
      <c r="AH934" s="304">
        <f t="shared" ca="1" si="434"/>
        <v>-8.1059956048358206</v>
      </c>
    </row>
    <row r="935" spans="1:34" x14ac:dyDescent="0.2">
      <c r="A935" s="347">
        <f t="shared" ca="1" si="412"/>
        <v>1E-4</v>
      </c>
      <c r="B935" s="304">
        <f t="shared" ca="1" si="413"/>
        <v>48.31250000000076</v>
      </c>
      <c r="D935" s="306">
        <f t="shared" ca="1" si="414"/>
        <v>-1.2315192884199715</v>
      </c>
      <c r="E935" s="307">
        <f t="shared" ca="1" si="415"/>
        <v>-1.7980717615370221</v>
      </c>
      <c r="F935" s="304">
        <f t="shared" ca="1" si="416"/>
        <v>2.1793810629137993</v>
      </c>
      <c r="G935" s="306">
        <f t="shared" ca="1" si="417"/>
        <v>24.272087161491982</v>
      </c>
      <c r="H935" s="307">
        <f t="shared" ca="1" si="418"/>
        <v>-157.90855286198109</v>
      </c>
      <c r="I935" s="304">
        <f t="shared" ca="1" si="419"/>
        <v>159.76309111349886</v>
      </c>
      <c r="J935" s="306">
        <f t="shared" ca="1" si="420"/>
        <v>2310.0930585504543</v>
      </c>
      <c r="K935" s="307">
        <f t="shared" ca="1" si="421"/>
        <v>-3.0068165128828848</v>
      </c>
      <c r="L935" s="304">
        <f t="shared" ca="1" si="406"/>
        <v>2310.0950153854137</v>
      </c>
      <c r="M935" s="306">
        <f t="shared" ca="1" si="422"/>
        <v>-1.4182802327054682</v>
      </c>
      <c r="N935" s="304">
        <f t="shared" ca="1" si="423"/>
        <v>-81.261471500855592</v>
      </c>
      <c r="P935" s="310">
        <f t="shared" ca="1" si="424"/>
        <v>23</v>
      </c>
      <c r="Q935" s="304">
        <f t="shared" ca="1" si="425"/>
        <v>0</v>
      </c>
      <c r="R935" s="306">
        <f t="shared" ca="1" si="426"/>
        <v>0</v>
      </c>
      <c r="S935" s="307">
        <f t="shared" ca="1" si="427"/>
        <v>8.451999999999984</v>
      </c>
      <c r="T935" s="304">
        <f t="shared" ca="1" si="407"/>
        <v>82.914119999999841</v>
      </c>
      <c r="U935" s="311">
        <f t="shared" ca="1" si="408"/>
        <v>0</v>
      </c>
      <c r="V935" s="306">
        <f t="shared" ca="1" si="409"/>
        <v>1.2253683904069461</v>
      </c>
      <c r="W935" s="304">
        <f t="shared" ca="1" si="410"/>
        <v>68.512363984086875</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1.5900990798161168</v>
      </c>
      <c r="AH935" s="304">
        <f t="shared" ca="1" si="434"/>
        <v>-8.1060245407987086</v>
      </c>
    </row>
    <row r="936" spans="1:34" x14ac:dyDescent="0.2">
      <c r="A936" s="347">
        <f t="shared" ca="1" si="412"/>
        <v>1E-4</v>
      </c>
      <c r="B936" s="304">
        <f t="shared" ca="1" si="413"/>
        <v>48.312600000000764</v>
      </c>
      <c r="D936" s="306">
        <f t="shared" ca="1" si="414"/>
        <v>-1.2315162103341104</v>
      </c>
      <c r="E936" s="307">
        <f t="shared" ca="1" si="415"/>
        <v>-1.7980420127835153</v>
      </c>
      <c r="F936" s="304">
        <f t="shared" ca="1" si="416"/>
        <v>2.179354779757138</v>
      </c>
      <c r="G936" s="306">
        <f t="shared" ca="1" si="417"/>
        <v>24.271964009870949</v>
      </c>
      <c r="H936" s="307">
        <f t="shared" ca="1" si="418"/>
        <v>-157.90873266618237</v>
      </c>
      <c r="I936" s="304">
        <f t="shared" ca="1" si="419"/>
        <v>159.76325012072184</v>
      </c>
      <c r="J936" s="306">
        <f t="shared" ca="1" si="420"/>
        <v>2310.0930585504543</v>
      </c>
      <c r="K936" s="307">
        <f t="shared" ca="1" si="421"/>
        <v>-3.022607377159293</v>
      </c>
      <c r="L936" s="304">
        <f t="shared" ca="1" si="406"/>
        <v>2310.095035992751</v>
      </c>
      <c r="M936" s="306">
        <f t="shared" ca="1" si="422"/>
        <v>-1.4182811655790379</v>
      </c>
      <c r="N936" s="304">
        <f t="shared" ca="1" si="423"/>
        <v>-81.261524950573957</v>
      </c>
      <c r="P936" s="310">
        <f t="shared" ca="1" si="424"/>
        <v>23</v>
      </c>
      <c r="Q936" s="304">
        <f t="shared" ca="1" si="425"/>
        <v>0</v>
      </c>
      <c r="R936" s="306">
        <f t="shared" ca="1" si="426"/>
        <v>0</v>
      </c>
      <c r="S936" s="307">
        <f t="shared" ca="1" si="427"/>
        <v>8.451999999999984</v>
      </c>
      <c r="T936" s="304">
        <f t="shared" ca="1" si="407"/>
        <v>82.914119999999841</v>
      </c>
      <c r="U936" s="311">
        <f t="shared" ca="1" si="408"/>
        <v>0</v>
      </c>
      <c r="V936" s="306">
        <f t="shared" ca="1" si="409"/>
        <v>1.2253703253711121</v>
      </c>
      <c r="W936" s="304">
        <f t="shared" ca="1" si="410"/>
        <v>68.512608547841211</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1.5900715343896152</v>
      </c>
      <c r="AH936" s="304">
        <f t="shared" ca="1" si="434"/>
        <v>-8.1060534765838863</v>
      </c>
    </row>
    <row r="937" spans="1:34" x14ac:dyDescent="0.2">
      <c r="A937" s="347">
        <f t="shared" ca="1" si="412"/>
        <v>1E-4</v>
      </c>
      <c r="B937" s="304">
        <f t="shared" ca="1" si="413"/>
        <v>48.312700000000767</v>
      </c>
      <c r="D937" s="306">
        <f t="shared" ca="1" si="414"/>
        <v>-1.2315131322196178</v>
      </c>
      <c r="E937" s="307">
        <f t="shared" ca="1" si="415"/>
        <v>-1.7980122642125416</v>
      </c>
      <c r="F937" s="304">
        <f t="shared" ca="1" si="416"/>
        <v>2.1793284968283428</v>
      </c>
      <c r="G937" s="306">
        <f t="shared" ca="1" si="417"/>
        <v>24.271840858557727</v>
      </c>
      <c r="H937" s="307">
        <f t="shared" ca="1" si="418"/>
        <v>-157.90891246740878</v>
      </c>
      <c r="I937" s="304">
        <f t="shared" ca="1" si="419"/>
        <v>159.76340912519024</v>
      </c>
      <c r="J937" s="306">
        <f t="shared" ca="1" si="420"/>
        <v>2310.0930585504543</v>
      </c>
      <c r="K937" s="307">
        <f t="shared" ca="1" si="421"/>
        <v>-3.0383982594159726</v>
      </c>
      <c r="L937" s="304">
        <f t="shared" ca="1" si="406"/>
        <v>2310.0950567080517</v>
      </c>
      <c r="M937" s="306">
        <f t="shared" ca="1" si="422"/>
        <v>-1.4182820984460174</v>
      </c>
      <c r="N937" s="304">
        <f t="shared" ca="1" si="423"/>
        <v>-81.261578399914725</v>
      </c>
      <c r="P937" s="310">
        <f t="shared" ca="1" si="424"/>
        <v>23</v>
      </c>
      <c r="Q937" s="304">
        <f t="shared" ca="1" si="425"/>
        <v>0</v>
      </c>
      <c r="R937" s="306">
        <f t="shared" ca="1" si="426"/>
        <v>0</v>
      </c>
      <c r="S937" s="307">
        <f t="shared" ca="1" si="427"/>
        <v>8.451999999999984</v>
      </c>
      <c r="T937" s="304">
        <f t="shared" ca="1" si="407"/>
        <v>82.914119999999841</v>
      </c>
      <c r="U937" s="311">
        <f t="shared" ca="1" si="408"/>
        <v>0</v>
      </c>
      <c r="V937" s="306">
        <f t="shared" ca="1" si="409"/>
        <v>1.2253722603405373</v>
      </c>
      <c r="W937" s="304">
        <f t="shared" ca="1" si="410"/>
        <v>68.512853110093502</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1.5900439891225577</v>
      </c>
      <c r="AH937" s="304">
        <f t="shared" ca="1" si="434"/>
        <v>-8.1060824121913555</v>
      </c>
    </row>
    <row r="938" spans="1:34" x14ac:dyDescent="0.2">
      <c r="A938" s="347">
        <f t="shared" ca="1" si="412"/>
        <v>1E-4</v>
      </c>
      <c r="B938" s="304">
        <f t="shared" ca="1" si="413"/>
        <v>48.31280000000077</v>
      </c>
      <c r="D938" s="306">
        <f t="shared" ca="1" si="414"/>
        <v>-1.2315100540764965</v>
      </c>
      <c r="E938" s="307">
        <f t="shared" ca="1" si="415"/>
        <v>-1.7979825158241045</v>
      </c>
      <c r="F938" s="304">
        <f t="shared" ca="1" si="416"/>
        <v>2.1793022141274192</v>
      </c>
      <c r="G938" s="306">
        <f t="shared" ca="1" si="417"/>
        <v>24.27171770755232</v>
      </c>
      <c r="H938" s="307">
        <f t="shared" ca="1" si="418"/>
        <v>-157.90909226566038</v>
      </c>
      <c r="I938" s="304">
        <f t="shared" ca="1" si="419"/>
        <v>159.76356812690418</v>
      </c>
      <c r="J938" s="306">
        <f t="shared" ca="1" si="420"/>
        <v>2310.0930585504543</v>
      </c>
      <c r="K938" s="307">
        <f t="shared" ca="1" si="421"/>
        <v>-3.0541891596526263</v>
      </c>
      <c r="L938" s="304">
        <f t="shared" ca="1" si="406"/>
        <v>2310.0950775313158</v>
      </c>
      <c r="M938" s="306">
        <f t="shared" ca="1" si="422"/>
        <v>-1.4182830313064068</v>
      </c>
      <c r="N938" s="304">
        <f t="shared" ca="1" si="423"/>
        <v>-81.261631848877911</v>
      </c>
      <c r="P938" s="310">
        <f t="shared" ca="1" si="424"/>
        <v>23</v>
      </c>
      <c r="Q938" s="304">
        <f t="shared" ca="1" si="425"/>
        <v>0</v>
      </c>
      <c r="R938" s="306">
        <f t="shared" ca="1" si="426"/>
        <v>0</v>
      </c>
      <c r="S938" s="307">
        <f t="shared" ca="1" si="427"/>
        <v>8.451999999999984</v>
      </c>
      <c r="T938" s="304">
        <f t="shared" ca="1" si="407"/>
        <v>82.914119999999841</v>
      </c>
      <c r="U938" s="311">
        <f t="shared" ca="1" si="408"/>
        <v>0</v>
      </c>
      <c r="V938" s="306">
        <f t="shared" ca="1" si="409"/>
        <v>1.2253741953152211</v>
      </c>
      <c r="W938" s="304">
        <f t="shared" ca="1" si="410"/>
        <v>68.513097670843777</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1.5900164440149549</v>
      </c>
      <c r="AH938" s="304">
        <f t="shared" ca="1" si="434"/>
        <v>-8.1061113476211109</v>
      </c>
    </row>
    <row r="939" spans="1:34" x14ac:dyDescent="0.2">
      <c r="A939" s="347">
        <f t="shared" ca="1" si="412"/>
        <v>1E-4</v>
      </c>
      <c r="B939" s="304">
        <f t="shared" ca="1" si="413"/>
        <v>48.312900000000774</v>
      </c>
      <c r="D939" s="306">
        <f t="shared" ca="1" si="414"/>
        <v>-1.2315069759047459</v>
      </c>
      <c r="E939" s="307">
        <f t="shared" ca="1" si="415"/>
        <v>-1.7979527676182023</v>
      </c>
      <c r="F939" s="304">
        <f t="shared" ca="1" si="416"/>
        <v>2.1792759316543662</v>
      </c>
      <c r="G939" s="306">
        <f t="shared" ca="1" si="417"/>
        <v>24.27159455685473</v>
      </c>
      <c r="H939" s="307">
        <f t="shared" ca="1" si="418"/>
        <v>-157.90927206093713</v>
      </c>
      <c r="I939" s="304">
        <f t="shared" ca="1" si="419"/>
        <v>159.7637271258636</v>
      </c>
      <c r="J939" s="306">
        <f t="shared" ca="1" si="420"/>
        <v>2310.0930585504543</v>
      </c>
      <c r="K939" s="307">
        <f t="shared" ca="1" si="421"/>
        <v>-3.0699800778689563</v>
      </c>
      <c r="L939" s="304">
        <f t="shared" ca="1" si="406"/>
        <v>2310.0950984625442</v>
      </c>
      <c r="M939" s="306">
        <f t="shared" ca="1" si="422"/>
        <v>-1.4182839641602063</v>
      </c>
      <c r="N939" s="304">
        <f t="shared" ca="1" si="423"/>
        <v>-81.261685297463529</v>
      </c>
      <c r="P939" s="310">
        <f t="shared" ca="1" si="424"/>
        <v>23</v>
      </c>
      <c r="Q939" s="304">
        <f t="shared" ca="1" si="425"/>
        <v>0</v>
      </c>
      <c r="R939" s="306">
        <f t="shared" ca="1" si="426"/>
        <v>0</v>
      </c>
      <c r="S939" s="307">
        <f t="shared" ca="1" si="427"/>
        <v>8.451999999999984</v>
      </c>
      <c r="T939" s="304">
        <f t="shared" ca="1" si="407"/>
        <v>82.914119999999841</v>
      </c>
      <c r="U939" s="311">
        <f t="shared" ca="1" si="408"/>
        <v>0</v>
      </c>
      <c r="V939" s="306">
        <f t="shared" ca="1" si="409"/>
        <v>1.2253761302951645</v>
      </c>
      <c r="W939" s="304">
        <f t="shared" ca="1" si="410"/>
        <v>68.513342230092036</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1.5899888990668032</v>
      </c>
      <c r="AH939" s="304">
        <f t="shared" ca="1" si="434"/>
        <v>-8.1061402828731559</v>
      </c>
    </row>
    <row r="940" spans="1:34" x14ac:dyDescent="0.2">
      <c r="A940" s="347">
        <f t="shared" ca="1" si="412"/>
        <v>1E-4</v>
      </c>
      <c r="B940" s="304">
        <f t="shared" ca="1" si="413"/>
        <v>48.313000000000777</v>
      </c>
      <c r="D940" s="306">
        <f t="shared" ca="1" si="414"/>
        <v>-1.2315038977043646</v>
      </c>
      <c r="E940" s="307">
        <f t="shared" ca="1" si="415"/>
        <v>-1.7979230195948368</v>
      </c>
      <c r="F940" s="304">
        <f t="shared" ca="1" si="416"/>
        <v>2.1792496494091855</v>
      </c>
      <c r="G940" s="306">
        <f t="shared" ca="1" si="417"/>
        <v>24.271471406464958</v>
      </c>
      <c r="H940" s="307">
        <f t="shared" ca="1" si="418"/>
        <v>-157.90945185323909</v>
      </c>
      <c r="I940" s="304">
        <f t="shared" ca="1" si="419"/>
        <v>159.76388612206853</v>
      </c>
      <c r="J940" s="306">
        <f t="shared" ca="1" si="420"/>
        <v>2310.0930585504543</v>
      </c>
      <c r="K940" s="307">
        <f t="shared" ca="1" si="421"/>
        <v>-3.0857710140646653</v>
      </c>
      <c r="L940" s="304">
        <f t="shared" ca="1" si="406"/>
        <v>2310.0951195017369</v>
      </c>
      <c r="M940" s="306">
        <f t="shared" ca="1" si="422"/>
        <v>-1.4182848970074158</v>
      </c>
      <c r="N940" s="304">
        <f t="shared" ca="1" si="423"/>
        <v>-81.261738745671565</v>
      </c>
      <c r="P940" s="310">
        <f t="shared" ca="1" si="424"/>
        <v>23</v>
      </c>
      <c r="Q940" s="304">
        <f t="shared" ca="1" si="425"/>
        <v>0</v>
      </c>
      <c r="R940" s="306">
        <f t="shared" ca="1" si="426"/>
        <v>0</v>
      </c>
      <c r="S940" s="307">
        <f t="shared" ca="1" si="427"/>
        <v>8.451999999999984</v>
      </c>
      <c r="T940" s="304">
        <f t="shared" ca="1" si="407"/>
        <v>82.914119999999841</v>
      </c>
      <c r="U940" s="311">
        <f t="shared" ca="1" si="408"/>
        <v>0</v>
      </c>
      <c r="V940" s="306">
        <f t="shared" ca="1" si="409"/>
        <v>1.2253780652803674</v>
      </c>
      <c r="W940" s="304">
        <f t="shared" ca="1" si="410"/>
        <v>68.513586787838278</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1.5899613542781061</v>
      </c>
      <c r="AH940" s="304">
        <f t="shared" ca="1" si="434"/>
        <v>-8.1061692179474871</v>
      </c>
    </row>
    <row r="941" spans="1:34" x14ac:dyDescent="0.2">
      <c r="A941" s="347">
        <f t="shared" ca="1" si="412"/>
        <v>1E-4</v>
      </c>
      <c r="B941" s="304">
        <f t="shared" ca="1" si="413"/>
        <v>48.31310000000078</v>
      </c>
      <c r="D941" s="306">
        <f t="shared" ca="1" si="414"/>
        <v>-1.2315008194753565</v>
      </c>
      <c r="E941" s="307">
        <f t="shared" ca="1" si="415"/>
        <v>-1.7978932717540044</v>
      </c>
      <c r="F941" s="304">
        <f t="shared" ca="1" si="416"/>
        <v>2.1792233673918773</v>
      </c>
      <c r="G941" s="306">
        <f t="shared" ca="1" si="417"/>
        <v>24.271348256383011</v>
      </c>
      <c r="H941" s="307">
        <f t="shared" ca="1" si="418"/>
        <v>-157.90963164256627</v>
      </c>
      <c r="I941" s="304">
        <f t="shared" ca="1" si="419"/>
        <v>159.764045115519</v>
      </c>
      <c r="J941" s="306">
        <f t="shared" ca="1" si="420"/>
        <v>2310.0930585504543</v>
      </c>
      <c r="K941" s="307">
        <f t="shared" ca="1" si="421"/>
        <v>-3.1015619682394555</v>
      </c>
      <c r="L941" s="304">
        <f t="shared" ca="1" si="406"/>
        <v>2310.0951406488944</v>
      </c>
      <c r="M941" s="306">
        <f t="shared" ca="1" si="422"/>
        <v>-1.4182858298480356</v>
      </c>
      <c r="N941" s="304">
        <f t="shared" ca="1" si="423"/>
        <v>-81.261792193502046</v>
      </c>
      <c r="P941" s="310">
        <f t="shared" ca="1" si="424"/>
        <v>23</v>
      </c>
      <c r="Q941" s="304">
        <f t="shared" ca="1" si="425"/>
        <v>0</v>
      </c>
      <c r="R941" s="306">
        <f t="shared" ca="1" si="426"/>
        <v>0</v>
      </c>
      <c r="S941" s="307">
        <f t="shared" ca="1" si="427"/>
        <v>8.451999999999984</v>
      </c>
      <c r="T941" s="304">
        <f t="shared" ca="1" si="407"/>
        <v>82.914119999999841</v>
      </c>
      <c r="U941" s="311">
        <f t="shared" ca="1" si="408"/>
        <v>0</v>
      </c>
      <c r="V941" s="306">
        <f t="shared" ca="1" si="409"/>
        <v>1.2253800002708288</v>
      </c>
      <c r="W941" s="304">
        <f t="shared" ca="1" si="410"/>
        <v>68.513831344082462</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1.5899338096488602</v>
      </c>
      <c r="AH941" s="304">
        <f t="shared" ca="1" si="434"/>
        <v>-8.1061981528441081</v>
      </c>
    </row>
    <row r="942" spans="1:34" x14ac:dyDescent="0.2">
      <c r="A942" s="347">
        <f t="shared" ca="1" si="412"/>
        <v>1E-4</v>
      </c>
      <c r="B942" s="304">
        <f t="shared" ca="1" si="413"/>
        <v>48.313200000000784</v>
      </c>
      <c r="D942" s="306">
        <f t="shared" ca="1" si="414"/>
        <v>-1.2314977412177179</v>
      </c>
      <c r="E942" s="307">
        <f t="shared" ca="1" si="415"/>
        <v>-1.7978635240957122</v>
      </c>
      <c r="F942" s="304">
        <f t="shared" ca="1" si="416"/>
        <v>2.1791970856024458</v>
      </c>
      <c r="G942" s="306">
        <f t="shared" ca="1" si="417"/>
        <v>24.271225106608888</v>
      </c>
      <c r="H942" s="307">
        <f t="shared" ca="1" si="418"/>
        <v>-157.90981142891869</v>
      </c>
      <c r="I942" s="304">
        <f t="shared" ca="1" si="419"/>
        <v>159.76420410621506</v>
      </c>
      <c r="J942" s="306">
        <f t="shared" ca="1" si="420"/>
        <v>2310.0930585504543</v>
      </c>
      <c r="K942" s="307">
        <f t="shared" ca="1" si="421"/>
        <v>-3.1173529403930296</v>
      </c>
      <c r="L942" s="304">
        <f t="shared" ca="1" si="406"/>
        <v>2310.095161904017</v>
      </c>
      <c r="M942" s="306">
        <f t="shared" ca="1" si="422"/>
        <v>-1.4182867626820657</v>
      </c>
      <c r="N942" s="304">
        <f t="shared" ca="1" si="423"/>
        <v>-81.261845640954945</v>
      </c>
      <c r="P942" s="310">
        <f t="shared" ca="1" si="424"/>
        <v>23</v>
      </c>
      <c r="Q942" s="304">
        <f t="shared" ca="1" si="425"/>
        <v>0</v>
      </c>
      <c r="R942" s="306">
        <f t="shared" ca="1" si="426"/>
        <v>0</v>
      </c>
      <c r="S942" s="307">
        <f t="shared" ca="1" si="427"/>
        <v>8.451999999999984</v>
      </c>
      <c r="T942" s="304">
        <f t="shared" ca="1" si="407"/>
        <v>82.914119999999841</v>
      </c>
      <c r="U942" s="311">
        <f t="shared" ca="1" si="408"/>
        <v>0</v>
      </c>
      <c r="V942" s="306">
        <f t="shared" ca="1" si="409"/>
        <v>1.2253819352665496</v>
      </c>
      <c r="W942" s="304">
        <f t="shared" ca="1" si="410"/>
        <v>68.514075898824657</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1.5899062651790707</v>
      </c>
      <c r="AH942" s="304">
        <f t="shared" ca="1" si="434"/>
        <v>-8.1062270875630134</v>
      </c>
    </row>
    <row r="943" spans="1:34" x14ac:dyDescent="0.2">
      <c r="A943" s="347">
        <f t="shared" ca="1" si="412"/>
        <v>1E-4</v>
      </c>
      <c r="B943" s="304">
        <f t="shared" ca="1" si="413"/>
        <v>48.313300000000787</v>
      </c>
      <c r="D943" s="306">
        <f t="shared" ca="1" si="414"/>
        <v>-1.2314946629314532</v>
      </c>
      <c r="E943" s="307">
        <f t="shared" ca="1" si="415"/>
        <v>-1.7978337766199513</v>
      </c>
      <c r="F943" s="304">
        <f t="shared" ca="1" si="416"/>
        <v>2.1791708040408881</v>
      </c>
      <c r="G943" s="306">
        <f t="shared" ca="1" si="417"/>
        <v>24.271101957142594</v>
      </c>
      <c r="H943" s="307">
        <f t="shared" ca="1" si="418"/>
        <v>-157.90999121229635</v>
      </c>
      <c r="I943" s="304">
        <f t="shared" ca="1" si="419"/>
        <v>159.76436309415664</v>
      </c>
      <c r="J943" s="306">
        <f t="shared" ca="1" si="420"/>
        <v>2310.0930585504543</v>
      </c>
      <c r="K943" s="307">
        <f t="shared" ca="1" si="421"/>
        <v>-3.1331439305250903</v>
      </c>
      <c r="L943" s="304">
        <f t="shared" ca="1" si="406"/>
        <v>2310.0951832671058</v>
      </c>
      <c r="M943" s="306">
        <f t="shared" ca="1" si="422"/>
        <v>-1.4182876955095058</v>
      </c>
      <c r="N943" s="304">
        <f t="shared" ca="1" si="423"/>
        <v>-81.26189908803029</v>
      </c>
      <c r="P943" s="310">
        <f t="shared" ca="1" si="424"/>
        <v>23</v>
      </c>
      <c r="Q943" s="304">
        <f t="shared" ca="1" si="425"/>
        <v>0</v>
      </c>
      <c r="R943" s="306">
        <f t="shared" ca="1" si="426"/>
        <v>0</v>
      </c>
      <c r="S943" s="307">
        <f t="shared" ca="1" si="427"/>
        <v>8.451999999999984</v>
      </c>
      <c r="T943" s="304">
        <f t="shared" ca="1" si="407"/>
        <v>82.914119999999841</v>
      </c>
      <c r="U943" s="311">
        <f t="shared" ca="1" si="408"/>
        <v>0</v>
      </c>
      <c r="V943" s="306">
        <f t="shared" ca="1" si="409"/>
        <v>1.2253838702675293</v>
      </c>
      <c r="W943" s="304">
        <f t="shared" ca="1" si="410"/>
        <v>68.51432045206478</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1.5898787208687342</v>
      </c>
      <c r="AH943" s="304">
        <f t="shared" ca="1" si="434"/>
        <v>-8.1062560221042101</v>
      </c>
    </row>
    <row r="944" spans="1:34" x14ac:dyDescent="0.2">
      <c r="A944" s="347">
        <f t="shared" ca="1" si="412"/>
        <v>1E-4</v>
      </c>
      <c r="B944" s="304">
        <f t="shared" ca="1" si="413"/>
        <v>48.31340000000079</v>
      </c>
      <c r="D944" s="306">
        <f t="shared" ca="1" si="414"/>
        <v>-1.2314915846165615</v>
      </c>
      <c r="E944" s="307">
        <f t="shared" ca="1" si="415"/>
        <v>-1.7978040293267323</v>
      </c>
      <c r="F944" s="304">
        <f t="shared" ca="1" si="416"/>
        <v>2.1791445227072122</v>
      </c>
      <c r="G944" s="306">
        <f t="shared" ca="1" si="417"/>
        <v>24.270978807984132</v>
      </c>
      <c r="H944" s="307">
        <f t="shared" ca="1" si="418"/>
        <v>-157.91017099269928</v>
      </c>
      <c r="I944" s="304">
        <f t="shared" ca="1" si="419"/>
        <v>159.76452207934383</v>
      </c>
      <c r="J944" s="306">
        <f t="shared" ca="1" si="420"/>
        <v>2310.0930585504543</v>
      </c>
      <c r="K944" s="307">
        <f t="shared" ca="1" si="421"/>
        <v>-3.1489349386353402</v>
      </c>
      <c r="L944" s="304">
        <f t="shared" ca="1" si="406"/>
        <v>2310.0952047381597</v>
      </c>
      <c r="M944" s="306">
        <f t="shared" ca="1" si="422"/>
        <v>-1.4182886283303566</v>
      </c>
      <c r="N944" s="304">
        <f t="shared" ca="1" si="423"/>
        <v>-81.261952534728081</v>
      </c>
      <c r="P944" s="310">
        <f t="shared" ca="1" si="424"/>
        <v>23</v>
      </c>
      <c r="Q944" s="304">
        <f t="shared" ca="1" si="425"/>
        <v>0</v>
      </c>
      <c r="R944" s="306">
        <f t="shared" ca="1" si="426"/>
        <v>0</v>
      </c>
      <c r="S944" s="307">
        <f t="shared" ca="1" si="427"/>
        <v>8.451999999999984</v>
      </c>
      <c r="T944" s="304">
        <f t="shared" ca="1" si="407"/>
        <v>82.914119999999841</v>
      </c>
      <c r="U944" s="311">
        <f t="shared" ca="1" si="408"/>
        <v>0</v>
      </c>
      <c r="V944" s="306">
        <f t="shared" ca="1" si="409"/>
        <v>1.2253858052737683</v>
      </c>
      <c r="W944" s="304">
        <f t="shared" ca="1" si="410"/>
        <v>68.5145650038029</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1.5898511767178523</v>
      </c>
      <c r="AH944" s="304">
        <f t="shared" ca="1" si="434"/>
        <v>-8.1062849564676895</v>
      </c>
    </row>
    <row r="945" spans="1:34" x14ac:dyDescent="0.2">
      <c r="A945" s="347">
        <f t="shared" ca="1" si="412"/>
        <v>1E-4</v>
      </c>
      <c r="B945" s="304">
        <f t="shared" ca="1" si="413"/>
        <v>48.313500000000793</v>
      </c>
      <c r="D945" s="306">
        <f t="shared" ca="1" si="414"/>
        <v>-1.2314885062730416</v>
      </c>
      <c r="E945" s="307">
        <f t="shared" ca="1" si="415"/>
        <v>-1.7977742822160447</v>
      </c>
      <c r="F945" s="304">
        <f t="shared" ca="1" si="416"/>
        <v>2.1791182416014103</v>
      </c>
      <c r="G945" s="306">
        <f t="shared" ca="1" si="417"/>
        <v>24.270855659133506</v>
      </c>
      <c r="H945" s="307">
        <f t="shared" ca="1" si="418"/>
        <v>-157.91035077012751</v>
      </c>
      <c r="I945" s="304">
        <f t="shared" ca="1" si="419"/>
        <v>159.7646810617766</v>
      </c>
      <c r="J945" s="306">
        <f t="shared" ca="1" si="420"/>
        <v>2310.0930585504543</v>
      </c>
      <c r="K945" s="307">
        <f t="shared" ca="1" si="421"/>
        <v>-3.1647259647234818</v>
      </c>
      <c r="L945" s="304">
        <f t="shared" ca="1" si="406"/>
        <v>2310.0952263171803</v>
      </c>
      <c r="M945" s="306">
        <f t="shared" ca="1" si="422"/>
        <v>-1.4182895611446178</v>
      </c>
      <c r="N945" s="304">
        <f t="shared" ca="1" si="423"/>
        <v>-81.262005981048304</v>
      </c>
      <c r="P945" s="310">
        <f t="shared" ca="1" si="424"/>
        <v>23</v>
      </c>
      <c r="Q945" s="304">
        <f t="shared" ca="1" si="425"/>
        <v>0</v>
      </c>
      <c r="R945" s="306">
        <f t="shared" ca="1" si="426"/>
        <v>0</v>
      </c>
      <c r="S945" s="307">
        <f t="shared" ca="1" si="427"/>
        <v>8.451999999999984</v>
      </c>
      <c r="T945" s="304">
        <f t="shared" ca="1" si="407"/>
        <v>82.914119999999841</v>
      </c>
      <c r="U945" s="311">
        <f t="shared" ca="1" si="408"/>
        <v>0</v>
      </c>
      <c r="V945" s="306">
        <f t="shared" ca="1" si="409"/>
        <v>1.2253877402852662</v>
      </c>
      <c r="W945" s="304">
        <f t="shared" ca="1" si="410"/>
        <v>68.514809554038933</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1.5898236327264268</v>
      </c>
      <c r="AH945" s="304">
        <f t="shared" ca="1" si="434"/>
        <v>-8.1063138906534586</v>
      </c>
    </row>
    <row r="946" spans="1:34" x14ac:dyDescent="0.2">
      <c r="A946" s="347">
        <f t="shared" ca="1" si="412"/>
        <v>1E-4</v>
      </c>
      <c r="B946" s="304">
        <f t="shared" ca="1" si="413"/>
        <v>48.313600000000797</v>
      </c>
      <c r="D946" s="306">
        <f t="shared" ca="1" si="414"/>
        <v>-1.2314854279008953</v>
      </c>
      <c r="E946" s="307">
        <f t="shared" ca="1" si="415"/>
        <v>-1.7977445352879027</v>
      </c>
      <c r="F946" s="304">
        <f t="shared" ca="1" si="416"/>
        <v>2.1790919607234955</v>
      </c>
      <c r="G946" s="306">
        <f t="shared" ca="1" si="417"/>
        <v>24.270732510590715</v>
      </c>
      <c r="H946" s="307">
        <f t="shared" ca="1" si="418"/>
        <v>-157.91053054458104</v>
      </c>
      <c r="I946" s="304">
        <f t="shared" ca="1" si="419"/>
        <v>159.76484004145502</v>
      </c>
      <c r="J946" s="306">
        <f t="shared" ca="1" si="420"/>
        <v>2310.0930585504543</v>
      </c>
      <c r="K946" s="307">
        <f t="shared" ca="1" si="421"/>
        <v>-3.1805170087892174</v>
      </c>
      <c r="L946" s="304">
        <f t="shared" ca="1" si="406"/>
        <v>2310.0952480041674</v>
      </c>
      <c r="M946" s="306">
        <f t="shared" ca="1" si="422"/>
        <v>-1.4182904939522893</v>
      </c>
      <c r="N946" s="304">
        <f t="shared" ca="1" si="423"/>
        <v>-81.262059426990987</v>
      </c>
      <c r="P946" s="310">
        <f t="shared" ca="1" si="424"/>
        <v>23</v>
      </c>
      <c r="Q946" s="304">
        <f t="shared" ca="1" si="425"/>
        <v>0</v>
      </c>
      <c r="R946" s="306">
        <f t="shared" ca="1" si="426"/>
        <v>0</v>
      </c>
      <c r="S946" s="307">
        <f t="shared" ca="1" si="427"/>
        <v>8.451999999999984</v>
      </c>
      <c r="T946" s="304">
        <f t="shared" ca="1" si="407"/>
        <v>82.914119999999841</v>
      </c>
      <c r="U946" s="311">
        <f t="shared" ca="1" si="408"/>
        <v>0</v>
      </c>
      <c r="V946" s="306">
        <f t="shared" ca="1" si="409"/>
        <v>1.2253896753020233</v>
      </c>
      <c r="W946" s="304">
        <f t="shared" ca="1" si="410"/>
        <v>68.515054102772964</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1.5897960888944613</v>
      </c>
      <c r="AH946" s="304">
        <f t="shared" ca="1" si="434"/>
        <v>-8.1063428246615086</v>
      </c>
    </row>
    <row r="947" spans="1:34" x14ac:dyDescent="0.2">
      <c r="A947" s="347">
        <f t="shared" ca="1" si="412"/>
        <v>1E-4</v>
      </c>
      <c r="B947" s="304">
        <f t="shared" ca="1" si="413"/>
        <v>48.3137000000008</v>
      </c>
      <c r="D947" s="306">
        <f t="shared" ca="1" si="414"/>
        <v>-1.2314823495001248</v>
      </c>
      <c r="E947" s="307">
        <f t="shared" ca="1" si="415"/>
        <v>-1.7977147885422937</v>
      </c>
      <c r="F947" s="304">
        <f t="shared" ca="1" si="416"/>
        <v>2.1790656800734602</v>
      </c>
      <c r="G947" s="306">
        <f t="shared" ca="1" si="417"/>
        <v>24.270609362355763</v>
      </c>
      <c r="H947" s="307">
        <f t="shared" ca="1" si="418"/>
        <v>-157.91071031605989</v>
      </c>
      <c r="I947" s="304">
        <f t="shared" ca="1" si="419"/>
        <v>159.76499901837903</v>
      </c>
      <c r="J947" s="306">
        <f t="shared" ca="1" si="420"/>
        <v>2310.0930585504543</v>
      </c>
      <c r="K947" s="307">
        <f t="shared" ca="1" si="421"/>
        <v>-3.1963080708322495</v>
      </c>
      <c r="L947" s="304">
        <f t="shared" ca="1" si="406"/>
        <v>2310.0952697991215</v>
      </c>
      <c r="M947" s="306">
        <f t="shared" ca="1" si="422"/>
        <v>-1.4182914267533717</v>
      </c>
      <c r="N947" s="304">
        <f t="shared" ca="1" si="423"/>
        <v>-81.262112872556131</v>
      </c>
      <c r="P947" s="310">
        <f t="shared" ca="1" si="424"/>
        <v>23</v>
      </c>
      <c r="Q947" s="304">
        <f t="shared" ca="1" si="425"/>
        <v>0</v>
      </c>
      <c r="R947" s="306">
        <f t="shared" ca="1" si="426"/>
        <v>0</v>
      </c>
      <c r="S947" s="307">
        <f t="shared" ca="1" si="427"/>
        <v>8.451999999999984</v>
      </c>
      <c r="T947" s="304">
        <f t="shared" ca="1" si="407"/>
        <v>82.914119999999841</v>
      </c>
      <c r="U947" s="311">
        <f t="shared" ca="1" si="408"/>
        <v>0</v>
      </c>
      <c r="V947" s="306">
        <f t="shared" ca="1" si="409"/>
        <v>1.2253916103240392</v>
      </c>
      <c r="W947" s="304">
        <f t="shared" ca="1" si="410"/>
        <v>68.515298650004908</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1.5897685452219488</v>
      </c>
      <c r="AH947" s="304">
        <f t="shared" ca="1" si="434"/>
        <v>-8.1063717584918482</v>
      </c>
    </row>
    <row r="948" spans="1:34" x14ac:dyDescent="0.2">
      <c r="A948" s="347">
        <f t="shared" ca="1" si="412"/>
        <v>1E-4</v>
      </c>
      <c r="B948" s="304">
        <f t="shared" ca="1" si="413"/>
        <v>48.313800000000803</v>
      </c>
      <c r="D948" s="306">
        <f t="shared" ca="1" si="414"/>
        <v>-1.2314792710707259</v>
      </c>
      <c r="E948" s="307">
        <f t="shared" ca="1" si="415"/>
        <v>-1.7976850419792285</v>
      </c>
      <c r="F948" s="304">
        <f t="shared" ca="1" si="416"/>
        <v>2.1790393996513115</v>
      </c>
      <c r="G948" s="306">
        <f t="shared" ca="1" si="417"/>
        <v>24.270486214428658</v>
      </c>
      <c r="H948" s="307">
        <f t="shared" ca="1" si="418"/>
        <v>-157.9108900845641</v>
      </c>
      <c r="I948" s="304">
        <f t="shared" ca="1" si="419"/>
        <v>159.76515799254872</v>
      </c>
      <c r="J948" s="306">
        <f t="shared" ca="1" si="420"/>
        <v>2310.0930585504543</v>
      </c>
      <c r="K948" s="307">
        <f t="shared" ca="1" si="421"/>
        <v>-3.2120991508522807</v>
      </c>
      <c r="L948" s="304">
        <f t="shared" ca="1" si="406"/>
        <v>2310.0952917020431</v>
      </c>
      <c r="M948" s="306">
        <f t="shared" ca="1" si="422"/>
        <v>-1.4182923595478645</v>
      </c>
      <c r="N948" s="304">
        <f t="shared" ca="1" si="423"/>
        <v>-81.26216631774372</v>
      </c>
      <c r="P948" s="310">
        <f t="shared" ca="1" si="424"/>
        <v>23</v>
      </c>
      <c r="Q948" s="304">
        <f t="shared" ca="1" si="425"/>
        <v>0</v>
      </c>
      <c r="R948" s="306">
        <f t="shared" ca="1" si="426"/>
        <v>0</v>
      </c>
      <c r="S948" s="307">
        <f t="shared" ca="1" si="427"/>
        <v>8.451999999999984</v>
      </c>
      <c r="T948" s="304">
        <f t="shared" ca="1" si="407"/>
        <v>82.914119999999841</v>
      </c>
      <c r="U948" s="311">
        <f t="shared" ca="1" si="408"/>
        <v>0</v>
      </c>
      <c r="V948" s="306">
        <f t="shared" ca="1" si="409"/>
        <v>1.2253935453513141</v>
      </c>
      <c r="W948" s="304">
        <f t="shared" ca="1" si="410"/>
        <v>68.515543195734821</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1.5897410017089015</v>
      </c>
      <c r="AH948" s="304">
        <f t="shared" ca="1" si="434"/>
        <v>-8.1064006921444669</v>
      </c>
    </row>
    <row r="949" spans="1:34" x14ac:dyDescent="0.2">
      <c r="A949" s="347">
        <f t="shared" ca="1" si="412"/>
        <v>1E-4</v>
      </c>
      <c r="B949" s="304">
        <f t="shared" ca="1" si="413"/>
        <v>48.313900000000807</v>
      </c>
      <c r="D949" s="306">
        <f t="shared" ca="1" si="414"/>
        <v>-1.2314761926127049</v>
      </c>
      <c r="E949" s="307">
        <f t="shared" ca="1" si="415"/>
        <v>-1.7976552955987</v>
      </c>
      <c r="F949" s="304">
        <f t="shared" ca="1" si="416"/>
        <v>2.1790131194570477</v>
      </c>
      <c r="G949" s="306">
        <f t="shared" ca="1" si="417"/>
        <v>24.270363066809395</v>
      </c>
      <c r="H949" s="307">
        <f t="shared" ca="1" si="418"/>
        <v>-157.91106985009367</v>
      </c>
      <c r="I949" s="304">
        <f t="shared" ca="1" si="419"/>
        <v>159.76531696396407</v>
      </c>
      <c r="J949" s="306">
        <f t="shared" ca="1" si="420"/>
        <v>2310.0930585504543</v>
      </c>
      <c r="K949" s="307">
        <f t="shared" ca="1" si="421"/>
        <v>-3.2278902488490138</v>
      </c>
      <c r="L949" s="304">
        <f t="shared" ca="1" si="406"/>
        <v>2310.0953137129322</v>
      </c>
      <c r="M949" s="306">
        <f t="shared" ca="1" si="422"/>
        <v>-1.4182932923357681</v>
      </c>
      <c r="N949" s="304">
        <f t="shared" ca="1" si="423"/>
        <v>-81.262219762553784</v>
      </c>
      <c r="P949" s="310">
        <f t="shared" ca="1" si="424"/>
        <v>23</v>
      </c>
      <c r="Q949" s="304">
        <f t="shared" ca="1" si="425"/>
        <v>0</v>
      </c>
      <c r="R949" s="306">
        <f t="shared" ca="1" si="426"/>
        <v>0</v>
      </c>
      <c r="S949" s="307">
        <f t="shared" ca="1" si="427"/>
        <v>8.451999999999984</v>
      </c>
      <c r="T949" s="304">
        <f t="shared" ca="1" si="407"/>
        <v>82.914119999999841</v>
      </c>
      <c r="U949" s="311">
        <f t="shared" ca="1" si="408"/>
        <v>0</v>
      </c>
      <c r="V949" s="306">
        <f t="shared" ca="1" si="409"/>
        <v>1.225395480383848</v>
      </c>
      <c r="W949" s="304">
        <f t="shared" ca="1" si="410"/>
        <v>68.51578773996269</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1.589713458355309</v>
      </c>
      <c r="AH949" s="304">
        <f t="shared" ca="1" si="434"/>
        <v>-8.1064296256193735</v>
      </c>
    </row>
    <row r="950" spans="1:34" x14ac:dyDescent="0.2">
      <c r="A950" s="347">
        <f t="shared" ca="1" si="412"/>
        <v>1E-4</v>
      </c>
      <c r="B950" s="304">
        <f t="shared" ca="1" si="413"/>
        <v>48.31400000000081</v>
      </c>
      <c r="D950" s="306">
        <f t="shared" ca="1" si="414"/>
        <v>-1.2314731141260586</v>
      </c>
      <c r="E950" s="307">
        <f t="shared" ca="1" si="415"/>
        <v>-1.7976255494007081</v>
      </c>
      <c r="F950" s="304">
        <f t="shared" ca="1" si="416"/>
        <v>2.1789868394906682</v>
      </c>
      <c r="G950" s="306">
        <f t="shared" ca="1" si="417"/>
        <v>24.270239919497982</v>
      </c>
      <c r="H950" s="307">
        <f t="shared" ca="1" si="418"/>
        <v>-157.91124961264862</v>
      </c>
      <c r="I950" s="304">
        <f t="shared" ca="1" si="419"/>
        <v>159.76547593262509</v>
      </c>
      <c r="J950" s="306">
        <f t="shared" ca="1" si="420"/>
        <v>2310.0930585504543</v>
      </c>
      <c r="K950" s="307">
        <f t="shared" ca="1" si="421"/>
        <v>-3.2436813648221507</v>
      </c>
      <c r="L950" s="304">
        <f t="shared" ca="1" si="406"/>
        <v>2310.0953358317897</v>
      </c>
      <c r="M950" s="306">
        <f t="shared" ca="1" si="422"/>
        <v>-1.4182942251170825</v>
      </c>
      <c r="N950" s="304">
        <f t="shared" ca="1" si="423"/>
        <v>-81.262273206986308</v>
      </c>
      <c r="P950" s="310">
        <f t="shared" ca="1" si="424"/>
        <v>23</v>
      </c>
      <c r="Q950" s="304">
        <f t="shared" ca="1" si="425"/>
        <v>0</v>
      </c>
      <c r="R950" s="306">
        <f t="shared" ca="1" si="426"/>
        <v>0</v>
      </c>
      <c r="S950" s="307">
        <f t="shared" ca="1" si="427"/>
        <v>8.451999999999984</v>
      </c>
      <c r="T950" s="304">
        <f t="shared" ca="1" si="407"/>
        <v>82.914119999999841</v>
      </c>
      <c r="U950" s="311">
        <f t="shared" ca="1" si="408"/>
        <v>0</v>
      </c>
      <c r="V950" s="306">
        <f t="shared" ca="1" si="409"/>
        <v>1.2253974154216409</v>
      </c>
      <c r="W950" s="304">
        <f t="shared" ca="1" si="410"/>
        <v>68.516032282688499</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1.5896859151611746</v>
      </c>
      <c r="AH950" s="304">
        <f t="shared" ca="1" si="434"/>
        <v>-8.1064585589165663</v>
      </c>
    </row>
    <row r="951" spans="1:34" x14ac:dyDescent="0.2">
      <c r="A951" s="347">
        <f t="shared" ca="1" si="412"/>
        <v>1E-4</v>
      </c>
      <c r="B951" s="304">
        <f t="shared" ca="1" si="413"/>
        <v>48.314100000000813</v>
      </c>
      <c r="D951" s="306">
        <f t="shared" ca="1" si="414"/>
        <v>-1.2314700356107879</v>
      </c>
      <c r="E951" s="307">
        <f t="shared" ca="1" si="415"/>
        <v>-1.7975958033852564</v>
      </c>
      <c r="F951" s="304">
        <f t="shared" ca="1" si="416"/>
        <v>2.1789605597521771</v>
      </c>
      <c r="G951" s="306">
        <f t="shared" ca="1" si="417"/>
        <v>24.270116772494422</v>
      </c>
      <c r="H951" s="307">
        <f t="shared" ca="1" si="418"/>
        <v>-157.91142937222895</v>
      </c>
      <c r="I951" s="304">
        <f t="shared" ca="1" si="419"/>
        <v>159.7656348985318</v>
      </c>
      <c r="J951" s="306">
        <f t="shared" ca="1" si="420"/>
        <v>2310.0930585504543</v>
      </c>
      <c r="K951" s="307">
        <f t="shared" ca="1" si="421"/>
        <v>-3.2594724987713946</v>
      </c>
      <c r="L951" s="304">
        <f t="shared" ca="1" si="406"/>
        <v>2310.0953580586156</v>
      </c>
      <c r="M951" s="306">
        <f t="shared" ca="1" si="422"/>
        <v>-1.4182951578918077</v>
      </c>
      <c r="N951" s="304">
        <f t="shared" ca="1" si="423"/>
        <v>-81.262326651041292</v>
      </c>
      <c r="P951" s="310">
        <f t="shared" ca="1" si="424"/>
        <v>23</v>
      </c>
      <c r="Q951" s="304">
        <f t="shared" ca="1" si="425"/>
        <v>0</v>
      </c>
      <c r="R951" s="306">
        <f t="shared" ca="1" si="426"/>
        <v>0</v>
      </c>
      <c r="S951" s="307">
        <f t="shared" ca="1" si="427"/>
        <v>8.451999999999984</v>
      </c>
      <c r="T951" s="304">
        <f t="shared" ca="1" si="407"/>
        <v>82.914119999999841</v>
      </c>
      <c r="U951" s="311">
        <f t="shared" ca="1" si="408"/>
        <v>0</v>
      </c>
      <c r="V951" s="306">
        <f t="shared" ca="1" si="409"/>
        <v>1.2253993504646925</v>
      </c>
      <c r="W951" s="304">
        <f t="shared" ca="1" si="410"/>
        <v>68.516276823912207</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1.5896583721264985</v>
      </c>
      <c r="AH951" s="304">
        <f t="shared" ca="1" si="434"/>
        <v>-8.1064874920360417</v>
      </c>
    </row>
    <row r="952" spans="1:34" x14ac:dyDescent="0.2">
      <c r="A952" s="347">
        <f t="shared" ca="1" si="412"/>
        <v>1E-4</v>
      </c>
      <c r="B952" s="304">
        <f t="shared" ca="1" si="413"/>
        <v>48.314200000000817</v>
      </c>
      <c r="D952" s="306">
        <f t="shared" ca="1" si="414"/>
        <v>-1.2314669570668932</v>
      </c>
      <c r="E952" s="307">
        <f t="shared" ca="1" si="415"/>
        <v>-1.7975660575523502</v>
      </c>
      <c r="F952" s="304">
        <f t="shared" ca="1" si="416"/>
        <v>2.1789342802415801</v>
      </c>
      <c r="G952" s="306">
        <f t="shared" ca="1" si="417"/>
        <v>24.269993625798715</v>
      </c>
      <c r="H952" s="307">
        <f t="shared" ca="1" si="418"/>
        <v>-157.9116091288347</v>
      </c>
      <c r="I952" s="304">
        <f t="shared" ca="1" si="419"/>
        <v>159.76579386168424</v>
      </c>
      <c r="J952" s="306">
        <f t="shared" ca="1" si="420"/>
        <v>2310.0930585504543</v>
      </c>
      <c r="K952" s="307">
        <f t="shared" ca="1" si="421"/>
        <v>-3.2752636506964476</v>
      </c>
      <c r="L952" s="304">
        <f t="shared" ca="1" si="406"/>
        <v>2310.0953803934099</v>
      </c>
      <c r="M952" s="306">
        <f t="shared" ca="1" si="422"/>
        <v>-1.418296090659944</v>
      </c>
      <c r="N952" s="304">
        <f t="shared" ca="1" si="423"/>
        <v>-81.262380094718765</v>
      </c>
      <c r="P952" s="310">
        <f t="shared" ca="1" si="424"/>
        <v>23</v>
      </c>
      <c r="Q952" s="304">
        <f t="shared" ca="1" si="425"/>
        <v>0</v>
      </c>
      <c r="R952" s="306">
        <f t="shared" ca="1" si="426"/>
        <v>0</v>
      </c>
      <c r="S952" s="307">
        <f t="shared" ca="1" si="427"/>
        <v>8.451999999999984</v>
      </c>
      <c r="T952" s="304">
        <f t="shared" ca="1" si="407"/>
        <v>82.914119999999841</v>
      </c>
      <c r="U952" s="311">
        <f t="shared" ca="1" si="408"/>
        <v>0</v>
      </c>
      <c r="V952" s="306">
        <f t="shared" ca="1" si="409"/>
        <v>1.225401285513003</v>
      </c>
      <c r="W952" s="304">
        <f t="shared" ca="1" si="410"/>
        <v>68.516521363633885</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1.5896308292512913</v>
      </c>
      <c r="AH952" s="304">
        <f t="shared" ca="1" si="434"/>
        <v>-8.1065164249777961</v>
      </c>
    </row>
    <row r="953" spans="1:34" x14ac:dyDescent="0.2">
      <c r="A953" s="347">
        <f t="shared" ca="1" si="412"/>
        <v>1E-4</v>
      </c>
      <c r="B953" s="304">
        <f t="shared" ca="1" si="413"/>
        <v>48.31430000000082</v>
      </c>
      <c r="D953" s="306">
        <f t="shared" ca="1" si="414"/>
        <v>-1.2314638784943752</v>
      </c>
      <c r="E953" s="307">
        <f t="shared" ca="1" si="415"/>
        <v>-1.7975363119019789</v>
      </c>
      <c r="F953" s="304">
        <f t="shared" ca="1" si="416"/>
        <v>2.1789080009588697</v>
      </c>
      <c r="G953" s="306">
        <f t="shared" ca="1" si="417"/>
        <v>24.269870479410866</v>
      </c>
      <c r="H953" s="307">
        <f t="shared" ca="1" si="418"/>
        <v>-157.91178888246588</v>
      </c>
      <c r="I953" s="304">
        <f t="shared" ca="1" si="419"/>
        <v>159.7659528220824</v>
      </c>
      <c r="J953" s="306">
        <f t="shared" ca="1" si="420"/>
        <v>2310.0930585504543</v>
      </c>
      <c r="K953" s="307">
        <f t="shared" ca="1" si="421"/>
        <v>-3.2910548205970125</v>
      </c>
      <c r="L953" s="304">
        <f t="shared" ca="1" si="406"/>
        <v>2310.0954028361739</v>
      </c>
      <c r="M953" s="306">
        <f t="shared" ca="1" si="422"/>
        <v>-1.4182970234214911</v>
      </c>
      <c r="N953" s="304">
        <f t="shared" ca="1" si="423"/>
        <v>-81.262433538018712</v>
      </c>
      <c r="P953" s="310">
        <f t="shared" ca="1" si="424"/>
        <v>23</v>
      </c>
      <c r="Q953" s="304">
        <f t="shared" ca="1" si="425"/>
        <v>0</v>
      </c>
      <c r="R953" s="306">
        <f t="shared" ca="1" si="426"/>
        <v>0</v>
      </c>
      <c r="S953" s="307">
        <f t="shared" ca="1" si="427"/>
        <v>8.451999999999984</v>
      </c>
      <c r="T953" s="304">
        <f t="shared" ca="1" si="407"/>
        <v>82.914119999999841</v>
      </c>
      <c r="U953" s="311">
        <f t="shared" ca="1" si="408"/>
        <v>0</v>
      </c>
      <c r="V953" s="306">
        <f t="shared" ca="1" si="409"/>
        <v>1.2254032205665728</v>
      </c>
      <c r="W953" s="304">
        <f t="shared" ca="1" si="410"/>
        <v>68.516765901853475</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1.589603286535537</v>
      </c>
      <c r="AH953" s="304">
        <f t="shared" ca="1" si="434"/>
        <v>-8.1065453577418385</v>
      </c>
    </row>
    <row r="954" spans="1:34" x14ac:dyDescent="0.2">
      <c r="A954" s="347">
        <f t="shared" ca="1" si="412"/>
        <v>1E-4</v>
      </c>
      <c r="B954" s="304">
        <f t="shared" ca="1" si="413"/>
        <v>48.314400000000823</v>
      </c>
      <c r="D954" s="306">
        <f t="shared" ca="1" si="414"/>
        <v>-1.2314607998932354</v>
      </c>
      <c r="E954" s="307">
        <f t="shared" ca="1" si="415"/>
        <v>-1.7975065664341532</v>
      </c>
      <c r="F954" s="304">
        <f t="shared" ca="1" si="416"/>
        <v>2.1788817219040566</v>
      </c>
      <c r="G954" s="306">
        <f t="shared" ca="1" si="417"/>
        <v>24.269747333330876</v>
      </c>
      <c r="H954" s="307">
        <f t="shared" ca="1" si="418"/>
        <v>-157.91196863312254</v>
      </c>
      <c r="I954" s="304">
        <f t="shared" ca="1" si="419"/>
        <v>159.76611177972629</v>
      </c>
      <c r="J954" s="306">
        <f t="shared" ca="1" si="420"/>
        <v>2310.0930585504543</v>
      </c>
      <c r="K954" s="307">
        <f t="shared" ca="1" si="421"/>
        <v>-3.306846008472792</v>
      </c>
      <c r="L954" s="304">
        <f t="shared" ca="1" si="406"/>
        <v>2310.0954253869072</v>
      </c>
      <c r="M954" s="306">
        <f t="shared" ca="1" si="422"/>
        <v>-1.4182979561764493</v>
      </c>
      <c r="N954" s="304">
        <f t="shared" ca="1" si="423"/>
        <v>-81.262486980941134</v>
      </c>
      <c r="P954" s="310">
        <f t="shared" ca="1" si="424"/>
        <v>23</v>
      </c>
      <c r="Q954" s="304">
        <f t="shared" ca="1" si="425"/>
        <v>0</v>
      </c>
      <c r="R954" s="306">
        <f t="shared" ca="1" si="426"/>
        <v>0</v>
      </c>
      <c r="S954" s="307">
        <f t="shared" ca="1" si="427"/>
        <v>8.451999999999984</v>
      </c>
      <c r="T954" s="304">
        <f t="shared" ca="1" si="407"/>
        <v>82.914119999999841</v>
      </c>
      <c r="U954" s="311">
        <f t="shared" ca="1" si="408"/>
        <v>0</v>
      </c>
      <c r="V954" s="306">
        <f t="shared" ca="1" si="409"/>
        <v>1.2254051556254011</v>
      </c>
      <c r="W954" s="304">
        <f t="shared" ca="1" si="410"/>
        <v>68.517010438570992</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1.5895757439792497</v>
      </c>
      <c r="AH954" s="304">
        <f t="shared" ca="1" si="434"/>
        <v>-8.1065742903281599</v>
      </c>
    </row>
    <row r="955" spans="1:34" x14ac:dyDescent="0.2">
      <c r="A955" s="347">
        <f t="shared" ca="1" si="412"/>
        <v>1E-4</v>
      </c>
      <c r="B955" s="304">
        <f t="shared" ca="1" si="413"/>
        <v>48.314500000000827</v>
      </c>
      <c r="D955" s="306">
        <f t="shared" ca="1" si="414"/>
        <v>-1.2314577212634736</v>
      </c>
      <c r="E955" s="307">
        <f t="shared" ca="1" si="415"/>
        <v>-1.7974768211488676</v>
      </c>
      <c r="F955" s="304">
        <f t="shared" ca="1" si="416"/>
        <v>2.1788554430771367</v>
      </c>
      <c r="G955" s="306">
        <f t="shared" ca="1" si="417"/>
        <v>24.269624187558751</v>
      </c>
      <c r="H955" s="307">
        <f t="shared" ca="1" si="418"/>
        <v>-157.91214838080467</v>
      </c>
      <c r="I955" s="304">
        <f t="shared" ca="1" si="419"/>
        <v>159.76627073461597</v>
      </c>
      <c r="J955" s="306">
        <f t="shared" ca="1" si="420"/>
        <v>2310.0930585504543</v>
      </c>
      <c r="K955" s="307">
        <f t="shared" ca="1" si="421"/>
        <v>-3.3226372143234881</v>
      </c>
      <c r="L955" s="304">
        <f t="shared" ca="1" si="406"/>
        <v>2310.0954480456107</v>
      </c>
      <c r="M955" s="306">
        <f t="shared" ca="1" si="422"/>
        <v>-1.4182988889248187</v>
      </c>
      <c r="N955" s="304">
        <f t="shared" ca="1" si="423"/>
        <v>-81.262540423486044</v>
      </c>
      <c r="P955" s="310">
        <f t="shared" ca="1" si="424"/>
        <v>23</v>
      </c>
      <c r="Q955" s="304">
        <f t="shared" ca="1" si="425"/>
        <v>0</v>
      </c>
      <c r="R955" s="306">
        <f t="shared" ca="1" si="426"/>
        <v>0</v>
      </c>
      <c r="S955" s="307">
        <f t="shared" ca="1" si="427"/>
        <v>8.451999999999984</v>
      </c>
      <c r="T955" s="304">
        <f t="shared" ca="1" si="407"/>
        <v>82.914119999999841</v>
      </c>
      <c r="U955" s="311">
        <f t="shared" ca="1" si="408"/>
        <v>0</v>
      </c>
      <c r="V955" s="306">
        <f t="shared" ca="1" si="409"/>
        <v>1.2254070906894883</v>
      </c>
      <c r="W955" s="304">
        <f t="shared" ca="1" si="410"/>
        <v>68.517254973786464</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1.589548201582426</v>
      </c>
      <c r="AH955" s="304">
        <f t="shared" ca="1" si="434"/>
        <v>-8.1066032227367639</v>
      </c>
    </row>
    <row r="956" spans="1:34" x14ac:dyDescent="0.2">
      <c r="A956" s="347">
        <f t="shared" ca="1" si="412"/>
        <v>1E-4</v>
      </c>
      <c r="B956" s="304">
        <f t="shared" ca="1" si="413"/>
        <v>48.31460000000083</v>
      </c>
      <c r="D956" s="306">
        <f t="shared" ca="1" si="414"/>
        <v>-1.2314546426050894</v>
      </c>
      <c r="E956" s="307">
        <f t="shared" ca="1" si="415"/>
        <v>-1.7974470760461223</v>
      </c>
      <c r="F956" s="304">
        <f t="shared" ca="1" si="416"/>
        <v>2.178829164478111</v>
      </c>
      <c r="G956" s="306">
        <f t="shared" ca="1" si="417"/>
        <v>24.26950104209449</v>
      </c>
      <c r="H956" s="307">
        <f t="shared" ca="1" si="418"/>
        <v>-157.91232812551226</v>
      </c>
      <c r="I956" s="304">
        <f t="shared" ca="1" si="419"/>
        <v>159.76642968675139</v>
      </c>
      <c r="J956" s="306">
        <f t="shared" ca="1" si="420"/>
        <v>2310.0930585504543</v>
      </c>
      <c r="K956" s="307">
        <f t="shared" ca="1" si="421"/>
        <v>-3.3384284381488039</v>
      </c>
      <c r="L956" s="304">
        <f t="shared" ca="1" si="406"/>
        <v>2310.095470812284</v>
      </c>
      <c r="M956" s="306">
        <f t="shared" ca="1" si="422"/>
        <v>-1.4182998216665992</v>
      </c>
      <c r="N956" s="304">
        <f t="shared" ca="1" si="423"/>
        <v>-81.262593865653443</v>
      </c>
      <c r="P956" s="310">
        <f t="shared" ca="1" si="424"/>
        <v>23</v>
      </c>
      <c r="Q956" s="304">
        <f t="shared" ca="1" si="425"/>
        <v>0</v>
      </c>
      <c r="R956" s="306">
        <f t="shared" ca="1" si="426"/>
        <v>0</v>
      </c>
      <c r="S956" s="307">
        <f t="shared" ca="1" si="427"/>
        <v>8.451999999999984</v>
      </c>
      <c r="T956" s="304">
        <f t="shared" ca="1" si="407"/>
        <v>82.914119999999841</v>
      </c>
      <c r="U956" s="311">
        <f t="shared" ca="1" si="408"/>
        <v>0</v>
      </c>
      <c r="V956" s="306">
        <f t="shared" ca="1" si="409"/>
        <v>1.2254090257588348</v>
      </c>
      <c r="W956" s="304">
        <f t="shared" ca="1" si="410"/>
        <v>68.517499507499849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1.5895206593450624</v>
      </c>
      <c r="AH956" s="304">
        <f t="shared" ca="1" si="434"/>
        <v>-8.1066321549676523</v>
      </c>
    </row>
    <row r="957" spans="1:34" x14ac:dyDescent="0.2">
      <c r="A957" s="347">
        <f t="shared" ca="1" si="412"/>
        <v>1E-4</v>
      </c>
      <c r="B957" s="304">
        <f t="shared" ca="1" si="413"/>
        <v>48.314700000000833</v>
      </c>
      <c r="D957" s="306">
        <f t="shared" ca="1" si="414"/>
        <v>-1.231451563918085</v>
      </c>
      <c r="E957" s="307">
        <f t="shared" ca="1" si="415"/>
        <v>-1.7974173311259172</v>
      </c>
      <c r="F957" s="304">
        <f t="shared" ca="1" si="416"/>
        <v>2.1788028861069817</v>
      </c>
      <c r="G957" s="306">
        <f t="shared" ca="1" si="417"/>
        <v>24.269377896938099</v>
      </c>
      <c r="H957" s="307">
        <f t="shared" ca="1" si="418"/>
        <v>-157.91250786724538</v>
      </c>
      <c r="I957" s="304">
        <f t="shared" ca="1" si="419"/>
        <v>159.76658863613261</v>
      </c>
      <c r="J957" s="306">
        <f t="shared" ca="1" si="420"/>
        <v>2310.0930585504543</v>
      </c>
      <c r="K957" s="307">
        <f t="shared" ca="1" si="421"/>
        <v>-3.3542196799484416</v>
      </c>
      <c r="L957" s="304">
        <f t="shared" ca="1" si="406"/>
        <v>2310.0954936869284</v>
      </c>
      <c r="M957" s="306">
        <f t="shared" ca="1" si="422"/>
        <v>-1.4183007544017912</v>
      </c>
      <c r="N957" s="304">
        <f t="shared" ca="1" si="423"/>
        <v>-81.262647307443345</v>
      </c>
      <c r="P957" s="310">
        <f t="shared" ca="1" si="424"/>
        <v>23</v>
      </c>
      <c r="Q957" s="304">
        <f t="shared" ca="1" si="425"/>
        <v>0</v>
      </c>
      <c r="R957" s="306">
        <f t="shared" ca="1" si="426"/>
        <v>0</v>
      </c>
      <c r="S957" s="307">
        <f t="shared" ca="1" si="427"/>
        <v>8.451999999999984</v>
      </c>
      <c r="T957" s="304">
        <f t="shared" ca="1" si="407"/>
        <v>82.914119999999841</v>
      </c>
      <c r="U957" s="311">
        <f t="shared" ca="1" si="408"/>
        <v>0</v>
      </c>
      <c r="V957" s="306">
        <f t="shared" ca="1" si="409"/>
        <v>1.2254109608334398</v>
      </c>
      <c r="W957" s="304">
        <f t="shared" ca="1" si="410"/>
        <v>68.517744039711147</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1.5894931172671622</v>
      </c>
      <c r="AH957" s="304">
        <f t="shared" ca="1" si="434"/>
        <v>-8.1066610870208216</v>
      </c>
    </row>
    <row r="958" spans="1:34" x14ac:dyDescent="0.2">
      <c r="A958" s="347">
        <f t="shared" ca="1" si="412"/>
        <v>1E-4</v>
      </c>
      <c r="B958" s="304">
        <f t="shared" ca="1" si="413"/>
        <v>48.314800000000837</v>
      </c>
      <c r="D958" s="306">
        <f t="shared" ca="1" si="414"/>
        <v>-1.2314484852024579</v>
      </c>
      <c r="E958" s="307">
        <f t="shared" ca="1" si="415"/>
        <v>-1.7973875863882594</v>
      </c>
      <c r="F958" s="304">
        <f t="shared" ca="1" si="416"/>
        <v>2.1787766079637536</v>
      </c>
      <c r="G958" s="306">
        <f t="shared" ca="1" si="417"/>
        <v>24.26925475208958</v>
      </c>
      <c r="H958" s="307">
        <f t="shared" ca="1" si="418"/>
        <v>-157.91268760600403</v>
      </c>
      <c r="I958" s="304">
        <f t="shared" ca="1" si="419"/>
        <v>159.76674758275965</v>
      </c>
      <c r="J958" s="306">
        <f t="shared" ca="1" si="420"/>
        <v>2310.0930585504543</v>
      </c>
      <c r="K958" s="307">
        <f t="shared" ca="1" si="421"/>
        <v>-3.3700109397221043</v>
      </c>
      <c r="L958" s="304">
        <f t="shared" ca="1" si="406"/>
        <v>2310.0955166695439</v>
      </c>
      <c r="M958" s="306">
        <f t="shared" ca="1" si="422"/>
        <v>-1.4183016871303942</v>
      </c>
      <c r="N958" s="304">
        <f t="shared" ca="1" si="423"/>
        <v>-81.262700748855735</v>
      </c>
      <c r="P958" s="310">
        <f t="shared" ca="1" si="424"/>
        <v>23</v>
      </c>
      <c r="Q958" s="304">
        <f t="shared" ca="1" si="425"/>
        <v>0</v>
      </c>
      <c r="R958" s="306">
        <f t="shared" ca="1" si="426"/>
        <v>0</v>
      </c>
      <c r="S958" s="307">
        <f t="shared" ca="1" si="427"/>
        <v>8.451999999999984</v>
      </c>
      <c r="T958" s="304">
        <f t="shared" ca="1" si="407"/>
        <v>82.914119999999841</v>
      </c>
      <c r="U958" s="311">
        <f t="shared" ca="1" si="408"/>
        <v>0</v>
      </c>
      <c r="V958" s="306">
        <f t="shared" ca="1" si="409"/>
        <v>1.2254128959133033</v>
      </c>
      <c r="W958" s="304">
        <f t="shared" ca="1" si="410"/>
        <v>68.517988570420343</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1.589465575348731</v>
      </c>
      <c r="AH958" s="304">
        <f t="shared" ca="1" si="434"/>
        <v>-8.1066900188962698</v>
      </c>
    </row>
    <row r="959" spans="1:34" x14ac:dyDescent="0.2">
      <c r="A959" s="347">
        <f t="shared" ca="1" si="412"/>
        <v>1E-4</v>
      </c>
      <c r="B959" s="304">
        <f t="shared" ca="1" si="413"/>
        <v>48.31490000000084</v>
      </c>
      <c r="D959" s="306">
        <f t="shared" ca="1" si="414"/>
        <v>-1.2314454064582125</v>
      </c>
      <c r="E959" s="307">
        <f t="shared" ca="1" si="415"/>
        <v>-1.7973578418331435</v>
      </c>
      <c r="F959" s="304">
        <f t="shared" ca="1" si="416"/>
        <v>2.1787503300484268</v>
      </c>
      <c r="G959" s="306">
        <f t="shared" ca="1" si="417"/>
        <v>24.269131607548935</v>
      </c>
      <c r="H959" s="307">
        <f t="shared" ca="1" si="418"/>
        <v>-157.9128673417882</v>
      </c>
      <c r="I959" s="304">
        <f t="shared" ca="1" si="419"/>
        <v>159.76690652663251</v>
      </c>
      <c r="J959" s="306">
        <f t="shared" ca="1" si="420"/>
        <v>2310.0930585504543</v>
      </c>
      <c r="K959" s="307">
        <f t="shared" ca="1" si="421"/>
        <v>-3.3858022174694939</v>
      </c>
      <c r="L959" s="304">
        <f t="shared" ca="1" si="406"/>
        <v>2310.0955397601306</v>
      </c>
      <c r="M959" s="306">
        <f t="shared" ca="1" si="422"/>
        <v>-1.4183026198524087</v>
      </c>
      <c r="N959" s="304">
        <f t="shared" ca="1" si="423"/>
        <v>-81.262754189890629</v>
      </c>
      <c r="P959" s="310">
        <f t="shared" ca="1" si="424"/>
        <v>23</v>
      </c>
      <c r="Q959" s="304">
        <f t="shared" ca="1" si="425"/>
        <v>0</v>
      </c>
      <c r="R959" s="306">
        <f t="shared" ca="1" si="426"/>
        <v>0</v>
      </c>
      <c r="S959" s="307">
        <f t="shared" ca="1" si="427"/>
        <v>8.451999999999984</v>
      </c>
      <c r="T959" s="304">
        <f t="shared" ca="1" si="407"/>
        <v>82.914119999999841</v>
      </c>
      <c r="U959" s="311">
        <f t="shared" ca="1" si="408"/>
        <v>0</v>
      </c>
      <c r="V959" s="306">
        <f t="shared" ca="1" si="409"/>
        <v>1.2254148309984256</v>
      </c>
      <c r="W959" s="304">
        <f t="shared" ca="1" si="410"/>
        <v>68.518233099627466</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1.5894380335897633</v>
      </c>
      <c r="AH959" s="304">
        <f t="shared" ca="1" si="434"/>
        <v>-8.1067189505939989</v>
      </c>
    </row>
    <row r="960" spans="1:34" x14ac:dyDescent="0.2">
      <c r="A960" s="347">
        <f t="shared" ca="1" si="412"/>
        <v>1E-4</v>
      </c>
      <c r="B960" s="304">
        <f t="shared" ca="1" si="413"/>
        <v>48.315000000000843</v>
      </c>
      <c r="D960" s="306">
        <f t="shared" ca="1" si="414"/>
        <v>-1.231442327685347</v>
      </c>
      <c r="E960" s="307">
        <f t="shared" ca="1" si="415"/>
        <v>-1.7973280974605697</v>
      </c>
      <c r="F960" s="304">
        <f t="shared" ca="1" si="416"/>
        <v>2.1787240523609999</v>
      </c>
      <c r="G960" s="306">
        <f t="shared" ca="1" si="417"/>
        <v>24.269008463316165</v>
      </c>
      <c r="H960" s="307">
        <f t="shared" ca="1" si="418"/>
        <v>-157.91304707459796</v>
      </c>
      <c r="I960" s="304">
        <f t="shared" ca="1" si="419"/>
        <v>159.76706546775122</v>
      </c>
      <c r="J960" s="306">
        <f t="shared" ca="1" si="420"/>
        <v>2310.0930585504543</v>
      </c>
      <c r="K960" s="307">
        <f t="shared" ca="1" si="421"/>
        <v>-3.4015935131903134</v>
      </c>
      <c r="L960" s="304">
        <f t="shared" ca="1" si="406"/>
        <v>2310.0955629586888</v>
      </c>
      <c r="M960" s="306">
        <f t="shared" ca="1" si="422"/>
        <v>-1.4183035525678347</v>
      </c>
      <c r="N960" s="304">
        <f t="shared" ca="1" si="423"/>
        <v>-81.262807630548025</v>
      </c>
      <c r="P960" s="310">
        <f t="shared" ca="1" si="424"/>
        <v>23</v>
      </c>
      <c r="Q960" s="304">
        <f t="shared" ca="1" si="425"/>
        <v>0</v>
      </c>
      <c r="R960" s="306">
        <f t="shared" ca="1" si="426"/>
        <v>0</v>
      </c>
      <c r="S960" s="307">
        <f t="shared" ca="1" si="427"/>
        <v>8.451999999999984</v>
      </c>
      <c r="T960" s="304">
        <f t="shared" ca="1" si="407"/>
        <v>82.914119999999841</v>
      </c>
      <c r="U960" s="311">
        <f t="shared" ca="1" si="408"/>
        <v>0</v>
      </c>
      <c r="V960" s="306">
        <f t="shared" ca="1" si="409"/>
        <v>1.2254167660888071</v>
      </c>
      <c r="W960" s="304">
        <f t="shared" ca="1" si="410"/>
        <v>68.51847762733253</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1.5894104919902627</v>
      </c>
      <c r="AH960" s="304">
        <f t="shared" ca="1" si="434"/>
        <v>-8.1067478821140089</v>
      </c>
    </row>
    <row r="961" spans="1:34" x14ac:dyDescent="0.2">
      <c r="A961" s="347">
        <f t="shared" ca="1" si="412"/>
        <v>1E-4</v>
      </c>
      <c r="B961" s="304">
        <f t="shared" ca="1" si="413"/>
        <v>48.315100000000847</v>
      </c>
      <c r="D961" s="306">
        <f t="shared" ca="1" si="414"/>
        <v>-1.2314392488838621</v>
      </c>
      <c r="E961" s="307">
        <f t="shared" ca="1" si="415"/>
        <v>-1.7972983532705378</v>
      </c>
      <c r="F961" s="304">
        <f t="shared" ca="1" si="416"/>
        <v>2.1786977749014746</v>
      </c>
      <c r="G961" s="306">
        <f t="shared" ca="1" si="417"/>
        <v>24.268885319391277</v>
      </c>
      <c r="H961" s="307">
        <f t="shared" ca="1" si="418"/>
        <v>-157.91322680443329</v>
      </c>
      <c r="I961" s="304">
        <f t="shared" ca="1" si="419"/>
        <v>159.76722440611576</v>
      </c>
      <c r="J961" s="306">
        <f t="shared" ca="1" si="420"/>
        <v>2310.0930585504543</v>
      </c>
      <c r="K961" s="307">
        <f t="shared" ca="1" si="421"/>
        <v>-3.4173848268842648</v>
      </c>
      <c r="L961" s="304">
        <f t="shared" ca="1" si="406"/>
        <v>2310.0955862652195</v>
      </c>
      <c r="M961" s="306">
        <f t="shared" ca="1" si="422"/>
        <v>-1.4183044852766724</v>
      </c>
      <c r="N961" s="304">
        <f t="shared" ca="1" si="423"/>
        <v>-81.262861070827938</v>
      </c>
      <c r="P961" s="310">
        <f t="shared" ca="1" si="424"/>
        <v>23</v>
      </c>
      <c r="Q961" s="304">
        <f t="shared" ca="1" si="425"/>
        <v>0</v>
      </c>
      <c r="R961" s="306">
        <f t="shared" ca="1" si="426"/>
        <v>0</v>
      </c>
      <c r="S961" s="307">
        <f t="shared" ca="1" si="427"/>
        <v>8.451999999999984</v>
      </c>
      <c r="T961" s="304">
        <f t="shared" ca="1" si="407"/>
        <v>82.914119999999841</v>
      </c>
      <c r="U961" s="311">
        <f t="shared" ca="1" si="408"/>
        <v>0</v>
      </c>
      <c r="V961" s="306">
        <f t="shared" ca="1" si="409"/>
        <v>1.2254187011844471</v>
      </c>
      <c r="W961" s="304">
        <f t="shared" ca="1" si="410"/>
        <v>68.51872215353545</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1.5893829505502239</v>
      </c>
      <c r="AH961" s="304">
        <f t="shared" ca="1" si="434"/>
        <v>-8.1067768134563014</v>
      </c>
    </row>
    <row r="962" spans="1:34" x14ac:dyDescent="0.2">
      <c r="A962" s="347">
        <f t="shared" ca="1" si="412"/>
        <v>1E-4</v>
      </c>
      <c r="B962" s="304">
        <f t="shared" ca="1" si="413"/>
        <v>48.31520000000085</v>
      </c>
      <c r="D962" s="306">
        <f t="shared" ca="1" si="414"/>
        <v>-1.2314361700537564</v>
      </c>
      <c r="E962" s="307">
        <f t="shared" ca="1" si="415"/>
        <v>-1.797268609263055</v>
      </c>
      <c r="F962" s="304">
        <f t="shared" ca="1" si="416"/>
        <v>2.1786714976698573</v>
      </c>
      <c r="G962" s="306">
        <f t="shared" ca="1" si="417"/>
        <v>24.26876217577427</v>
      </c>
      <c r="H962" s="307">
        <f t="shared" ca="1" si="418"/>
        <v>-157.91340653129421</v>
      </c>
      <c r="I962" s="304">
        <f t="shared" ca="1" si="419"/>
        <v>159.76738334172617</v>
      </c>
      <c r="J962" s="306">
        <f t="shared" ca="1" si="420"/>
        <v>2310.0930585504543</v>
      </c>
      <c r="K962" s="307">
        <f t="shared" ca="1" si="421"/>
        <v>-3.4331761585510514</v>
      </c>
      <c r="L962" s="304">
        <f t="shared" ca="1" si="406"/>
        <v>2310.0956096797227</v>
      </c>
      <c r="M962" s="306">
        <f t="shared" ca="1" si="422"/>
        <v>-1.4183054179789216</v>
      </c>
      <c r="N962" s="304">
        <f t="shared" ca="1" si="423"/>
        <v>-81.262914510730354</v>
      </c>
      <c r="P962" s="310">
        <f t="shared" ca="1" si="424"/>
        <v>23</v>
      </c>
      <c r="Q962" s="304">
        <f t="shared" ca="1" si="425"/>
        <v>0</v>
      </c>
      <c r="R962" s="306">
        <f t="shared" ca="1" si="426"/>
        <v>0</v>
      </c>
      <c r="S962" s="307">
        <f t="shared" ca="1" si="427"/>
        <v>8.451999999999984</v>
      </c>
      <c r="T962" s="304">
        <f t="shared" ca="1" si="407"/>
        <v>82.914119999999841</v>
      </c>
      <c r="U962" s="311">
        <f t="shared" ca="1" si="408"/>
        <v>0</v>
      </c>
      <c r="V962" s="306">
        <f t="shared" ca="1" si="409"/>
        <v>1.2254206362853461</v>
      </c>
      <c r="W962" s="304">
        <f t="shared" ca="1" si="410"/>
        <v>68.51896667823631</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1.5893554092696611</v>
      </c>
      <c r="AH962" s="304">
        <f t="shared" ca="1" si="434"/>
        <v>-8.1068057446208677</v>
      </c>
    </row>
    <row r="963" spans="1:34" x14ac:dyDescent="0.2">
      <c r="A963" s="347">
        <f t="shared" ca="1" si="412"/>
        <v>1E-4</v>
      </c>
      <c r="B963" s="304">
        <f t="shared" ca="1" si="413"/>
        <v>48.315300000000853</v>
      </c>
      <c r="D963" s="306">
        <f t="shared" ca="1" si="414"/>
        <v>-1.2314330911950337</v>
      </c>
      <c r="E963" s="307">
        <f t="shared" ca="1" si="415"/>
        <v>-1.7972388654381106</v>
      </c>
      <c r="F963" s="304">
        <f t="shared" ca="1" si="416"/>
        <v>2.1786452206661422</v>
      </c>
      <c r="G963" s="306">
        <f t="shared" ca="1" si="417"/>
        <v>24.268639032465153</v>
      </c>
      <c r="H963" s="307">
        <f t="shared" ca="1" si="418"/>
        <v>-157.91358625518075</v>
      </c>
      <c r="I963" s="304">
        <f t="shared" ca="1" si="419"/>
        <v>159.76754227458247</v>
      </c>
      <c r="J963" s="306">
        <f t="shared" ca="1" si="420"/>
        <v>2310.0930585504543</v>
      </c>
      <c r="K963" s="307">
        <f t="shared" ca="1" si="421"/>
        <v>-3.4489675081903752</v>
      </c>
      <c r="L963" s="304">
        <f t="shared" ca="1" si="406"/>
        <v>2310.0956332021983</v>
      </c>
      <c r="M963" s="306">
        <f t="shared" ca="1" si="422"/>
        <v>-1.4183063506745823</v>
      </c>
      <c r="N963" s="304">
        <f t="shared" ca="1" si="423"/>
        <v>-81.262967950255288</v>
      </c>
      <c r="P963" s="310">
        <f t="shared" ca="1" si="424"/>
        <v>23</v>
      </c>
      <c r="Q963" s="304">
        <f t="shared" ca="1" si="425"/>
        <v>0</v>
      </c>
      <c r="R963" s="306">
        <f t="shared" ca="1" si="426"/>
        <v>0</v>
      </c>
      <c r="S963" s="307">
        <f t="shared" ca="1" si="427"/>
        <v>8.451999999999984</v>
      </c>
      <c r="T963" s="304">
        <f t="shared" ca="1" si="407"/>
        <v>82.914119999999841</v>
      </c>
      <c r="U963" s="311">
        <f t="shared" ca="1" si="408"/>
        <v>0</v>
      </c>
      <c r="V963" s="306">
        <f t="shared" ca="1" si="409"/>
        <v>1.2254225713915035</v>
      </c>
      <c r="W963" s="304">
        <f t="shared" ca="1" si="410"/>
        <v>68.519211201435041</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1.5893278681485601</v>
      </c>
      <c r="AH963" s="304">
        <f t="shared" ca="1" si="434"/>
        <v>-8.1068346756077183</v>
      </c>
    </row>
    <row r="964" spans="1:34" x14ac:dyDescent="0.2">
      <c r="A964" s="347">
        <f t="shared" ca="1" si="412"/>
        <v>1E-4</v>
      </c>
      <c r="B964" s="304">
        <f t="shared" ca="1" si="413"/>
        <v>48.315400000000857</v>
      </c>
      <c r="D964" s="306">
        <f t="shared" ca="1" si="414"/>
        <v>-1.231430012307694</v>
      </c>
      <c r="E964" s="307">
        <f t="shared" ca="1" si="415"/>
        <v>-1.7972091217957153</v>
      </c>
      <c r="F964" s="304">
        <f t="shared" ca="1" si="416"/>
        <v>2.1786189438903385</v>
      </c>
      <c r="G964" s="306">
        <f t="shared" ca="1" si="417"/>
        <v>24.26851588946392</v>
      </c>
      <c r="H964" s="307">
        <f t="shared" ca="1" si="418"/>
        <v>-157.91376597609292</v>
      </c>
      <c r="I964" s="304">
        <f t="shared" ca="1" si="419"/>
        <v>159.76770120468467</v>
      </c>
      <c r="J964" s="306">
        <f t="shared" ca="1" si="420"/>
        <v>2310.0930585504543</v>
      </c>
      <c r="K964" s="307">
        <f t="shared" ca="1" si="421"/>
        <v>-3.4647588758019388</v>
      </c>
      <c r="L964" s="304">
        <f t="shared" ref="L964:L1004" ca="1" si="435">SQRT(pos_x^2+pos_z^2)</f>
        <v>2310.0956568326474</v>
      </c>
      <c r="M964" s="306">
        <f t="shared" ca="1" si="422"/>
        <v>-1.418307283363655</v>
      </c>
      <c r="N964" s="304">
        <f t="shared" ca="1" si="423"/>
        <v>-81.263021389402752</v>
      </c>
      <c r="P964" s="310">
        <f t="shared" ca="1" si="424"/>
        <v>23</v>
      </c>
      <c r="Q964" s="304">
        <f t="shared" ca="1" si="425"/>
        <v>0</v>
      </c>
      <c r="R964" s="306">
        <f t="shared" ca="1" si="426"/>
        <v>0</v>
      </c>
      <c r="S964" s="307">
        <f t="shared" ca="1" si="427"/>
        <v>8.451999999999984</v>
      </c>
      <c r="T964" s="304">
        <f t="shared" ref="T964:T1004" ca="1" si="436">m*g</f>
        <v>82.914119999999841</v>
      </c>
      <c r="U964" s="311">
        <f t="shared" ref="U964:U1004" ca="1" si="437">IF(pos_xz&lt;L_rampe,Poids*COS(Beta),0)</f>
        <v>0</v>
      </c>
      <c r="V964" s="306">
        <f t="shared" ref="V964:V1004" ca="1" si="438">Rho_moyen*(20000-Alt_rampe-pos_z)/(20000+Alt_rampe+pos_z)</f>
        <v>1.2254245065029195</v>
      </c>
      <c r="W964" s="304">
        <f t="shared" ref="W964:W1003" ca="1" si="439">1/2*Rho*Sref*Cx*vit_xz^2</f>
        <v>68.519455723131657</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1.5893003271869315</v>
      </c>
      <c r="AH964" s="304">
        <f t="shared" ca="1" si="434"/>
        <v>-8.1068636064168444</v>
      </c>
    </row>
    <row r="965" spans="1:34" x14ac:dyDescent="0.2">
      <c r="A965" s="347">
        <f t="shared" ref="A965:A1004" ca="1" si="441">IF(B964+0.01&lt;=T_ini+ROUNDUP(Temps_fin_propu,0), 0.01, IF(K964&gt;0, 0.1, 0.0001))</f>
        <v>1E-4</v>
      </c>
      <c r="B965" s="304">
        <f t="shared" ref="B965:B1004" ca="1" si="442">B964+pas</f>
        <v>48.31550000000086</v>
      </c>
      <c r="D965" s="306">
        <f t="shared" ref="D965:D1004" ca="1" si="443">IF(AND(L964&lt;L_rampe,Poussee&lt;Poids*SIN(M964)),0,(-W964+Poussee)/m*COS(M964)-U964/m*SIN(M964))</f>
        <v>-1.2314269333917351</v>
      </c>
      <c r="E965" s="307">
        <f t="shared" ref="E965:E1004" ca="1" si="444">IF(AND(L964&lt;L_rampe,Poussee&lt;Poids*SIN(M964)),0,(-W964+Poussee)/m*SIN(M964)+U964/m*COS(M964)-Poids/m)</f>
        <v>-1.7971793783358656</v>
      </c>
      <c r="F965" s="304">
        <f t="shared" ref="F965:F1004" ca="1" si="445">SQRT(acc_x^2+acc_z^2)</f>
        <v>2.1785926673424432</v>
      </c>
      <c r="G965" s="306">
        <f t="shared" ref="G965:G1004" ca="1" si="446">G964+acc_x*pas</f>
        <v>24.26839274677058</v>
      </c>
      <c r="H965" s="307">
        <f t="shared" ref="H965:H1004" ca="1" si="447">H964+acc_z*pas</f>
        <v>-157.91394569403076</v>
      </c>
      <c r="I965" s="304">
        <f t="shared" ref="I965:I1004" ca="1" si="448">SQRT(vit_x^2+vit_z^2)</f>
        <v>159.76786013203284</v>
      </c>
      <c r="J965" s="306">
        <f t="shared" ref="J965:J1004" ca="1" si="449">J964+0.5*(vit_x+G964)*pas*(K964&gt;=0)</f>
        <v>2310.0930585504543</v>
      </c>
      <c r="K965" s="307">
        <f t="shared" ref="K965:K1004" ca="1" si="450">K964+0.5*(vit_z+H964)*pas</f>
        <v>-3.4805502613854449</v>
      </c>
      <c r="L965" s="304">
        <f t="shared" ca="1" si="435"/>
        <v>2310.0956805710703</v>
      </c>
      <c r="M965" s="306">
        <f t="shared" ref="M965:M1004" ca="1" si="451">IF(AND(L964&gt;L_rampe,G965&gt;0),ATAN2(G965,H965),$M$4)</f>
        <v>-1.4183082160461393</v>
      </c>
      <c r="N965" s="304">
        <f t="shared" ref="N965:N1004" ca="1" si="452">DEGREES(Beta)</f>
        <v>-81.263074828172734</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8.451999999999984</v>
      </c>
      <c r="T965" s="304">
        <f t="shared" ca="1" si="436"/>
        <v>82.914119999999841</v>
      </c>
      <c r="U965" s="311">
        <f t="shared" ca="1" si="437"/>
        <v>0</v>
      </c>
      <c r="V965" s="306">
        <f t="shared" ca="1" si="438"/>
        <v>1.2254264416195944</v>
      </c>
      <c r="W965" s="304">
        <f t="shared" ca="1" si="439"/>
        <v>68.519700243326227</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1.5892727863847718</v>
      </c>
      <c r="AH965" s="304">
        <f t="shared" ref="AH965:AH1004" ca="1" si="463">IF(AND(L964&lt;L_rampe,Poussee&lt;Poids*SIN(M964)), g*SIN(M964), (-W964+Poussee)/m)</f>
        <v>-8.1068925370482479</v>
      </c>
    </row>
    <row r="966" spans="1:34" x14ac:dyDescent="0.2">
      <c r="A966" s="347">
        <f t="shared" ca="1" si="441"/>
        <v>1E-4</v>
      </c>
      <c r="B966" s="304">
        <f t="shared" ca="1" si="442"/>
        <v>48.315600000000863</v>
      </c>
      <c r="D966" s="306">
        <f t="shared" ca="1" si="443"/>
        <v>-1.2314238544471614</v>
      </c>
      <c r="E966" s="307">
        <f t="shared" ca="1" si="444"/>
        <v>-1.7971496350585561</v>
      </c>
      <c r="F966" s="304">
        <f t="shared" ca="1" si="445"/>
        <v>2.1785663910224553</v>
      </c>
      <c r="G966" s="306">
        <f t="shared" ca="1" si="446"/>
        <v>24.268269604385136</v>
      </c>
      <c r="H966" s="307">
        <f t="shared" ca="1" si="447"/>
        <v>-157.91412540899427</v>
      </c>
      <c r="I966" s="304">
        <f t="shared" ca="1" si="448"/>
        <v>159.76801905662688</v>
      </c>
      <c r="J966" s="306">
        <f t="shared" ca="1" si="449"/>
        <v>2310.0930585504543</v>
      </c>
      <c r="K966" s="307">
        <f t="shared" ca="1" si="450"/>
        <v>-3.4963416649405961</v>
      </c>
      <c r="L966" s="304">
        <f t="shared" ca="1" si="435"/>
        <v>2310.0957044174665</v>
      </c>
      <c r="M966" s="306">
        <f t="shared" ca="1" si="451"/>
        <v>-1.4183091487220356</v>
      </c>
      <c r="N966" s="304">
        <f t="shared" ca="1" si="452"/>
        <v>-81.263128266565232</v>
      </c>
      <c r="P966" s="310">
        <f t="shared" ca="1" si="453"/>
        <v>23</v>
      </c>
      <c r="Q966" s="304">
        <f t="shared" ca="1" si="454"/>
        <v>0</v>
      </c>
      <c r="R966" s="306">
        <f t="shared" ca="1" si="455"/>
        <v>0</v>
      </c>
      <c r="S966" s="307">
        <f t="shared" ca="1" si="456"/>
        <v>8.451999999999984</v>
      </c>
      <c r="T966" s="304">
        <f t="shared" ca="1" si="436"/>
        <v>82.914119999999841</v>
      </c>
      <c r="U966" s="311">
        <f t="shared" ca="1" si="437"/>
        <v>0</v>
      </c>
      <c r="V966" s="306">
        <f t="shared" ca="1" si="438"/>
        <v>1.2254283767415277</v>
      </c>
      <c r="W966" s="304">
        <f t="shared" ca="1" si="439"/>
        <v>68.519944762018625</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1.5892452457420756</v>
      </c>
      <c r="AH966" s="304">
        <f t="shared" ca="1" si="463"/>
        <v>-8.1069214675019357</v>
      </c>
    </row>
    <row r="967" spans="1:34" x14ac:dyDescent="0.2">
      <c r="A967" s="347">
        <f t="shared" ca="1" si="441"/>
        <v>1E-4</v>
      </c>
      <c r="B967" s="304">
        <f t="shared" ca="1" si="442"/>
        <v>48.315700000000867</v>
      </c>
      <c r="D967" s="306">
        <f t="shared" ca="1" si="443"/>
        <v>-1.2314207754739692</v>
      </c>
      <c r="E967" s="307">
        <f t="shared" ca="1" si="444"/>
        <v>-1.7971198919637992</v>
      </c>
      <c r="F967" s="304">
        <f t="shared" ca="1" si="445"/>
        <v>2.1785401149303834</v>
      </c>
      <c r="G967" s="306">
        <f t="shared" ca="1" si="446"/>
        <v>24.268146462307588</v>
      </c>
      <c r="H967" s="307">
        <f t="shared" ca="1" si="447"/>
        <v>-157.91430512098347</v>
      </c>
      <c r="I967" s="304">
        <f t="shared" ca="1" si="448"/>
        <v>159.76817797846689</v>
      </c>
      <c r="J967" s="306">
        <f t="shared" ca="1" si="449"/>
        <v>2310.0930585504543</v>
      </c>
      <c r="K967" s="307">
        <f t="shared" ca="1" si="450"/>
        <v>-3.5121330864670948</v>
      </c>
      <c r="L967" s="304">
        <f t="shared" ca="1" si="435"/>
        <v>2310.0957283718371</v>
      </c>
      <c r="M967" s="306">
        <f t="shared" ca="1" si="451"/>
        <v>-1.4183100813913441</v>
      </c>
      <c r="N967" s="304">
        <f t="shared" ca="1" si="452"/>
        <v>-81.26318170458029</v>
      </c>
      <c r="P967" s="310">
        <f t="shared" ca="1" si="453"/>
        <v>23</v>
      </c>
      <c r="Q967" s="304">
        <f t="shared" ca="1" si="454"/>
        <v>0</v>
      </c>
      <c r="R967" s="306">
        <f t="shared" ca="1" si="455"/>
        <v>0</v>
      </c>
      <c r="S967" s="307">
        <f t="shared" ca="1" si="456"/>
        <v>8.451999999999984</v>
      </c>
      <c r="T967" s="304">
        <f t="shared" ca="1" si="436"/>
        <v>82.914119999999841</v>
      </c>
      <c r="U967" s="311">
        <f t="shared" ca="1" si="437"/>
        <v>0</v>
      </c>
      <c r="V967" s="306">
        <f t="shared" ca="1" si="438"/>
        <v>1.22543031186872</v>
      </c>
      <c r="W967" s="304">
        <f t="shared" ca="1" si="439"/>
        <v>68.52018927920895</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1.589217705258859</v>
      </c>
      <c r="AH967" s="304">
        <f t="shared" ca="1" si="463"/>
        <v>-8.1069503977778936</v>
      </c>
    </row>
    <row r="968" spans="1:34" x14ac:dyDescent="0.2">
      <c r="A968" s="347">
        <f t="shared" ca="1" si="441"/>
        <v>1E-4</v>
      </c>
      <c r="B968" s="304">
        <f t="shared" ca="1" si="442"/>
        <v>48.31580000000087</v>
      </c>
      <c r="D968" s="306">
        <f t="shared" ca="1" si="443"/>
        <v>-1.2314176964721599</v>
      </c>
      <c r="E968" s="307">
        <f t="shared" ca="1" si="444"/>
        <v>-1.7970901490515843</v>
      </c>
      <c r="F968" s="304">
        <f t="shared" ca="1" si="445"/>
        <v>2.1785138390662211</v>
      </c>
      <c r="G968" s="306">
        <f t="shared" ca="1" si="446"/>
        <v>24.268023320537939</v>
      </c>
      <c r="H968" s="307">
        <f t="shared" ca="1" si="447"/>
        <v>-157.91448482999837</v>
      </c>
      <c r="I968" s="304">
        <f t="shared" ca="1" si="448"/>
        <v>159.7683368975529</v>
      </c>
      <c r="J968" s="306">
        <f t="shared" ca="1" si="449"/>
        <v>2310.0930585504543</v>
      </c>
      <c r="K968" s="307">
        <f t="shared" ca="1" si="450"/>
        <v>-3.5279245259646439</v>
      </c>
      <c r="L968" s="304">
        <f t="shared" ca="1" si="435"/>
        <v>2310.0957524341829</v>
      </c>
      <c r="M968" s="306">
        <f t="shared" ca="1" si="451"/>
        <v>-1.4183110140540642</v>
      </c>
      <c r="N968" s="304">
        <f t="shared" ca="1" si="452"/>
        <v>-81.263235142217866</v>
      </c>
      <c r="P968" s="310">
        <f t="shared" ca="1" si="453"/>
        <v>23</v>
      </c>
      <c r="Q968" s="304">
        <f t="shared" ca="1" si="454"/>
        <v>0</v>
      </c>
      <c r="R968" s="306">
        <f t="shared" ca="1" si="455"/>
        <v>0</v>
      </c>
      <c r="S968" s="307">
        <f t="shared" ca="1" si="456"/>
        <v>8.451999999999984</v>
      </c>
      <c r="T968" s="304">
        <f t="shared" ca="1" si="436"/>
        <v>82.914119999999841</v>
      </c>
      <c r="U968" s="311">
        <f t="shared" ca="1" si="437"/>
        <v>0</v>
      </c>
      <c r="V968" s="306">
        <f t="shared" ca="1" si="438"/>
        <v>1.2254322470011707</v>
      </c>
      <c r="W968" s="304">
        <f t="shared" ca="1" si="439"/>
        <v>68.520433794897173</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1.5891901649351077</v>
      </c>
      <c r="AH968" s="304">
        <f t="shared" ca="1" si="463"/>
        <v>-8.1069793278761342</v>
      </c>
    </row>
    <row r="969" spans="1:34" x14ac:dyDescent="0.2">
      <c r="A969" s="347">
        <f t="shared" ca="1" si="441"/>
        <v>1E-4</v>
      </c>
      <c r="B969" s="304">
        <f t="shared" ca="1" si="442"/>
        <v>48.315900000000873</v>
      </c>
      <c r="D969" s="306">
        <f t="shared" ca="1" si="443"/>
        <v>-1.231414617441738</v>
      </c>
      <c r="E969" s="307">
        <f t="shared" ca="1" si="444"/>
        <v>-1.7970604063219149</v>
      </c>
      <c r="F969" s="304">
        <f t="shared" ca="1" si="445"/>
        <v>2.1784875634299747</v>
      </c>
      <c r="G969" s="306">
        <f t="shared" ca="1" si="446"/>
        <v>24.267900179076193</v>
      </c>
      <c r="H969" s="307">
        <f t="shared" ca="1" si="447"/>
        <v>-157.914664536039</v>
      </c>
      <c r="I969" s="304">
        <f t="shared" ca="1" si="448"/>
        <v>159.76849581388484</v>
      </c>
      <c r="J969" s="306">
        <f t="shared" ca="1" si="449"/>
        <v>2310.0930585504543</v>
      </c>
      <c r="K969" s="307">
        <f t="shared" ca="1" si="450"/>
        <v>-3.5437159834329459</v>
      </c>
      <c r="L969" s="304">
        <f t="shared" ca="1" si="435"/>
        <v>2310.0957766045035</v>
      </c>
      <c r="M969" s="306">
        <f t="shared" ca="1" si="451"/>
        <v>-1.4183119467101966</v>
      </c>
      <c r="N969" s="304">
        <f t="shared" ca="1" si="452"/>
        <v>-81.263288579477987</v>
      </c>
      <c r="P969" s="310">
        <f t="shared" ca="1" si="453"/>
        <v>23</v>
      </c>
      <c r="Q969" s="304">
        <f t="shared" ca="1" si="454"/>
        <v>0</v>
      </c>
      <c r="R969" s="306">
        <f t="shared" ca="1" si="455"/>
        <v>0</v>
      </c>
      <c r="S969" s="307">
        <f t="shared" ca="1" si="456"/>
        <v>8.451999999999984</v>
      </c>
      <c r="T969" s="304">
        <f t="shared" ca="1" si="436"/>
        <v>82.914119999999841</v>
      </c>
      <c r="U969" s="311">
        <f t="shared" ca="1" si="437"/>
        <v>0</v>
      </c>
      <c r="V969" s="306">
        <f t="shared" ca="1" si="438"/>
        <v>1.2254341821388799</v>
      </c>
      <c r="W969" s="304">
        <f t="shared" ca="1" si="439"/>
        <v>68.520678309083209</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1.5891626247708288</v>
      </c>
      <c r="AH969" s="304">
        <f t="shared" ca="1" si="463"/>
        <v>-8.107008257796652</v>
      </c>
    </row>
    <row r="970" spans="1:34" x14ac:dyDescent="0.2">
      <c r="A970" s="347">
        <f t="shared" ca="1" si="441"/>
        <v>1E-4</v>
      </c>
      <c r="B970" s="304">
        <f t="shared" ca="1" si="442"/>
        <v>48.316000000000876</v>
      </c>
      <c r="D970" s="306">
        <f t="shared" ca="1" si="443"/>
        <v>-1.2314115383826987</v>
      </c>
      <c r="E970" s="307">
        <f t="shared" ca="1" si="444"/>
        <v>-1.7970306637748017</v>
      </c>
      <c r="F970" s="304">
        <f t="shared" ca="1" si="445"/>
        <v>2.1784612880216505</v>
      </c>
      <c r="G970" s="306">
        <f t="shared" ca="1" si="446"/>
        <v>24.267777037922354</v>
      </c>
      <c r="H970" s="307">
        <f t="shared" ca="1" si="447"/>
        <v>-157.91484423910538</v>
      </c>
      <c r="I970" s="304">
        <f t="shared" ca="1" si="448"/>
        <v>159.7686547274628</v>
      </c>
      <c r="J970" s="306">
        <f t="shared" ca="1" si="449"/>
        <v>2310.0930585504543</v>
      </c>
      <c r="K970" s="307">
        <f t="shared" ca="1" si="450"/>
        <v>-3.5595074588717033</v>
      </c>
      <c r="L970" s="304">
        <f t="shared" ca="1" si="435"/>
        <v>2310.0958008827997</v>
      </c>
      <c r="M970" s="306">
        <f t="shared" ca="1" si="451"/>
        <v>-1.418312879359741</v>
      </c>
      <c r="N970" s="304">
        <f t="shared" ca="1" si="452"/>
        <v>-81.263342016360653</v>
      </c>
      <c r="P970" s="310">
        <f t="shared" ca="1" si="453"/>
        <v>23</v>
      </c>
      <c r="Q970" s="304">
        <f t="shared" ca="1" si="454"/>
        <v>0</v>
      </c>
      <c r="R970" s="306">
        <f t="shared" ca="1" si="455"/>
        <v>0</v>
      </c>
      <c r="S970" s="307">
        <f t="shared" ca="1" si="456"/>
        <v>8.451999999999984</v>
      </c>
      <c r="T970" s="304">
        <f t="shared" ca="1" si="436"/>
        <v>82.914119999999841</v>
      </c>
      <c r="U970" s="311">
        <f t="shared" ca="1" si="437"/>
        <v>0</v>
      </c>
      <c r="V970" s="306">
        <f t="shared" ca="1" si="438"/>
        <v>1.2254361172818478</v>
      </c>
      <c r="W970" s="304">
        <f t="shared" ca="1" si="439"/>
        <v>68.520922821767172</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1.5891350847660295</v>
      </c>
      <c r="AH970" s="304">
        <f t="shared" ca="1" si="463"/>
        <v>-8.1070371875394382</v>
      </c>
    </row>
    <row r="971" spans="1:34" x14ac:dyDescent="0.2">
      <c r="A971" s="347">
        <f t="shared" ca="1" si="441"/>
        <v>1E-4</v>
      </c>
      <c r="B971" s="304">
        <f t="shared" ca="1" si="442"/>
        <v>48.31610000000088</v>
      </c>
      <c r="D971" s="306">
        <f t="shared" ca="1" si="443"/>
        <v>-1.2314084592950463</v>
      </c>
      <c r="E971" s="307">
        <f t="shared" ca="1" si="444"/>
        <v>-1.7970009214102252</v>
      </c>
      <c r="F971" s="304">
        <f t="shared" ca="1" si="445"/>
        <v>2.1784350128412364</v>
      </c>
      <c r="G971" s="306">
        <f t="shared" ca="1" si="446"/>
        <v>24.267653897076425</v>
      </c>
      <c r="H971" s="307">
        <f t="shared" ca="1" si="447"/>
        <v>-157.91502393919751</v>
      </c>
      <c r="I971" s="304">
        <f t="shared" ca="1" si="448"/>
        <v>159.76881363828679</v>
      </c>
      <c r="J971" s="306">
        <f t="shared" ca="1" si="449"/>
        <v>2310.0930585504543</v>
      </c>
      <c r="K971" s="307">
        <f t="shared" ca="1" si="450"/>
        <v>-3.5752989522806184</v>
      </c>
      <c r="L971" s="304">
        <f t="shared" ca="1" si="435"/>
        <v>2310.0958252690712</v>
      </c>
      <c r="M971" s="306">
        <f t="shared" ca="1" si="451"/>
        <v>-1.4183138120026979</v>
      </c>
      <c r="N971" s="304">
        <f t="shared" ca="1" si="452"/>
        <v>-81.263395452865865</v>
      </c>
      <c r="P971" s="310">
        <f t="shared" ca="1" si="453"/>
        <v>23</v>
      </c>
      <c r="Q971" s="304">
        <f t="shared" ca="1" si="454"/>
        <v>0</v>
      </c>
      <c r="R971" s="306">
        <f t="shared" ca="1" si="455"/>
        <v>0</v>
      </c>
      <c r="S971" s="307">
        <f t="shared" ca="1" si="456"/>
        <v>8.451999999999984</v>
      </c>
      <c r="T971" s="304">
        <f t="shared" ca="1" si="436"/>
        <v>82.914119999999841</v>
      </c>
      <c r="U971" s="311">
        <f t="shared" ca="1" si="437"/>
        <v>0</v>
      </c>
      <c r="V971" s="306">
        <f t="shared" ca="1" si="438"/>
        <v>1.2254380524300741</v>
      </c>
      <c r="W971" s="304">
        <f t="shared" ca="1" si="439"/>
        <v>68.521167332949005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1.5891075449206973</v>
      </c>
      <c r="AH971" s="304">
        <f t="shared" ca="1" si="463"/>
        <v>-8.1070661171045089</v>
      </c>
    </row>
    <row r="972" spans="1:34" x14ac:dyDescent="0.2">
      <c r="A972" s="347">
        <f t="shared" ca="1" si="441"/>
        <v>1E-4</v>
      </c>
      <c r="B972" s="304">
        <f t="shared" ca="1" si="442"/>
        <v>48.316200000000883</v>
      </c>
      <c r="D972" s="306">
        <f t="shared" ca="1" si="443"/>
        <v>-1.2314053801787779</v>
      </c>
      <c r="E972" s="307">
        <f t="shared" ca="1" si="444"/>
        <v>-1.7969711792282013</v>
      </c>
      <c r="F972" s="304">
        <f t="shared" ca="1" si="445"/>
        <v>2.1784087378887445</v>
      </c>
      <c r="G972" s="306">
        <f t="shared" ca="1" si="446"/>
        <v>24.267530756538406</v>
      </c>
      <c r="H972" s="307">
        <f t="shared" ca="1" si="447"/>
        <v>-157.91520363631543</v>
      </c>
      <c r="I972" s="304">
        <f t="shared" ca="1" si="448"/>
        <v>159.76897254635676</v>
      </c>
      <c r="J972" s="306">
        <f t="shared" ca="1" si="449"/>
        <v>2310.0930585504543</v>
      </c>
      <c r="K972" s="307">
        <f t="shared" ca="1" si="450"/>
        <v>-3.5910904636593939</v>
      </c>
      <c r="L972" s="304">
        <f t="shared" ca="1" si="435"/>
        <v>2310.0958497633192</v>
      </c>
      <c r="M972" s="306">
        <f t="shared" ca="1" si="451"/>
        <v>-1.4183147446390669</v>
      </c>
      <c r="N972" s="304">
        <f t="shared" ca="1" si="452"/>
        <v>-81.263448888993636</v>
      </c>
      <c r="P972" s="310">
        <f t="shared" ca="1" si="453"/>
        <v>23</v>
      </c>
      <c r="Q972" s="304">
        <f t="shared" ca="1" si="454"/>
        <v>0</v>
      </c>
      <c r="R972" s="306">
        <f t="shared" ca="1" si="455"/>
        <v>0</v>
      </c>
      <c r="S972" s="307">
        <f t="shared" ca="1" si="456"/>
        <v>8.451999999999984</v>
      </c>
      <c r="T972" s="304">
        <f t="shared" ca="1" si="436"/>
        <v>82.914119999999841</v>
      </c>
      <c r="U972" s="311">
        <f t="shared" ca="1" si="437"/>
        <v>0</v>
      </c>
      <c r="V972" s="306">
        <f t="shared" ca="1" si="438"/>
        <v>1.2254399875835589</v>
      </c>
      <c r="W972" s="304">
        <f t="shared" ca="1" si="439"/>
        <v>68.521411842628666</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1.5890800052348411</v>
      </c>
      <c r="AH972" s="304">
        <f t="shared" ca="1" si="463"/>
        <v>-8.1070950464918514</v>
      </c>
    </row>
    <row r="973" spans="1:34" x14ac:dyDescent="0.2">
      <c r="A973" s="347">
        <f t="shared" ca="1" si="441"/>
        <v>1E-4</v>
      </c>
      <c r="B973" s="304">
        <f t="shared" ca="1" si="442"/>
        <v>48.316300000000886</v>
      </c>
      <c r="D973" s="306">
        <f t="shared" ca="1" si="443"/>
        <v>-1.2314023010338961</v>
      </c>
      <c r="E973" s="307">
        <f t="shared" ca="1" si="444"/>
        <v>-1.7969414372287318</v>
      </c>
      <c r="F973" s="304">
        <f t="shared" ca="1" si="445"/>
        <v>2.1783824631641786</v>
      </c>
      <c r="G973" s="306">
        <f t="shared" ca="1" si="446"/>
        <v>24.267407616308304</v>
      </c>
      <c r="H973" s="307">
        <f t="shared" ca="1" si="447"/>
        <v>-157.91538333045915</v>
      </c>
      <c r="I973" s="304">
        <f t="shared" ca="1" si="448"/>
        <v>159.76913145167285</v>
      </c>
      <c r="J973" s="306">
        <f t="shared" ca="1" si="449"/>
        <v>2310.0930585504543</v>
      </c>
      <c r="K973" s="307">
        <f t="shared" ca="1" si="450"/>
        <v>-3.6068819930077325</v>
      </c>
      <c r="L973" s="304">
        <f t="shared" ca="1" si="435"/>
        <v>2310.0958743655433</v>
      </c>
      <c r="M973" s="306">
        <f t="shared" ca="1" si="451"/>
        <v>-1.4183156772688481</v>
      </c>
      <c r="N973" s="304">
        <f t="shared" ca="1" si="452"/>
        <v>-81.263502324743953</v>
      </c>
      <c r="P973" s="310">
        <f t="shared" ca="1" si="453"/>
        <v>23</v>
      </c>
      <c r="Q973" s="304">
        <f t="shared" ca="1" si="454"/>
        <v>0</v>
      </c>
      <c r="R973" s="306">
        <f t="shared" ca="1" si="455"/>
        <v>0</v>
      </c>
      <c r="S973" s="307">
        <f t="shared" ca="1" si="456"/>
        <v>8.451999999999984</v>
      </c>
      <c r="T973" s="304">
        <f t="shared" ca="1" si="436"/>
        <v>82.914119999999841</v>
      </c>
      <c r="U973" s="311">
        <f t="shared" ca="1" si="437"/>
        <v>0</v>
      </c>
      <c r="V973" s="306">
        <f t="shared" ca="1" si="438"/>
        <v>1.2254419227423028</v>
      </c>
      <c r="W973" s="304">
        <f t="shared" ca="1" si="439"/>
        <v>68.521656350806282</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1.5890524657084626</v>
      </c>
      <c r="AH973" s="304">
        <f t="shared" ca="1" si="463"/>
        <v>-8.1071239757014659</v>
      </c>
    </row>
    <row r="974" spans="1:34" x14ac:dyDescent="0.2">
      <c r="A974" s="347">
        <f t="shared" ca="1" si="441"/>
        <v>1E-4</v>
      </c>
      <c r="B974" s="304">
        <f t="shared" ca="1" si="442"/>
        <v>48.31640000000089</v>
      </c>
      <c r="D974" s="306">
        <f t="shared" ca="1" si="443"/>
        <v>-1.2313992218604044</v>
      </c>
      <c r="E974" s="307">
        <f t="shared" ca="1" si="444"/>
        <v>-1.7969116954117972</v>
      </c>
      <c r="F974" s="304">
        <f t="shared" ca="1" si="445"/>
        <v>2.1783561886675256</v>
      </c>
      <c r="G974" s="306">
        <f t="shared" ca="1" si="446"/>
        <v>24.26728447638612</v>
      </c>
      <c r="H974" s="307">
        <f t="shared" ca="1" si="447"/>
        <v>-157.91556302162869</v>
      </c>
      <c r="I974" s="304">
        <f t="shared" ca="1" si="448"/>
        <v>159.76929035423495</v>
      </c>
      <c r="J974" s="306">
        <f t="shared" ca="1" si="449"/>
        <v>2310.0930585504543</v>
      </c>
      <c r="K974" s="307">
        <f t="shared" ca="1" si="450"/>
        <v>-3.6226735403253367</v>
      </c>
      <c r="L974" s="304">
        <f t="shared" ca="1" si="435"/>
        <v>2310.0958990757445</v>
      </c>
      <c r="M974" s="306">
        <f t="shared" ca="1" si="451"/>
        <v>-1.4183166098920419</v>
      </c>
      <c r="N974" s="304">
        <f t="shared" ca="1" si="452"/>
        <v>-81.26355576011683</v>
      </c>
      <c r="P974" s="310">
        <f t="shared" ca="1" si="453"/>
        <v>23</v>
      </c>
      <c r="Q974" s="304">
        <f t="shared" ca="1" si="454"/>
        <v>0</v>
      </c>
      <c r="R974" s="306">
        <f t="shared" ca="1" si="455"/>
        <v>0</v>
      </c>
      <c r="S974" s="307">
        <f t="shared" ca="1" si="456"/>
        <v>8.451999999999984</v>
      </c>
      <c r="T974" s="304">
        <f t="shared" ca="1" si="436"/>
        <v>82.914119999999841</v>
      </c>
      <c r="U974" s="311">
        <f t="shared" ca="1" si="437"/>
        <v>0</v>
      </c>
      <c r="V974" s="306">
        <f t="shared" ca="1" si="438"/>
        <v>1.2254438579063045</v>
      </c>
      <c r="W974" s="304">
        <f t="shared" ca="1" si="439"/>
        <v>68.521900857481697</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1.5890249263415477</v>
      </c>
      <c r="AH974" s="304">
        <f t="shared" ca="1" si="463"/>
        <v>-8.1071529047333666</v>
      </c>
    </row>
    <row r="975" spans="1:34" x14ac:dyDescent="0.2">
      <c r="A975" s="347">
        <f t="shared" ca="1" si="441"/>
        <v>1E-4</v>
      </c>
      <c r="B975" s="304">
        <f t="shared" ca="1" si="442"/>
        <v>48.316500000000893</v>
      </c>
      <c r="D975" s="306">
        <f t="shared" ca="1" si="443"/>
        <v>-1.2313961426582971</v>
      </c>
      <c r="E975" s="307">
        <f t="shared" ca="1" si="444"/>
        <v>-1.7968819537774205</v>
      </c>
      <c r="F975" s="304">
        <f t="shared" ca="1" si="445"/>
        <v>2.1783299143988022</v>
      </c>
      <c r="G975" s="306">
        <f t="shared" ca="1" si="446"/>
        <v>24.267161336771853</v>
      </c>
      <c r="H975" s="307">
        <f t="shared" ca="1" si="447"/>
        <v>-157.91574270982406</v>
      </c>
      <c r="I975" s="304">
        <f t="shared" ca="1" si="448"/>
        <v>159.76944925404314</v>
      </c>
      <c r="J975" s="306">
        <f t="shared" ca="1" si="449"/>
        <v>2310.0930585504543</v>
      </c>
      <c r="K975" s="307">
        <f t="shared" ca="1" si="450"/>
        <v>-3.6384651056119095</v>
      </c>
      <c r="L975" s="304">
        <f t="shared" ca="1" si="435"/>
        <v>2310.0959238939231</v>
      </c>
      <c r="M975" s="306">
        <f t="shared" ca="1" si="451"/>
        <v>-1.4183175425086483</v>
      </c>
      <c r="N975" s="304">
        <f t="shared" ca="1" si="452"/>
        <v>-81.263609195112281</v>
      </c>
      <c r="P975" s="310">
        <f t="shared" ca="1" si="453"/>
        <v>23</v>
      </c>
      <c r="Q975" s="304">
        <f t="shared" ca="1" si="454"/>
        <v>0</v>
      </c>
      <c r="R975" s="306">
        <f t="shared" ca="1" si="455"/>
        <v>0</v>
      </c>
      <c r="S975" s="307">
        <f t="shared" ca="1" si="456"/>
        <v>8.451999999999984</v>
      </c>
      <c r="T975" s="304">
        <f t="shared" ca="1" si="436"/>
        <v>82.914119999999841</v>
      </c>
      <c r="U975" s="311">
        <f t="shared" ca="1" si="437"/>
        <v>0</v>
      </c>
      <c r="V975" s="306">
        <f t="shared" ca="1" si="438"/>
        <v>1.2254457930755649</v>
      </c>
      <c r="W975" s="304">
        <f t="shared" ca="1" si="439"/>
        <v>68.522145362654967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1.5889973871341212</v>
      </c>
      <c r="AH975" s="304">
        <f t="shared" ca="1" si="463"/>
        <v>-8.1071818335875321</v>
      </c>
    </row>
    <row r="976" spans="1:34" x14ac:dyDescent="0.2">
      <c r="A976" s="347">
        <f t="shared" ca="1" si="441"/>
        <v>1E-4</v>
      </c>
      <c r="B976" s="304">
        <f t="shared" ca="1" si="442"/>
        <v>48.316600000000896</v>
      </c>
      <c r="D976" s="306">
        <f t="shared" ca="1" si="443"/>
        <v>-1.2313930634275769</v>
      </c>
      <c r="E976" s="307">
        <f t="shared" ca="1" si="444"/>
        <v>-1.796852212325593</v>
      </c>
      <c r="F976" s="304">
        <f t="shared" ca="1" si="445"/>
        <v>2.1783036403580036</v>
      </c>
      <c r="G976" s="306">
        <f t="shared" ca="1" si="446"/>
        <v>24.26703819746551</v>
      </c>
      <c r="H976" s="307">
        <f t="shared" ca="1" si="447"/>
        <v>-157.9159223950453</v>
      </c>
      <c r="I976" s="304">
        <f t="shared" ca="1" si="448"/>
        <v>159.76960815109743</v>
      </c>
      <c r="J976" s="306">
        <f t="shared" ca="1" si="449"/>
        <v>2310.0930585504543</v>
      </c>
      <c r="K976" s="307">
        <f t="shared" ca="1" si="450"/>
        <v>-3.6542566888671528</v>
      </c>
      <c r="L976" s="304">
        <f t="shared" ca="1" si="435"/>
        <v>2310.0959488200788</v>
      </c>
      <c r="M976" s="306">
        <f t="shared" ca="1" si="451"/>
        <v>-1.4183184751186673</v>
      </c>
      <c r="N976" s="304">
        <f t="shared" ca="1" si="452"/>
        <v>-81.263662629730291</v>
      </c>
      <c r="P976" s="310">
        <f t="shared" ca="1" si="453"/>
        <v>23</v>
      </c>
      <c r="Q976" s="304">
        <f t="shared" ca="1" si="454"/>
        <v>0</v>
      </c>
      <c r="R976" s="306">
        <f t="shared" ca="1" si="455"/>
        <v>0</v>
      </c>
      <c r="S976" s="307">
        <f t="shared" ca="1" si="456"/>
        <v>8.451999999999984</v>
      </c>
      <c r="T976" s="304">
        <f t="shared" ca="1" si="436"/>
        <v>82.914119999999841</v>
      </c>
      <c r="U976" s="311">
        <f t="shared" ca="1" si="437"/>
        <v>0</v>
      </c>
      <c r="V976" s="306">
        <f t="shared" ca="1" si="438"/>
        <v>1.225447728250084</v>
      </c>
      <c r="W976" s="304">
        <f t="shared" ca="1" si="439"/>
        <v>68.522389866326122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1.5889698480861689</v>
      </c>
      <c r="AH976" s="304">
        <f t="shared" ca="1" si="463"/>
        <v>-8.1072107622639731</v>
      </c>
    </row>
    <row r="977" spans="1:34" x14ac:dyDescent="0.2">
      <c r="A977" s="347">
        <f t="shared" ca="1" si="441"/>
        <v>1E-4</v>
      </c>
      <c r="B977" s="304">
        <f t="shared" ca="1" si="442"/>
        <v>48.3167000000009</v>
      </c>
      <c r="D977" s="306">
        <f t="shared" ca="1" si="443"/>
        <v>-1.2313899841682447</v>
      </c>
      <c r="E977" s="307">
        <f t="shared" ca="1" si="444"/>
        <v>-1.7968224710563145</v>
      </c>
      <c r="F977" s="304">
        <f t="shared" ca="1" si="445"/>
        <v>2.1782773665451307</v>
      </c>
      <c r="G977" s="306">
        <f t="shared" ca="1" si="446"/>
        <v>24.266915058467092</v>
      </c>
      <c r="H977" s="307">
        <f t="shared" ca="1" si="447"/>
        <v>-157.91610207729241</v>
      </c>
      <c r="I977" s="304">
        <f t="shared" ca="1" si="448"/>
        <v>159.76976704539783</v>
      </c>
      <c r="J977" s="306">
        <f t="shared" ca="1" si="449"/>
        <v>2310.0930585504543</v>
      </c>
      <c r="K977" s="307">
        <f t="shared" ca="1" si="450"/>
        <v>-3.6700482900907696</v>
      </c>
      <c r="L977" s="304">
        <f t="shared" ca="1" si="435"/>
        <v>2310.0959738542128</v>
      </c>
      <c r="M977" s="306">
        <f t="shared" ca="1" si="451"/>
        <v>-1.4183194077220986</v>
      </c>
      <c r="N977" s="304">
        <f t="shared" ca="1" si="452"/>
        <v>-81.263716063970875</v>
      </c>
      <c r="P977" s="310">
        <f t="shared" ca="1" si="453"/>
        <v>23</v>
      </c>
      <c r="Q977" s="304">
        <f t="shared" ca="1" si="454"/>
        <v>0</v>
      </c>
      <c r="R977" s="306">
        <f t="shared" ca="1" si="455"/>
        <v>0</v>
      </c>
      <c r="S977" s="307">
        <f t="shared" ca="1" si="456"/>
        <v>8.451999999999984</v>
      </c>
      <c r="T977" s="304">
        <f t="shared" ca="1" si="436"/>
        <v>82.914119999999841</v>
      </c>
      <c r="U977" s="311">
        <f t="shared" ca="1" si="437"/>
        <v>0</v>
      </c>
      <c r="V977" s="306">
        <f t="shared" ca="1" si="438"/>
        <v>1.2254496634298615</v>
      </c>
      <c r="W977" s="304">
        <f t="shared" ca="1" si="439"/>
        <v>68.522634368495147</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1.5889423091976909</v>
      </c>
      <c r="AH977" s="304">
        <f t="shared" ca="1" si="463"/>
        <v>-8.1072396907626896</v>
      </c>
    </row>
    <row r="978" spans="1:34" x14ac:dyDescent="0.2">
      <c r="A978" s="347">
        <f t="shared" ca="1" si="441"/>
        <v>1E-4</v>
      </c>
      <c r="B978" s="304">
        <f t="shared" ca="1" si="442"/>
        <v>48.316800000000903</v>
      </c>
      <c r="D978" s="306">
        <f t="shared" ca="1" si="443"/>
        <v>-1.2313869048803037</v>
      </c>
      <c r="E978" s="307">
        <f t="shared" ca="1" si="444"/>
        <v>-1.7967927299695834</v>
      </c>
      <c r="F978" s="304">
        <f t="shared" ca="1" si="445"/>
        <v>2.1782510929601853</v>
      </c>
      <c r="G978" s="306">
        <f t="shared" ca="1" si="446"/>
        <v>24.266791919776605</v>
      </c>
      <c r="H978" s="307">
        <f t="shared" ca="1" si="447"/>
        <v>-157.91628175656541</v>
      </c>
      <c r="I978" s="304">
        <f t="shared" ca="1" si="448"/>
        <v>159.76992593694436</v>
      </c>
      <c r="J978" s="306">
        <f t="shared" ca="1" si="449"/>
        <v>2310.0930585504543</v>
      </c>
      <c r="K978" s="307">
        <f t="shared" ca="1" si="450"/>
        <v>-3.6858399092824623</v>
      </c>
      <c r="L978" s="304">
        <f t="shared" ca="1" si="435"/>
        <v>2310.0959989963253</v>
      </c>
      <c r="M978" s="306">
        <f t="shared" ca="1" si="451"/>
        <v>-1.4183203403189428</v>
      </c>
      <c r="N978" s="304">
        <f t="shared" ca="1" si="452"/>
        <v>-81.263769497834033</v>
      </c>
      <c r="P978" s="310">
        <f t="shared" ca="1" si="453"/>
        <v>23</v>
      </c>
      <c r="Q978" s="304">
        <f t="shared" ca="1" si="454"/>
        <v>0</v>
      </c>
      <c r="R978" s="306">
        <f t="shared" ca="1" si="455"/>
        <v>0</v>
      </c>
      <c r="S978" s="307">
        <f t="shared" ca="1" si="456"/>
        <v>8.451999999999984</v>
      </c>
      <c r="T978" s="304">
        <f t="shared" ca="1" si="436"/>
        <v>82.914119999999841</v>
      </c>
      <c r="U978" s="311">
        <f t="shared" ca="1" si="437"/>
        <v>0</v>
      </c>
      <c r="V978" s="306">
        <f t="shared" ca="1" si="438"/>
        <v>1.2254515986148971</v>
      </c>
      <c r="W978" s="304">
        <f t="shared" ca="1" si="439"/>
        <v>68.522878869162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1.5889147704686906</v>
      </c>
      <c r="AH978" s="304">
        <f t="shared" ca="1" si="463"/>
        <v>-8.1072686190836816</v>
      </c>
    </row>
    <row r="979" spans="1:34" x14ac:dyDescent="0.2">
      <c r="A979" s="347">
        <f t="shared" ca="1" si="441"/>
        <v>1E-4</v>
      </c>
      <c r="B979" s="304">
        <f t="shared" ca="1" si="442"/>
        <v>48.316900000000906</v>
      </c>
      <c r="D979" s="306">
        <f t="shared" ca="1" si="443"/>
        <v>-1.2313838255637499</v>
      </c>
      <c r="E979" s="307">
        <f t="shared" ca="1" si="444"/>
        <v>-1.7967629890654049</v>
      </c>
      <c r="F979" s="304">
        <f t="shared" ca="1" si="445"/>
        <v>2.1782248196031704</v>
      </c>
      <c r="G979" s="306">
        <f t="shared" ca="1" si="446"/>
        <v>24.266668781394049</v>
      </c>
      <c r="H979" s="307">
        <f t="shared" ca="1" si="447"/>
        <v>-157.91646143286431</v>
      </c>
      <c r="I979" s="304">
        <f t="shared" ca="1" si="448"/>
        <v>159.77008482573703</v>
      </c>
      <c r="J979" s="306">
        <f t="shared" ca="1" si="449"/>
        <v>2310.0930585504543</v>
      </c>
      <c r="K979" s="307">
        <f t="shared" ca="1" si="450"/>
        <v>-3.7016315464419338</v>
      </c>
      <c r="L979" s="304">
        <f t="shared" ca="1" si="435"/>
        <v>2310.0960242464162</v>
      </c>
      <c r="M979" s="306">
        <f t="shared" ca="1" si="451"/>
        <v>-1.4183212729091998</v>
      </c>
      <c r="N979" s="304">
        <f t="shared" ca="1" si="452"/>
        <v>-81.26382293131978</v>
      </c>
      <c r="P979" s="310">
        <f t="shared" ca="1" si="453"/>
        <v>23</v>
      </c>
      <c r="Q979" s="304">
        <f t="shared" ca="1" si="454"/>
        <v>0</v>
      </c>
      <c r="R979" s="306">
        <f t="shared" ca="1" si="455"/>
        <v>0</v>
      </c>
      <c r="S979" s="307">
        <f t="shared" ca="1" si="456"/>
        <v>8.451999999999984</v>
      </c>
      <c r="T979" s="304">
        <f t="shared" ca="1" si="436"/>
        <v>82.914119999999841</v>
      </c>
      <c r="U979" s="311">
        <f t="shared" ca="1" si="437"/>
        <v>0</v>
      </c>
      <c r="V979" s="306">
        <f t="shared" ca="1" si="438"/>
        <v>1.2254535338051913</v>
      </c>
      <c r="W979" s="304">
        <f t="shared" ca="1" si="439"/>
        <v>68.523123368326708</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1.5888872318991698</v>
      </c>
      <c r="AH979" s="304">
        <f t="shared" ca="1" si="463"/>
        <v>-8.1072975472269437</v>
      </c>
    </row>
    <row r="980" spans="1:34" x14ac:dyDescent="0.2">
      <c r="A980" s="347">
        <f t="shared" ca="1" si="441"/>
        <v>1E-4</v>
      </c>
      <c r="B980" s="304">
        <f t="shared" ca="1" si="442"/>
        <v>48.31700000000091</v>
      </c>
      <c r="D980" s="306">
        <f t="shared" ca="1" si="443"/>
        <v>-1.231380746218586</v>
      </c>
      <c r="E980" s="307">
        <f t="shared" ca="1" si="444"/>
        <v>-1.7967332483437772</v>
      </c>
      <c r="F980" s="304">
        <f t="shared" ca="1" si="445"/>
        <v>2.1781985464740865</v>
      </c>
      <c r="G980" s="306">
        <f t="shared" ca="1" si="446"/>
        <v>24.266545643319429</v>
      </c>
      <c r="H980" s="307">
        <f t="shared" ca="1" si="447"/>
        <v>-157.91664110618913</v>
      </c>
      <c r="I980" s="304">
        <f t="shared" ca="1" si="448"/>
        <v>159.77024371177583</v>
      </c>
      <c r="J980" s="306">
        <f t="shared" ca="1" si="449"/>
        <v>2310.0930585504543</v>
      </c>
      <c r="K980" s="307">
        <f t="shared" ca="1" si="450"/>
        <v>-3.7174232015688866</v>
      </c>
      <c r="L980" s="304">
        <f t="shared" ca="1" si="435"/>
        <v>2310.0960496044863</v>
      </c>
      <c r="M980" s="306">
        <f t="shared" ca="1" si="451"/>
        <v>-1.4183222054928697</v>
      </c>
      <c r="N980" s="304">
        <f t="shared" ca="1" si="452"/>
        <v>-81.2638763644281</v>
      </c>
      <c r="P980" s="310">
        <f t="shared" ca="1" si="453"/>
        <v>23</v>
      </c>
      <c r="Q980" s="304">
        <f t="shared" ca="1" si="454"/>
        <v>0</v>
      </c>
      <c r="R980" s="306">
        <f t="shared" ca="1" si="455"/>
        <v>0</v>
      </c>
      <c r="S980" s="307">
        <f t="shared" ca="1" si="456"/>
        <v>8.451999999999984</v>
      </c>
      <c r="T980" s="304">
        <f t="shared" ca="1" si="436"/>
        <v>82.914119999999841</v>
      </c>
      <c r="U980" s="311">
        <f t="shared" ca="1" si="437"/>
        <v>0</v>
      </c>
      <c r="V980" s="306">
        <f t="shared" ca="1" si="438"/>
        <v>1.2254554690007438</v>
      </c>
      <c r="W980" s="304">
        <f t="shared" ca="1" si="439"/>
        <v>68.523367865989229</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1.5888596934891286</v>
      </c>
      <c r="AH980" s="304">
        <f t="shared" ca="1" si="463"/>
        <v>-8.1073264751924796</v>
      </c>
    </row>
    <row r="981" spans="1:34" x14ac:dyDescent="0.2">
      <c r="A981" s="347">
        <f t="shared" ca="1" si="441"/>
        <v>1E-4</v>
      </c>
      <c r="B981" s="304">
        <f t="shared" ca="1" si="442"/>
        <v>48.317100000000913</v>
      </c>
      <c r="D981" s="306">
        <f t="shared" ca="1" si="443"/>
        <v>-1.2313776668448111</v>
      </c>
      <c r="E981" s="307">
        <f t="shared" ca="1" si="444"/>
        <v>-1.7967035078047058</v>
      </c>
      <c r="F981" s="304">
        <f t="shared" ca="1" si="445"/>
        <v>2.178172273572939</v>
      </c>
      <c r="G981" s="306">
        <f t="shared" ca="1" si="446"/>
        <v>24.266422505552743</v>
      </c>
      <c r="H981" s="307">
        <f t="shared" ca="1" si="447"/>
        <v>-157.91682077653991</v>
      </c>
      <c r="I981" s="304">
        <f t="shared" ca="1" si="448"/>
        <v>159.77040259506083</v>
      </c>
      <c r="J981" s="306">
        <f t="shared" ca="1" si="449"/>
        <v>2310.0930585504543</v>
      </c>
      <c r="K981" s="307">
        <f t="shared" ca="1" si="450"/>
        <v>-3.7332148746630232</v>
      </c>
      <c r="L981" s="304">
        <f t="shared" ca="1" si="435"/>
        <v>2310.0960750705353</v>
      </c>
      <c r="M981" s="306">
        <f t="shared" ca="1" si="451"/>
        <v>-1.4183231380699524</v>
      </c>
      <c r="N981" s="304">
        <f t="shared" ca="1" si="452"/>
        <v>-81.263929797159008</v>
      </c>
      <c r="P981" s="310">
        <f t="shared" ca="1" si="453"/>
        <v>23</v>
      </c>
      <c r="Q981" s="304">
        <f t="shared" ca="1" si="454"/>
        <v>0</v>
      </c>
      <c r="R981" s="306">
        <f t="shared" ca="1" si="455"/>
        <v>0</v>
      </c>
      <c r="S981" s="307">
        <f t="shared" ca="1" si="456"/>
        <v>8.451999999999984</v>
      </c>
      <c r="T981" s="304">
        <f t="shared" ca="1" si="436"/>
        <v>82.914119999999841</v>
      </c>
      <c r="U981" s="311">
        <f t="shared" ca="1" si="437"/>
        <v>0</v>
      </c>
      <c r="V981" s="306">
        <f t="shared" ca="1" si="438"/>
        <v>1.2254574042015549</v>
      </c>
      <c r="W981" s="304">
        <f t="shared" ca="1" si="439"/>
        <v>68.523612362149635</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1.5888321552385722</v>
      </c>
      <c r="AH981" s="304">
        <f t="shared" ca="1" si="463"/>
        <v>-8.1073554029802839</v>
      </c>
    </row>
    <row r="982" spans="1:34" x14ac:dyDescent="0.2">
      <c r="A982" s="347">
        <f t="shared" ca="1" si="441"/>
        <v>1E-4</v>
      </c>
      <c r="B982" s="304">
        <f t="shared" ca="1" si="442"/>
        <v>48.317200000000916</v>
      </c>
      <c r="D982" s="306">
        <f t="shared" ca="1" si="443"/>
        <v>-1.2313745874424282</v>
      </c>
      <c r="E982" s="307">
        <f t="shared" ca="1" si="444"/>
        <v>-1.7966737674481781</v>
      </c>
      <c r="F982" s="304">
        <f t="shared" ca="1" si="445"/>
        <v>2.1781460008997193</v>
      </c>
      <c r="G982" s="306">
        <f t="shared" ca="1" si="446"/>
        <v>24.266299368094</v>
      </c>
      <c r="H982" s="307">
        <f t="shared" ca="1" si="447"/>
        <v>-157.91700044391666</v>
      </c>
      <c r="I982" s="304">
        <f t="shared" ca="1" si="448"/>
        <v>159.77056147559205</v>
      </c>
      <c r="J982" s="306">
        <f t="shared" ca="1" si="449"/>
        <v>2310.0930585504543</v>
      </c>
      <c r="K982" s="307">
        <f t="shared" ca="1" si="450"/>
        <v>-3.7490065657240459</v>
      </c>
      <c r="L982" s="304">
        <f t="shared" ca="1" si="435"/>
        <v>2310.0961006445646</v>
      </c>
      <c r="M982" s="306">
        <f t="shared" ca="1" si="451"/>
        <v>-1.4183240706404481</v>
      </c>
      <c r="N982" s="304">
        <f t="shared" ca="1" si="452"/>
        <v>-81.263983229512505</v>
      </c>
      <c r="P982" s="310">
        <f t="shared" ca="1" si="453"/>
        <v>23</v>
      </c>
      <c r="Q982" s="304">
        <f t="shared" ca="1" si="454"/>
        <v>0</v>
      </c>
      <c r="R982" s="306">
        <f t="shared" ca="1" si="455"/>
        <v>0</v>
      </c>
      <c r="S982" s="307">
        <f t="shared" ca="1" si="456"/>
        <v>8.451999999999984</v>
      </c>
      <c r="T982" s="304">
        <f t="shared" ca="1" si="436"/>
        <v>82.914119999999841</v>
      </c>
      <c r="U982" s="311">
        <f t="shared" ca="1" si="437"/>
        <v>0</v>
      </c>
      <c r="V982" s="306">
        <f t="shared" ca="1" si="438"/>
        <v>1.2254593394076241</v>
      </c>
      <c r="W982" s="304">
        <f t="shared" ca="1" si="439"/>
        <v>68.523856856807882</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1.5888046171474901</v>
      </c>
      <c r="AH982" s="304">
        <f t="shared" ca="1" si="463"/>
        <v>-8.1073843305903655</v>
      </c>
    </row>
    <row r="983" spans="1:34" x14ac:dyDescent="0.2">
      <c r="A983" s="347">
        <f t="shared" ca="1" si="441"/>
        <v>1E-4</v>
      </c>
      <c r="B983" s="304">
        <f t="shared" ca="1" si="442"/>
        <v>48.31730000000092</v>
      </c>
      <c r="D983" s="306">
        <f t="shared" ca="1" si="443"/>
        <v>-1.2313715080114358</v>
      </c>
      <c r="E983" s="307">
        <f t="shared" ca="1" si="444"/>
        <v>-1.7966440272742066</v>
      </c>
      <c r="F983" s="304">
        <f t="shared" ca="1" si="445"/>
        <v>2.1781197284544387</v>
      </c>
      <c r="G983" s="306">
        <f t="shared" ca="1" si="446"/>
        <v>24.266176230943199</v>
      </c>
      <c r="H983" s="307">
        <f t="shared" ca="1" si="447"/>
        <v>-157.9171801083194</v>
      </c>
      <c r="I983" s="304">
        <f t="shared" ca="1" si="448"/>
        <v>159.77072035336946</v>
      </c>
      <c r="J983" s="306">
        <f t="shared" ca="1" si="449"/>
        <v>2310.0930585504543</v>
      </c>
      <c r="K983" s="307">
        <f t="shared" ca="1" si="450"/>
        <v>-3.7647982747516577</v>
      </c>
      <c r="L983" s="304">
        <f t="shared" ca="1" si="435"/>
        <v>2310.096126326574</v>
      </c>
      <c r="M983" s="306">
        <f t="shared" ca="1" si="451"/>
        <v>-1.4183250032043568</v>
      </c>
      <c r="N983" s="304">
        <f t="shared" ca="1" si="452"/>
        <v>-81.264036661488603</v>
      </c>
      <c r="P983" s="310">
        <f t="shared" ca="1" si="453"/>
        <v>23</v>
      </c>
      <c r="Q983" s="304">
        <f t="shared" ca="1" si="454"/>
        <v>0</v>
      </c>
      <c r="R983" s="306">
        <f t="shared" ca="1" si="455"/>
        <v>0</v>
      </c>
      <c r="S983" s="307">
        <f t="shared" ca="1" si="456"/>
        <v>8.451999999999984</v>
      </c>
      <c r="T983" s="304">
        <f t="shared" ca="1" si="436"/>
        <v>82.914119999999841</v>
      </c>
      <c r="U983" s="311">
        <f t="shared" ca="1" si="437"/>
        <v>0</v>
      </c>
      <c r="V983" s="306">
        <f t="shared" ca="1" si="438"/>
        <v>1.2254612746189515</v>
      </c>
      <c r="W983" s="304">
        <f t="shared" ca="1" si="439"/>
        <v>68.524101349963956</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1.5887770792158893</v>
      </c>
      <c r="AH983" s="304">
        <f t="shared" ca="1" si="463"/>
        <v>-8.1074132580227172</v>
      </c>
    </row>
    <row r="984" spans="1:34" x14ac:dyDescent="0.2">
      <c r="A984" s="347">
        <f t="shared" ca="1" si="441"/>
        <v>1E-4</v>
      </c>
      <c r="B984" s="304">
        <f t="shared" ca="1" si="442"/>
        <v>48.317400000000923</v>
      </c>
      <c r="D984" s="306">
        <f t="shared" ca="1" si="443"/>
        <v>-1.2313684285518347</v>
      </c>
      <c r="E984" s="307">
        <f t="shared" ca="1" si="444"/>
        <v>-1.7966142872827842</v>
      </c>
      <c r="F984" s="304">
        <f t="shared" ca="1" si="445"/>
        <v>2.1780934562370922</v>
      </c>
      <c r="G984" s="306">
        <f t="shared" ca="1" si="446"/>
        <v>24.266053094100343</v>
      </c>
      <c r="H984" s="307">
        <f t="shared" ca="1" si="447"/>
        <v>-157.91735976974812</v>
      </c>
      <c r="I984" s="304">
        <f t="shared" ca="1" si="448"/>
        <v>159.77087922839306</v>
      </c>
      <c r="J984" s="306">
        <f t="shared" ca="1" si="449"/>
        <v>2310.0930585504543</v>
      </c>
      <c r="K984" s="307">
        <f t="shared" ca="1" si="450"/>
        <v>-3.7805900017455611</v>
      </c>
      <c r="L984" s="304">
        <f t="shared" ca="1" si="435"/>
        <v>2310.0961521165636</v>
      </c>
      <c r="M984" s="306">
        <f t="shared" ca="1" si="451"/>
        <v>-1.4183259357616786</v>
      </c>
      <c r="N984" s="304">
        <f t="shared" ca="1" si="452"/>
        <v>-81.264090093087304</v>
      </c>
      <c r="P984" s="310">
        <f t="shared" ca="1" si="453"/>
        <v>23</v>
      </c>
      <c r="Q984" s="304">
        <f t="shared" ca="1" si="454"/>
        <v>0</v>
      </c>
      <c r="R984" s="306">
        <f t="shared" ca="1" si="455"/>
        <v>0</v>
      </c>
      <c r="S984" s="307">
        <f t="shared" ca="1" si="456"/>
        <v>8.451999999999984</v>
      </c>
      <c r="T984" s="304">
        <f t="shared" ca="1" si="436"/>
        <v>82.914119999999841</v>
      </c>
      <c r="U984" s="311">
        <f t="shared" ca="1" si="437"/>
        <v>0</v>
      </c>
      <c r="V984" s="306">
        <f t="shared" ca="1" si="438"/>
        <v>1.2254632098355374</v>
      </c>
      <c r="W984" s="304">
        <f t="shared" ca="1" si="439"/>
        <v>68.52434584161783</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1.5887495414437698</v>
      </c>
      <c r="AH984" s="304">
        <f t="shared" ca="1" si="463"/>
        <v>-8.1074421852773408</v>
      </c>
    </row>
    <row r="985" spans="1:34" x14ac:dyDescent="0.2">
      <c r="A985" s="347">
        <f t="shared" ca="1" si="441"/>
        <v>1E-4</v>
      </c>
      <c r="B985" s="304">
        <f t="shared" ca="1" si="442"/>
        <v>48.317500000000926</v>
      </c>
      <c r="D985" s="306">
        <f t="shared" ca="1" si="443"/>
        <v>-1.2313653490636254</v>
      </c>
      <c r="E985" s="307">
        <f t="shared" ca="1" si="444"/>
        <v>-1.7965845474739197</v>
      </c>
      <c r="F985" s="304">
        <f t="shared" ca="1" si="445"/>
        <v>2.1780671842476882</v>
      </c>
      <c r="G985" s="306">
        <f t="shared" ca="1" si="446"/>
        <v>24.265929957565437</v>
      </c>
      <c r="H985" s="307">
        <f t="shared" ca="1" si="447"/>
        <v>-157.91753942820287</v>
      </c>
      <c r="I985" s="304">
        <f t="shared" ca="1" si="448"/>
        <v>159.77103810066291</v>
      </c>
      <c r="J985" s="306">
        <f t="shared" ca="1" si="449"/>
        <v>2310.0930585504543</v>
      </c>
      <c r="K985" s="307">
        <f t="shared" ca="1" si="450"/>
        <v>-3.7963817467054586</v>
      </c>
      <c r="L985" s="304">
        <f t="shared" ca="1" si="435"/>
        <v>2310.0961780145344</v>
      </c>
      <c r="M985" s="306">
        <f t="shared" ca="1" si="451"/>
        <v>-1.4183268683124137</v>
      </c>
      <c r="N985" s="304">
        <f t="shared" ca="1" si="452"/>
        <v>-81.264143524308608</v>
      </c>
      <c r="P985" s="310">
        <f t="shared" ca="1" si="453"/>
        <v>23</v>
      </c>
      <c r="Q985" s="304">
        <f t="shared" ca="1" si="454"/>
        <v>0</v>
      </c>
      <c r="R985" s="306">
        <f t="shared" ca="1" si="455"/>
        <v>0</v>
      </c>
      <c r="S985" s="307">
        <f t="shared" ca="1" si="456"/>
        <v>8.451999999999984</v>
      </c>
      <c r="T985" s="304">
        <f t="shared" ca="1" si="436"/>
        <v>82.914119999999841</v>
      </c>
      <c r="U985" s="311">
        <f t="shared" ca="1" si="437"/>
        <v>0</v>
      </c>
      <c r="V985" s="306">
        <f t="shared" ca="1" si="438"/>
        <v>1.2254651450573819</v>
      </c>
      <c r="W985" s="304">
        <f t="shared" ca="1" si="439"/>
        <v>68.524590331769588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1.5887220038311405</v>
      </c>
      <c r="AH985" s="304">
        <f t="shared" ca="1" si="463"/>
        <v>-8.1074711123542311</v>
      </c>
    </row>
    <row r="986" spans="1:34" x14ac:dyDescent="0.2">
      <c r="A986" s="347">
        <f t="shared" ca="1" si="441"/>
        <v>1E-4</v>
      </c>
      <c r="B986" s="304">
        <f t="shared" ca="1" si="442"/>
        <v>48.31760000000093</v>
      </c>
      <c r="D986" s="306">
        <f t="shared" ca="1" si="443"/>
        <v>-1.2313622695468087</v>
      </c>
      <c r="E986" s="307">
        <f t="shared" ca="1" si="444"/>
        <v>-1.7965548078476044</v>
      </c>
      <c r="F986" s="304">
        <f t="shared" ca="1" si="445"/>
        <v>2.178040912486221</v>
      </c>
      <c r="G986" s="306">
        <f t="shared" ca="1" si="446"/>
        <v>24.265806821338483</v>
      </c>
      <c r="H986" s="307">
        <f t="shared" ca="1" si="447"/>
        <v>-157.91771908368366</v>
      </c>
      <c r="I986" s="304">
        <f t="shared" ca="1" si="448"/>
        <v>159.77119697017903</v>
      </c>
      <c r="J986" s="306">
        <f t="shared" ca="1" si="449"/>
        <v>2310.0930585504543</v>
      </c>
      <c r="K986" s="307">
        <f t="shared" ca="1" si="450"/>
        <v>-3.8121735096310529</v>
      </c>
      <c r="L986" s="304">
        <f t="shared" ca="1" si="435"/>
        <v>2310.0962040204863</v>
      </c>
      <c r="M986" s="306">
        <f t="shared" ca="1" si="451"/>
        <v>-1.4183278008565621</v>
      </c>
      <c r="N986" s="304">
        <f t="shared" ca="1" si="452"/>
        <v>-81.264196955152514</v>
      </c>
      <c r="P986" s="310">
        <f t="shared" ca="1" si="453"/>
        <v>23</v>
      </c>
      <c r="Q986" s="304">
        <f t="shared" ca="1" si="454"/>
        <v>0</v>
      </c>
      <c r="R986" s="306">
        <f t="shared" ca="1" si="455"/>
        <v>0</v>
      </c>
      <c r="S986" s="307">
        <f t="shared" ca="1" si="456"/>
        <v>8.451999999999984</v>
      </c>
      <c r="T986" s="304">
        <f t="shared" ca="1" si="436"/>
        <v>82.914119999999841</v>
      </c>
      <c r="U986" s="311">
        <f t="shared" ca="1" si="437"/>
        <v>0</v>
      </c>
      <c r="V986" s="306">
        <f t="shared" ca="1" si="438"/>
        <v>1.2254670802844843</v>
      </c>
      <c r="W986" s="304">
        <f t="shared" ca="1" si="439"/>
        <v>68.52483482041913</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1.5886944663779854</v>
      </c>
      <c r="AH986" s="304">
        <f t="shared" ca="1" si="463"/>
        <v>-8.1075000392533969</v>
      </c>
    </row>
    <row r="987" spans="1:34" x14ac:dyDescent="0.2">
      <c r="A987" s="347">
        <f t="shared" ca="1" si="441"/>
        <v>1E-4</v>
      </c>
      <c r="B987" s="304">
        <f t="shared" ca="1" si="442"/>
        <v>48.317700000000933</v>
      </c>
      <c r="D987" s="306">
        <f t="shared" ca="1" si="443"/>
        <v>-1.2313591900013841</v>
      </c>
      <c r="E987" s="307">
        <f t="shared" ca="1" si="444"/>
        <v>-1.7965250684038452</v>
      </c>
      <c r="F987" s="304">
        <f t="shared" ca="1" si="445"/>
        <v>2.1780146409526968</v>
      </c>
      <c r="G987" s="306">
        <f t="shared" ca="1" si="446"/>
        <v>24.265683685419482</v>
      </c>
      <c r="H987" s="307">
        <f t="shared" ca="1" si="447"/>
        <v>-157.91789873619049</v>
      </c>
      <c r="I987" s="304">
        <f t="shared" ca="1" si="448"/>
        <v>159.77135583694138</v>
      </c>
      <c r="J987" s="306">
        <f t="shared" ca="1" si="449"/>
        <v>2310.0930585504543</v>
      </c>
      <c r="K987" s="307">
        <f t="shared" ca="1" si="450"/>
        <v>-3.8279652905220467</v>
      </c>
      <c r="L987" s="304">
        <f t="shared" ca="1" si="435"/>
        <v>2310.0962301344198</v>
      </c>
      <c r="M987" s="306">
        <f t="shared" ca="1" si="451"/>
        <v>-1.4183287333941237</v>
      </c>
      <c r="N987" s="304">
        <f t="shared" ca="1" si="452"/>
        <v>-81.264250385619036</v>
      </c>
      <c r="P987" s="310">
        <f t="shared" ca="1" si="453"/>
        <v>23</v>
      </c>
      <c r="Q987" s="304">
        <f t="shared" ca="1" si="454"/>
        <v>0</v>
      </c>
      <c r="R987" s="306">
        <f t="shared" ca="1" si="455"/>
        <v>0</v>
      </c>
      <c r="S987" s="307">
        <f t="shared" ca="1" si="456"/>
        <v>8.451999999999984</v>
      </c>
      <c r="T987" s="304">
        <f t="shared" ca="1" si="436"/>
        <v>82.914119999999841</v>
      </c>
      <c r="U987" s="311">
        <f t="shared" ca="1" si="437"/>
        <v>0</v>
      </c>
      <c r="V987" s="306">
        <f t="shared" ca="1" si="438"/>
        <v>1.2254690155168451</v>
      </c>
      <c r="W987" s="304">
        <f t="shared" ca="1" si="439"/>
        <v>68.5250793075665</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1.5886669290843205</v>
      </c>
      <c r="AH987" s="304">
        <f t="shared" ca="1" si="463"/>
        <v>-8.1075289659748293</v>
      </c>
    </row>
    <row r="988" spans="1:34" x14ac:dyDescent="0.2">
      <c r="A988" s="347">
        <f t="shared" ca="1" si="441"/>
        <v>1E-4</v>
      </c>
      <c r="B988" s="304">
        <f t="shared" ca="1" si="442"/>
        <v>48.317800000000936</v>
      </c>
      <c r="D988" s="306">
        <f t="shared" ca="1" si="443"/>
        <v>-1.2313561104273532</v>
      </c>
      <c r="E988" s="307">
        <f t="shared" ca="1" si="444"/>
        <v>-1.7964953291426387</v>
      </c>
      <c r="F988" s="304">
        <f t="shared" ca="1" si="445"/>
        <v>2.1779883696471152</v>
      </c>
      <c r="G988" s="306">
        <f t="shared" ca="1" si="446"/>
        <v>24.265560549808438</v>
      </c>
      <c r="H988" s="307">
        <f t="shared" ca="1" si="447"/>
        <v>-157.91807838572342</v>
      </c>
      <c r="I988" s="304">
        <f t="shared" ca="1" si="448"/>
        <v>159.77151470095006</v>
      </c>
      <c r="J988" s="306">
        <f t="shared" ca="1" si="449"/>
        <v>2310.0930585504543</v>
      </c>
      <c r="K988" s="307">
        <f t="shared" ca="1" si="450"/>
        <v>-3.8437570893781423</v>
      </c>
      <c r="L988" s="304">
        <f t="shared" ca="1" si="435"/>
        <v>2310.0962563563353</v>
      </c>
      <c r="M988" s="306">
        <f t="shared" ca="1" si="451"/>
        <v>-1.4183296659250986</v>
      </c>
      <c r="N988" s="304">
        <f t="shared" ca="1" si="452"/>
        <v>-81.264303815708161</v>
      </c>
      <c r="P988" s="310">
        <f t="shared" ca="1" si="453"/>
        <v>23</v>
      </c>
      <c r="Q988" s="304">
        <f t="shared" ca="1" si="454"/>
        <v>0</v>
      </c>
      <c r="R988" s="306">
        <f t="shared" ca="1" si="455"/>
        <v>0</v>
      </c>
      <c r="S988" s="307">
        <f t="shared" ca="1" si="456"/>
        <v>8.451999999999984</v>
      </c>
      <c r="T988" s="304">
        <f t="shared" ca="1" si="436"/>
        <v>82.914119999999841</v>
      </c>
      <c r="U988" s="311">
        <f t="shared" ca="1" si="437"/>
        <v>0</v>
      </c>
      <c r="V988" s="306">
        <f t="shared" ca="1" si="438"/>
        <v>1.2254709507544639</v>
      </c>
      <c r="W988" s="304">
        <f t="shared" ca="1" si="439"/>
        <v>68.525323793211697</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1.5886393919501387</v>
      </c>
      <c r="AH988" s="304">
        <f t="shared" ca="1" si="463"/>
        <v>-8.1075578925185319</v>
      </c>
    </row>
    <row r="989" spans="1:34" x14ac:dyDescent="0.2">
      <c r="A989" s="347">
        <f t="shared" ca="1" si="441"/>
        <v>1E-4</v>
      </c>
      <c r="B989" s="304">
        <f t="shared" ca="1" si="442"/>
        <v>48.31790000000094</v>
      </c>
      <c r="D989" s="306">
        <f t="shared" ca="1" si="443"/>
        <v>-1.2313530308247171</v>
      </c>
      <c r="E989" s="307">
        <f t="shared" ca="1" si="444"/>
        <v>-1.7964655900639865</v>
      </c>
      <c r="F989" s="304">
        <f t="shared" ca="1" si="445"/>
        <v>2.1779620985694779</v>
      </c>
      <c r="G989" s="306">
        <f t="shared" ca="1" si="446"/>
        <v>24.265437414505357</v>
      </c>
      <c r="H989" s="307">
        <f t="shared" ca="1" si="447"/>
        <v>-157.91825803228244</v>
      </c>
      <c r="I989" s="304">
        <f t="shared" ca="1" si="448"/>
        <v>159.77167356220505</v>
      </c>
      <c r="J989" s="306">
        <f t="shared" ca="1" si="449"/>
        <v>2310.0930585504543</v>
      </c>
      <c r="K989" s="307">
        <f t="shared" ca="1" si="450"/>
        <v>-3.8595489061990427</v>
      </c>
      <c r="L989" s="304">
        <f t="shared" ca="1" si="435"/>
        <v>2310.0962826862328</v>
      </c>
      <c r="M989" s="306">
        <f t="shared" ca="1" si="451"/>
        <v>-1.4183305984494869</v>
      </c>
      <c r="N989" s="304">
        <f t="shared" ca="1" si="452"/>
        <v>-81.264357245419902</v>
      </c>
      <c r="P989" s="310">
        <f t="shared" ca="1" si="453"/>
        <v>23</v>
      </c>
      <c r="Q989" s="304">
        <f t="shared" ca="1" si="454"/>
        <v>0</v>
      </c>
      <c r="R989" s="306">
        <f t="shared" ca="1" si="455"/>
        <v>0</v>
      </c>
      <c r="S989" s="307">
        <f t="shared" ca="1" si="456"/>
        <v>8.451999999999984</v>
      </c>
      <c r="T989" s="304">
        <f t="shared" ca="1" si="436"/>
        <v>82.914119999999841</v>
      </c>
      <c r="U989" s="311">
        <f t="shared" ca="1" si="437"/>
        <v>0</v>
      </c>
      <c r="V989" s="306">
        <f t="shared" ca="1" si="438"/>
        <v>1.2254728859973412</v>
      </c>
      <c r="W989" s="304">
        <f t="shared" ca="1" si="439"/>
        <v>68.525568277354751</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1.58861185497544</v>
      </c>
      <c r="AH989" s="304">
        <f t="shared" ca="1" si="463"/>
        <v>-8.1075868188845046</v>
      </c>
    </row>
    <row r="990" spans="1:34" x14ac:dyDescent="0.2">
      <c r="A990" s="347">
        <f t="shared" ca="1" si="441"/>
        <v>1E-4</v>
      </c>
      <c r="B990" s="304">
        <f t="shared" ca="1" si="442"/>
        <v>48.318000000000943</v>
      </c>
      <c r="D990" s="306">
        <f t="shared" ca="1" si="443"/>
        <v>-1.2313499511934758</v>
      </c>
      <c r="E990" s="307">
        <f t="shared" ca="1" si="444"/>
        <v>-1.7964358511678853</v>
      </c>
      <c r="F990" s="304">
        <f t="shared" ca="1" si="445"/>
        <v>2.177935827719784</v>
      </c>
      <c r="G990" s="306">
        <f t="shared" ca="1" si="446"/>
        <v>24.265314279510239</v>
      </c>
      <c r="H990" s="307">
        <f t="shared" ca="1" si="447"/>
        <v>-157.91843767586755</v>
      </c>
      <c r="I990" s="304">
        <f t="shared" ca="1" si="448"/>
        <v>159.77183242070632</v>
      </c>
      <c r="J990" s="306">
        <f t="shared" ca="1" si="449"/>
        <v>2310.0930585504543</v>
      </c>
      <c r="K990" s="307">
        <f t="shared" ca="1" si="450"/>
        <v>-3.8753407409844502</v>
      </c>
      <c r="L990" s="304">
        <f t="shared" ca="1" si="435"/>
        <v>2310.0963091241133</v>
      </c>
      <c r="M990" s="306">
        <f t="shared" ca="1" si="451"/>
        <v>-1.418331530967289</v>
      </c>
      <c r="N990" s="304">
        <f t="shared" ca="1" si="452"/>
        <v>-81.264410674754288</v>
      </c>
      <c r="P990" s="310">
        <f t="shared" ca="1" si="453"/>
        <v>23</v>
      </c>
      <c r="Q990" s="304">
        <f t="shared" ca="1" si="454"/>
        <v>0</v>
      </c>
      <c r="R990" s="306">
        <f t="shared" ca="1" si="455"/>
        <v>0</v>
      </c>
      <c r="S990" s="307">
        <f t="shared" ca="1" si="456"/>
        <v>8.451999999999984</v>
      </c>
      <c r="T990" s="304">
        <f t="shared" ca="1" si="436"/>
        <v>82.914119999999841</v>
      </c>
      <c r="U990" s="311">
        <f t="shared" ca="1" si="437"/>
        <v>0</v>
      </c>
      <c r="V990" s="306">
        <f t="shared" ca="1" si="438"/>
        <v>1.2254748212454767</v>
      </c>
      <c r="W990" s="304">
        <f t="shared" ca="1" si="439"/>
        <v>68.52581275999556</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1.5885843181602244</v>
      </c>
      <c r="AH990" s="304">
        <f t="shared" ca="1" si="463"/>
        <v>-8.1076157450727493</v>
      </c>
    </row>
    <row r="991" spans="1:34" x14ac:dyDescent="0.2">
      <c r="A991" s="347">
        <f t="shared" ca="1" si="441"/>
        <v>1E-4</v>
      </c>
      <c r="B991" s="304">
        <f t="shared" ca="1" si="442"/>
        <v>48.318100000000946</v>
      </c>
      <c r="D991" s="306">
        <f t="shared" ca="1" si="443"/>
        <v>-1.2313468715336264</v>
      </c>
      <c r="E991" s="307">
        <f t="shared" ca="1" si="444"/>
        <v>-1.7964061124543456</v>
      </c>
      <c r="F991" s="304">
        <f t="shared" ca="1" si="445"/>
        <v>2.1779095570980407</v>
      </c>
      <c r="G991" s="306">
        <f t="shared" ca="1" si="446"/>
        <v>24.265191144823085</v>
      </c>
      <c r="H991" s="307">
        <f t="shared" ca="1" si="447"/>
        <v>-157.91861731647879</v>
      </c>
      <c r="I991" s="304">
        <f t="shared" ca="1" si="448"/>
        <v>159.77199127645395</v>
      </c>
      <c r="J991" s="306">
        <f t="shared" ca="1" si="449"/>
        <v>2310.0930585504543</v>
      </c>
      <c r="K991" s="307">
        <f t="shared" ca="1" si="450"/>
        <v>-3.8911325937340675</v>
      </c>
      <c r="L991" s="304">
        <f t="shared" ca="1" si="435"/>
        <v>2310.0963356699767</v>
      </c>
      <c r="M991" s="306">
        <f t="shared" ca="1" si="451"/>
        <v>-1.4183324634785044</v>
      </c>
      <c r="N991" s="304">
        <f t="shared" ca="1" si="452"/>
        <v>-81.264464103711276</v>
      </c>
      <c r="P991" s="310">
        <f t="shared" ca="1" si="453"/>
        <v>23</v>
      </c>
      <c r="Q991" s="304">
        <f t="shared" ca="1" si="454"/>
        <v>0</v>
      </c>
      <c r="R991" s="306">
        <f t="shared" ca="1" si="455"/>
        <v>0</v>
      </c>
      <c r="S991" s="307">
        <f t="shared" ca="1" si="456"/>
        <v>8.451999999999984</v>
      </c>
      <c r="T991" s="304">
        <f t="shared" ca="1" si="436"/>
        <v>82.914119999999841</v>
      </c>
      <c r="U991" s="311">
        <f t="shared" ca="1" si="437"/>
        <v>0</v>
      </c>
      <c r="V991" s="306">
        <f t="shared" ca="1" si="438"/>
        <v>1.22547675649887</v>
      </c>
      <c r="W991" s="304">
        <f t="shared" ca="1" si="439"/>
        <v>68.526057241134183</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1.5885567815045025</v>
      </c>
      <c r="AH991" s="304">
        <f t="shared" ca="1" si="463"/>
        <v>-8.107644671083257</v>
      </c>
    </row>
    <row r="992" spans="1:34" x14ac:dyDescent="0.2">
      <c r="A992" s="347">
        <f t="shared" ca="1" si="441"/>
        <v>1E-4</v>
      </c>
      <c r="B992" s="304">
        <f t="shared" ca="1" si="442"/>
        <v>48.31820000000095</v>
      </c>
      <c r="D992" s="306">
        <f t="shared" ca="1" si="443"/>
        <v>-1.2313437918451748</v>
      </c>
      <c r="E992" s="307">
        <f t="shared" ca="1" si="444"/>
        <v>-1.7963763739233602</v>
      </c>
      <c r="F992" s="304">
        <f t="shared" ca="1" si="445"/>
        <v>2.177883286704247</v>
      </c>
      <c r="G992" s="306">
        <f t="shared" ca="1" si="446"/>
        <v>24.265068010443901</v>
      </c>
      <c r="H992" s="307">
        <f t="shared" ca="1" si="447"/>
        <v>-157.91879695411617</v>
      </c>
      <c r="I992" s="304">
        <f t="shared" ca="1" si="448"/>
        <v>159.77215012944791</v>
      </c>
      <c r="J992" s="306">
        <f t="shared" ca="1" si="449"/>
        <v>2310.0930585504543</v>
      </c>
      <c r="K992" s="307">
        <f t="shared" ca="1" si="450"/>
        <v>-3.9069244644475973</v>
      </c>
      <c r="L992" s="304">
        <f t="shared" ca="1" si="435"/>
        <v>2310.096362323824</v>
      </c>
      <c r="M992" s="306">
        <f t="shared" ca="1" si="451"/>
        <v>-1.4183333959831337</v>
      </c>
      <c r="N992" s="304">
        <f t="shared" ca="1" si="452"/>
        <v>-81.26451753229091</v>
      </c>
      <c r="P992" s="310">
        <f t="shared" ca="1" si="453"/>
        <v>23</v>
      </c>
      <c r="Q992" s="304">
        <f t="shared" ca="1" si="454"/>
        <v>0</v>
      </c>
      <c r="R992" s="306">
        <f t="shared" ca="1" si="455"/>
        <v>0</v>
      </c>
      <c r="S992" s="307">
        <f t="shared" ca="1" si="456"/>
        <v>8.451999999999984</v>
      </c>
      <c r="T992" s="304">
        <f t="shared" ca="1" si="436"/>
        <v>82.914119999999841</v>
      </c>
      <c r="U992" s="311">
        <f t="shared" ca="1" si="437"/>
        <v>0</v>
      </c>
      <c r="V992" s="306">
        <f t="shared" ca="1" si="438"/>
        <v>1.225478691757522</v>
      </c>
      <c r="W992" s="304">
        <f t="shared" ca="1" si="439"/>
        <v>68.526301720770647</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1.5885292450082638</v>
      </c>
      <c r="AH992" s="304">
        <f t="shared" ca="1" si="463"/>
        <v>-8.1076735969160332</v>
      </c>
    </row>
    <row r="993" spans="1:34" x14ac:dyDescent="0.2">
      <c r="A993" s="347">
        <f t="shared" ca="1" si="441"/>
        <v>1E-4</v>
      </c>
      <c r="B993" s="304">
        <f t="shared" ca="1" si="442"/>
        <v>48.318300000000953</v>
      </c>
      <c r="D993" s="306">
        <f t="shared" ca="1" si="443"/>
        <v>-1.2313407121281177</v>
      </c>
      <c r="E993" s="307">
        <f t="shared" ca="1" si="444"/>
        <v>-1.7963466355749276</v>
      </c>
      <c r="F993" s="304">
        <f t="shared" ca="1" si="445"/>
        <v>2.1778570165384004</v>
      </c>
      <c r="G993" s="306">
        <f t="shared" ca="1" si="446"/>
        <v>24.264944876372688</v>
      </c>
      <c r="H993" s="307">
        <f t="shared" ca="1" si="447"/>
        <v>-157.91897658877974</v>
      </c>
      <c r="I993" s="304">
        <f t="shared" ca="1" si="448"/>
        <v>159.77230897968826</v>
      </c>
      <c r="J993" s="306">
        <f t="shared" ca="1" si="449"/>
        <v>2310.0930585504543</v>
      </c>
      <c r="K993" s="307">
        <f t="shared" ca="1" si="450"/>
        <v>-3.9227163531247422</v>
      </c>
      <c r="L993" s="304">
        <f t="shared" ca="1" si="435"/>
        <v>2310.0963890856547</v>
      </c>
      <c r="M993" s="306">
        <f t="shared" ca="1" si="451"/>
        <v>-1.4183343284811767</v>
      </c>
      <c r="N993" s="304">
        <f t="shared" ca="1" si="452"/>
        <v>-81.264570960493174</v>
      </c>
      <c r="P993" s="310">
        <f t="shared" ca="1" si="453"/>
        <v>23</v>
      </c>
      <c r="Q993" s="304">
        <f t="shared" ca="1" si="454"/>
        <v>0</v>
      </c>
      <c r="R993" s="306">
        <f t="shared" ca="1" si="455"/>
        <v>0</v>
      </c>
      <c r="S993" s="307">
        <f t="shared" ca="1" si="456"/>
        <v>8.451999999999984</v>
      </c>
      <c r="T993" s="304">
        <f t="shared" ca="1" si="436"/>
        <v>82.914119999999841</v>
      </c>
      <c r="U993" s="311">
        <f t="shared" ca="1" si="437"/>
        <v>0</v>
      </c>
      <c r="V993" s="306">
        <f t="shared" ca="1" si="438"/>
        <v>1.2254806270214318</v>
      </c>
      <c r="W993" s="304">
        <f t="shared" ca="1" si="439"/>
        <v>68.52654619890491</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1.5885017086715134</v>
      </c>
      <c r="AH993" s="304">
        <f t="shared" ca="1" si="463"/>
        <v>-8.1077025225710813</v>
      </c>
    </row>
    <row r="994" spans="1:34" x14ac:dyDescent="0.2">
      <c r="A994" s="347">
        <f t="shared" ca="1" si="441"/>
        <v>1E-4</v>
      </c>
      <c r="B994" s="304">
        <f t="shared" ca="1" si="442"/>
        <v>48.318400000000956</v>
      </c>
      <c r="D994" s="306">
        <f t="shared" ca="1" si="443"/>
        <v>-1.2313376323824563</v>
      </c>
      <c r="E994" s="307">
        <f t="shared" ca="1" si="444"/>
        <v>-1.7963168974090511</v>
      </c>
      <c r="F994" s="304">
        <f t="shared" ca="1" si="445"/>
        <v>2.1778307466005047</v>
      </c>
      <c r="G994" s="306">
        <f t="shared" ca="1" si="446"/>
        <v>24.264821742609449</v>
      </c>
      <c r="H994" s="307">
        <f t="shared" ca="1" si="447"/>
        <v>-157.91915622046949</v>
      </c>
      <c r="I994" s="304">
        <f t="shared" ca="1" si="448"/>
        <v>159.77246782717495</v>
      </c>
      <c r="J994" s="306">
        <f t="shared" ca="1" si="449"/>
        <v>2310.0930585504543</v>
      </c>
      <c r="K994" s="307">
        <f t="shared" ca="1" si="450"/>
        <v>-3.9385082597652046</v>
      </c>
      <c r="L994" s="304">
        <f t="shared" ca="1" si="435"/>
        <v>2310.0964159554696</v>
      </c>
      <c r="M994" s="306">
        <f t="shared" ca="1" si="451"/>
        <v>-1.4183352609726334</v>
      </c>
      <c r="N994" s="304">
        <f t="shared" ca="1" si="452"/>
        <v>-81.264624388318083</v>
      </c>
      <c r="P994" s="310">
        <f t="shared" ca="1" si="453"/>
        <v>23</v>
      </c>
      <c r="Q994" s="304">
        <f t="shared" ca="1" si="454"/>
        <v>0</v>
      </c>
      <c r="R994" s="306">
        <f t="shared" ca="1" si="455"/>
        <v>0</v>
      </c>
      <c r="S994" s="307">
        <f t="shared" ca="1" si="456"/>
        <v>8.451999999999984</v>
      </c>
      <c r="T994" s="304">
        <f t="shared" ca="1" si="436"/>
        <v>82.914119999999841</v>
      </c>
      <c r="U994" s="311">
        <f t="shared" ca="1" si="437"/>
        <v>0</v>
      </c>
      <c r="V994" s="306">
        <f t="shared" ca="1" si="438"/>
        <v>1.2254825622905998</v>
      </c>
      <c r="W994" s="304">
        <f t="shared" ca="1" si="439"/>
        <v>68.526790675536944</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1.5884741724942479</v>
      </c>
      <c r="AH994" s="304">
        <f t="shared" ca="1" si="463"/>
        <v>-8.107731448048396</v>
      </c>
    </row>
    <row r="995" spans="1:34" x14ac:dyDescent="0.2">
      <c r="A995" s="347">
        <f t="shared" ca="1" si="441"/>
        <v>1E-4</v>
      </c>
      <c r="B995" s="304">
        <f t="shared" ca="1" si="442"/>
        <v>48.318500000000959</v>
      </c>
      <c r="D995" s="306">
        <f t="shared" ca="1" si="443"/>
        <v>-1.2313345526081918</v>
      </c>
      <c r="E995" s="307">
        <f t="shared" ca="1" si="444"/>
        <v>-1.7962871594257361</v>
      </c>
      <c r="F995" s="304">
        <f t="shared" ca="1" si="445"/>
        <v>2.1778044768905671</v>
      </c>
      <c r="G995" s="306">
        <f t="shared" ca="1" si="446"/>
        <v>24.264698609154188</v>
      </c>
      <c r="H995" s="307">
        <f t="shared" ca="1" si="447"/>
        <v>-157.91933584918544</v>
      </c>
      <c r="I995" s="304">
        <f t="shared" ca="1" si="448"/>
        <v>159.77262667190809</v>
      </c>
      <c r="J995" s="306">
        <f t="shared" ca="1" si="449"/>
        <v>2310.0930585504543</v>
      </c>
      <c r="K995" s="307">
        <f t="shared" ca="1" si="450"/>
        <v>-3.9543001843686874</v>
      </c>
      <c r="L995" s="304">
        <f t="shared" ca="1" si="435"/>
        <v>2310.0964429332689</v>
      </c>
      <c r="M995" s="306">
        <f t="shared" ca="1" si="451"/>
        <v>-1.4183361934575041</v>
      </c>
      <c r="N995" s="304">
        <f t="shared" ca="1" si="452"/>
        <v>-81.264677815765623</v>
      </c>
      <c r="P995" s="310">
        <f t="shared" ca="1" si="453"/>
        <v>23</v>
      </c>
      <c r="Q995" s="304">
        <f t="shared" ca="1" si="454"/>
        <v>0</v>
      </c>
      <c r="R995" s="306">
        <f t="shared" ca="1" si="455"/>
        <v>0</v>
      </c>
      <c r="S995" s="307">
        <f t="shared" ca="1" si="456"/>
        <v>8.451999999999984</v>
      </c>
      <c r="T995" s="304">
        <f t="shared" ca="1" si="436"/>
        <v>82.914119999999841</v>
      </c>
      <c r="U995" s="311">
        <f t="shared" ca="1" si="437"/>
        <v>0</v>
      </c>
      <c r="V995" s="306">
        <f t="shared" ca="1" si="438"/>
        <v>1.2254844975650261</v>
      </c>
      <c r="W995" s="304">
        <f t="shared" ca="1" si="439"/>
        <v>68.527035150666819</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1.588446636476478</v>
      </c>
      <c r="AH995" s="304">
        <f t="shared" ca="1" si="463"/>
        <v>-8.1077603733479737</v>
      </c>
    </row>
    <row r="996" spans="1:34" x14ac:dyDescent="0.2">
      <c r="A996" s="347">
        <f t="shared" ca="1" si="441"/>
        <v>1E-4</v>
      </c>
      <c r="B996" s="304">
        <f t="shared" ca="1" si="442"/>
        <v>48.318600000000963</v>
      </c>
      <c r="D996" s="306">
        <f t="shared" ca="1" si="443"/>
        <v>-1.2313314728053246</v>
      </c>
      <c r="E996" s="307">
        <f t="shared" ca="1" si="444"/>
        <v>-1.796257421624972</v>
      </c>
      <c r="F996" s="304">
        <f t="shared" ca="1" si="445"/>
        <v>2.1777782074085787</v>
      </c>
      <c r="G996" s="306">
        <f t="shared" ca="1" si="446"/>
        <v>24.264575476006907</v>
      </c>
      <c r="H996" s="307">
        <f t="shared" ca="1" si="447"/>
        <v>-157.91951547492761</v>
      </c>
      <c r="I996" s="304">
        <f t="shared" ca="1" si="448"/>
        <v>159.77278551388761</v>
      </c>
      <c r="J996" s="306">
        <f t="shared" ca="1" si="449"/>
        <v>2310.0930585504543</v>
      </c>
      <c r="K996" s="307">
        <f t="shared" ca="1" si="450"/>
        <v>-3.970092126934893</v>
      </c>
      <c r="L996" s="304">
        <f t="shared" ca="1" si="435"/>
        <v>2310.096470019053</v>
      </c>
      <c r="M996" s="306">
        <f t="shared" ca="1" si="451"/>
        <v>-1.4183371259357884</v>
      </c>
      <c r="N996" s="304">
        <f t="shared" ca="1" si="452"/>
        <v>-81.264731242835808</v>
      </c>
      <c r="P996" s="310">
        <f t="shared" ca="1" si="453"/>
        <v>23</v>
      </c>
      <c r="Q996" s="304">
        <f t="shared" ca="1" si="454"/>
        <v>0</v>
      </c>
      <c r="R996" s="306">
        <f t="shared" ca="1" si="455"/>
        <v>0</v>
      </c>
      <c r="S996" s="307">
        <f t="shared" ca="1" si="456"/>
        <v>8.451999999999984</v>
      </c>
      <c r="T996" s="304">
        <f t="shared" ca="1" si="436"/>
        <v>82.914119999999841</v>
      </c>
      <c r="U996" s="311">
        <f t="shared" ca="1" si="437"/>
        <v>0</v>
      </c>
      <c r="V996" s="306">
        <f t="shared" ca="1" si="438"/>
        <v>1.2254864328447101</v>
      </c>
      <c r="W996" s="304">
        <f t="shared" ca="1" si="439"/>
        <v>68.527279624294451</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1.5884191006181929</v>
      </c>
      <c r="AH996" s="304">
        <f t="shared" ca="1" si="463"/>
        <v>-8.1077892984698234</v>
      </c>
    </row>
    <row r="997" spans="1:34" x14ac:dyDescent="0.2">
      <c r="A997" s="347">
        <f t="shared" ca="1" si="441"/>
        <v>1E-4</v>
      </c>
      <c r="B997" s="304">
        <f t="shared" ca="1" si="442"/>
        <v>48.318700000000966</v>
      </c>
      <c r="D997" s="306">
        <f t="shared" ca="1" si="443"/>
        <v>-1.2313283929738557</v>
      </c>
      <c r="E997" s="307">
        <f t="shared" ca="1" si="444"/>
        <v>-1.7962276840067695</v>
      </c>
      <c r="F997" s="304">
        <f t="shared" ca="1" si="445"/>
        <v>2.1777519381545503</v>
      </c>
      <c r="G997" s="306">
        <f t="shared" ca="1" si="446"/>
        <v>24.264452343167608</v>
      </c>
      <c r="H997" s="307">
        <f t="shared" ca="1" si="447"/>
        <v>-157.91969509769601</v>
      </c>
      <c r="I997" s="304">
        <f t="shared" ca="1" si="448"/>
        <v>159.77294435311356</v>
      </c>
      <c r="J997" s="306">
        <f t="shared" ca="1" si="449"/>
        <v>2310.0930585504543</v>
      </c>
      <c r="K997" s="307">
        <f t="shared" ca="1" si="450"/>
        <v>-3.985884087463524</v>
      </c>
      <c r="L997" s="304">
        <f t="shared" ca="1" si="435"/>
        <v>2310.0964972128222</v>
      </c>
      <c r="M997" s="306">
        <f t="shared" ca="1" si="451"/>
        <v>-1.4183380584074872</v>
      </c>
      <c r="N997" s="304">
        <f t="shared" ca="1" si="452"/>
        <v>-81.264784669528666</v>
      </c>
      <c r="P997" s="310">
        <f t="shared" ca="1" si="453"/>
        <v>23</v>
      </c>
      <c r="Q997" s="304">
        <f t="shared" ca="1" si="454"/>
        <v>0</v>
      </c>
      <c r="R997" s="306">
        <f t="shared" ca="1" si="455"/>
        <v>0</v>
      </c>
      <c r="S997" s="307">
        <f t="shared" ca="1" si="456"/>
        <v>8.451999999999984</v>
      </c>
      <c r="T997" s="304">
        <f t="shared" ca="1" si="436"/>
        <v>82.914119999999841</v>
      </c>
      <c r="U997" s="311">
        <f t="shared" ca="1" si="437"/>
        <v>0</v>
      </c>
      <c r="V997" s="306">
        <f t="shared" ca="1" si="438"/>
        <v>1.225488368129652</v>
      </c>
      <c r="W997" s="304">
        <f t="shared" ca="1" si="439"/>
        <v>68.527524096419867</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1.5883915649194016</v>
      </c>
      <c r="AH997" s="304">
        <f t="shared" ca="1" si="463"/>
        <v>-8.1078182234139344</v>
      </c>
    </row>
    <row r="998" spans="1:34" x14ac:dyDescent="0.2">
      <c r="A998" s="347">
        <f t="shared" ca="1" si="441"/>
        <v>1E-4</v>
      </c>
      <c r="B998" s="304">
        <f t="shared" ca="1" si="442"/>
        <v>48.318800000000969</v>
      </c>
      <c r="D998" s="306">
        <f t="shared" ca="1" si="443"/>
        <v>-1.2313253131137822</v>
      </c>
      <c r="E998" s="307">
        <f t="shared" ca="1" si="444"/>
        <v>-1.7961979465711249</v>
      </c>
      <c r="F998" s="304">
        <f t="shared" ca="1" si="445"/>
        <v>2.1777256691284785</v>
      </c>
      <c r="G998" s="306">
        <f t="shared" ca="1" si="446"/>
        <v>24.264329210636298</v>
      </c>
      <c r="H998" s="307">
        <f t="shared" ca="1" si="447"/>
        <v>-157.91987471749067</v>
      </c>
      <c r="I998" s="304">
        <f t="shared" ca="1" si="448"/>
        <v>159.77310318958598</v>
      </c>
      <c r="J998" s="306">
        <f t="shared" ca="1" si="449"/>
        <v>2310.0930585504543</v>
      </c>
      <c r="K998" s="307">
        <f t="shared" ca="1" si="450"/>
        <v>-4.0016760659542836</v>
      </c>
      <c r="L998" s="304">
        <f t="shared" ca="1" si="435"/>
        <v>2310.0965245145776</v>
      </c>
      <c r="M998" s="306">
        <f t="shared" ca="1" si="451"/>
        <v>-1.4183389908725996</v>
      </c>
      <c r="N998" s="304">
        <f t="shared" ca="1" si="452"/>
        <v>-81.264838095844155</v>
      </c>
      <c r="P998" s="310">
        <f t="shared" ca="1" si="453"/>
        <v>23</v>
      </c>
      <c r="Q998" s="304">
        <f t="shared" ca="1" si="454"/>
        <v>0</v>
      </c>
      <c r="R998" s="306">
        <f t="shared" ca="1" si="455"/>
        <v>0</v>
      </c>
      <c r="S998" s="307">
        <f t="shared" ca="1" si="456"/>
        <v>8.451999999999984</v>
      </c>
      <c r="T998" s="304">
        <f t="shared" ca="1" si="436"/>
        <v>82.914119999999841</v>
      </c>
      <c r="U998" s="311">
        <f t="shared" ca="1" si="437"/>
        <v>0</v>
      </c>
      <c r="V998" s="306">
        <f t="shared" ca="1" si="438"/>
        <v>1.2254903034198523</v>
      </c>
      <c r="W998" s="304">
        <f t="shared" ca="1" si="439"/>
        <v>68.527768567043111</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1.5883640293801022</v>
      </c>
      <c r="AH998" s="304">
        <f t="shared" ca="1" si="463"/>
        <v>-8.107847148180312</v>
      </c>
    </row>
    <row r="999" spans="1:34" x14ac:dyDescent="0.2">
      <c r="A999" s="347">
        <f t="shared" ca="1" si="441"/>
        <v>1E-4</v>
      </c>
      <c r="B999" s="304">
        <f t="shared" ca="1" si="442"/>
        <v>48.318900000000973</v>
      </c>
      <c r="D999" s="306">
        <f t="shared" ca="1" si="443"/>
        <v>-1.2313222332251104</v>
      </c>
      <c r="E999" s="307">
        <f t="shared" ca="1" si="444"/>
        <v>-1.7961682093180347</v>
      </c>
      <c r="F999" s="304">
        <f t="shared" ca="1" si="445"/>
        <v>2.1776994003303645</v>
      </c>
      <c r="G999" s="306">
        <f t="shared" ca="1" si="446"/>
        <v>24.264206078412975</v>
      </c>
      <c r="H999" s="307">
        <f t="shared" ca="1" si="447"/>
        <v>-157.9200543343116</v>
      </c>
      <c r="I999" s="304">
        <f t="shared" ca="1" si="448"/>
        <v>159.77326202330482</v>
      </c>
      <c r="J999" s="306">
        <f t="shared" ca="1" si="449"/>
        <v>2310.0930585504543</v>
      </c>
      <c r="K999" s="307">
        <f t="shared" ca="1" si="450"/>
        <v>-4.0174680624068735</v>
      </c>
      <c r="L999" s="304">
        <f t="shared" ca="1" si="435"/>
        <v>2310.0965519243186</v>
      </c>
      <c r="M999" s="306">
        <f t="shared" ca="1" si="451"/>
        <v>-1.4183399233311265</v>
      </c>
      <c r="N999" s="304">
        <f t="shared" ca="1" si="452"/>
        <v>-81.264891521782303</v>
      </c>
      <c r="P999" s="310">
        <f t="shared" ca="1" si="453"/>
        <v>23</v>
      </c>
      <c r="Q999" s="304">
        <f t="shared" ca="1" si="454"/>
        <v>0</v>
      </c>
      <c r="R999" s="306">
        <f t="shared" ca="1" si="455"/>
        <v>0</v>
      </c>
      <c r="S999" s="307">
        <f t="shared" ca="1" si="456"/>
        <v>8.451999999999984</v>
      </c>
      <c r="T999" s="304">
        <f t="shared" ca="1" si="436"/>
        <v>82.914119999999841</v>
      </c>
      <c r="U999" s="311">
        <f t="shared" ca="1" si="437"/>
        <v>0</v>
      </c>
      <c r="V999" s="306">
        <f t="shared" ca="1" si="438"/>
        <v>1.2254922387153111</v>
      </c>
      <c r="W999" s="304">
        <f t="shared" ca="1" si="439"/>
        <v>68.528013036164111</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1.5883364940002878</v>
      </c>
      <c r="AH999" s="304">
        <f t="shared" ca="1" si="463"/>
        <v>-8.1078760727689598</v>
      </c>
    </row>
    <row r="1000" spans="1:34" x14ac:dyDescent="0.2">
      <c r="A1000" s="347">
        <f t="shared" ca="1" si="441"/>
        <v>1E-4</v>
      </c>
      <c r="B1000" s="304">
        <f t="shared" ca="1" si="442"/>
        <v>48.319000000000976</v>
      </c>
      <c r="D1000" s="306">
        <f t="shared" ca="1" si="443"/>
        <v>-1.2313191533078349</v>
      </c>
      <c r="E1000" s="307">
        <f t="shared" ca="1" si="444"/>
        <v>-1.796138472247506</v>
      </c>
      <c r="F1000" s="304">
        <f t="shared" ca="1" si="445"/>
        <v>2.1776731317602116</v>
      </c>
      <c r="G1000" s="306">
        <f t="shared" ca="1" si="446"/>
        <v>24.264082946497645</v>
      </c>
      <c r="H1000" s="307">
        <f t="shared" ca="1" si="447"/>
        <v>-157.92023394815882</v>
      </c>
      <c r="I1000" s="304">
        <f t="shared" ca="1" si="448"/>
        <v>159.77342085427017</v>
      </c>
      <c r="J1000" s="306">
        <f t="shared" ca="1" si="449"/>
        <v>2310.0930585504543</v>
      </c>
      <c r="K1000" s="307">
        <f t="shared" ca="1" si="450"/>
        <v>-4.033260076820997</v>
      </c>
      <c r="L1000" s="304">
        <f t="shared" ca="1" si="435"/>
        <v>2310.0965794420458</v>
      </c>
      <c r="M1000" s="306">
        <f t="shared" ca="1" si="451"/>
        <v>-1.4183408557830672</v>
      </c>
      <c r="N1000" s="304">
        <f t="shared" ca="1" si="452"/>
        <v>-81.26494494734311</v>
      </c>
      <c r="P1000" s="310">
        <f t="shared" ca="1" si="453"/>
        <v>23</v>
      </c>
      <c r="Q1000" s="304">
        <f t="shared" ca="1" si="454"/>
        <v>0</v>
      </c>
      <c r="R1000" s="306">
        <f t="shared" ca="1" si="455"/>
        <v>0</v>
      </c>
      <c r="S1000" s="307">
        <f t="shared" ca="1" si="456"/>
        <v>8.451999999999984</v>
      </c>
      <c r="T1000" s="304">
        <f t="shared" ca="1" si="436"/>
        <v>82.914119999999841</v>
      </c>
      <c r="U1000" s="311">
        <f t="shared" ca="1" si="437"/>
        <v>0</v>
      </c>
      <c r="V1000" s="306">
        <f t="shared" ca="1" si="438"/>
        <v>1.225494174016027</v>
      </c>
      <c r="W1000" s="304">
        <f t="shared" ca="1" si="439"/>
        <v>68.528257503782882</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1.5883089587799741</v>
      </c>
      <c r="AH1000" s="304">
        <f t="shared" ca="1" si="463"/>
        <v>-8.1079049971798671</v>
      </c>
    </row>
    <row r="1001" spans="1:34" x14ac:dyDescent="0.2">
      <c r="A1001" s="347">
        <f t="shared" ca="1" si="441"/>
        <v>1E-4</v>
      </c>
      <c r="B1001" s="304">
        <f t="shared" ca="1" si="442"/>
        <v>48.319100000000979</v>
      </c>
      <c r="D1001" s="306">
        <f t="shared" ca="1" si="443"/>
        <v>-1.231316073361961</v>
      </c>
      <c r="E1001" s="307">
        <f t="shared" ca="1" si="444"/>
        <v>-1.7961087353595389</v>
      </c>
      <c r="F1001" s="304">
        <f t="shared" ca="1" si="445"/>
        <v>2.1776468634180244</v>
      </c>
      <c r="G1001" s="306">
        <f t="shared" ca="1" si="446"/>
        <v>24.26395981489031</v>
      </c>
      <c r="H1001" s="307">
        <f t="shared" ca="1" si="447"/>
        <v>-157.92041355903237</v>
      </c>
      <c r="I1001" s="304">
        <f t="shared" ca="1" si="448"/>
        <v>159.77357968248199</v>
      </c>
      <c r="J1001" s="306">
        <f t="shared" ca="1" si="449"/>
        <v>2310.0930585504543</v>
      </c>
      <c r="K1001" s="307">
        <f t="shared" ca="1" si="450"/>
        <v>-4.0490521091963565</v>
      </c>
      <c r="L1001" s="304">
        <f t="shared" ca="1" si="435"/>
        <v>2310.09660706776</v>
      </c>
      <c r="M1001" s="306">
        <f t="shared" ca="1" si="451"/>
        <v>-1.4183417882284226</v>
      </c>
      <c r="N1001" s="304">
        <f t="shared" ca="1" si="452"/>
        <v>-81.264998372526605</v>
      </c>
      <c r="P1001" s="310">
        <f t="shared" ca="1" si="453"/>
        <v>23</v>
      </c>
      <c r="Q1001" s="304">
        <f t="shared" ca="1" si="454"/>
        <v>0</v>
      </c>
      <c r="R1001" s="306">
        <f t="shared" ca="1" si="455"/>
        <v>0</v>
      </c>
      <c r="S1001" s="307">
        <f t="shared" ca="1" si="456"/>
        <v>8.451999999999984</v>
      </c>
      <c r="T1001" s="304">
        <f t="shared" ca="1" si="436"/>
        <v>82.914119999999841</v>
      </c>
      <c r="U1001" s="311">
        <f t="shared" ca="1" si="437"/>
        <v>0</v>
      </c>
      <c r="V1001" s="306">
        <f t="shared" ca="1" si="438"/>
        <v>1.2254961093220014</v>
      </c>
      <c r="W1001" s="304">
        <f t="shared" ca="1" si="439"/>
        <v>68.528501969899438</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1.5882814237191507</v>
      </c>
      <c r="AH1001" s="304">
        <f t="shared" ca="1" si="463"/>
        <v>-8.1079339214130393</v>
      </c>
    </row>
    <row r="1002" spans="1:34" x14ac:dyDescent="0.2">
      <c r="A1002" s="347">
        <f t="shared" ca="1" si="441"/>
        <v>1E-4</v>
      </c>
      <c r="B1002" s="304">
        <f t="shared" ca="1" si="442"/>
        <v>48.319200000000983</v>
      </c>
      <c r="D1002" s="306">
        <f t="shared" ca="1" si="443"/>
        <v>-1.2313129933874845</v>
      </c>
      <c r="E1002" s="307">
        <f t="shared" ca="1" si="444"/>
        <v>-1.7960789986541279</v>
      </c>
      <c r="F1002" s="304">
        <f t="shared" ca="1" si="445"/>
        <v>2.1776205953037966</v>
      </c>
      <c r="G1002" s="306">
        <f t="shared" ca="1" si="446"/>
        <v>24.26383668359097</v>
      </c>
      <c r="H1002" s="307">
        <f t="shared" ca="1" si="447"/>
        <v>-157.92059316693224</v>
      </c>
      <c r="I1002" s="304">
        <f t="shared" ca="1" si="448"/>
        <v>159.77373850794035</v>
      </c>
      <c r="J1002" s="306">
        <f t="shared" ca="1" si="449"/>
        <v>2310.0930585504543</v>
      </c>
      <c r="K1002" s="307">
        <f t="shared" ca="1" si="450"/>
        <v>-4.0648441595326545</v>
      </c>
      <c r="L1002" s="304">
        <f t="shared" ca="1" si="435"/>
        <v>2310.0966348014608</v>
      </c>
      <c r="M1002" s="306">
        <f t="shared" ca="1" si="451"/>
        <v>-1.4183427206671921</v>
      </c>
      <c r="N1002" s="304">
        <f t="shared" ca="1" si="452"/>
        <v>-81.265051797332745</v>
      </c>
      <c r="P1002" s="310">
        <f t="shared" ca="1" si="453"/>
        <v>23</v>
      </c>
      <c r="Q1002" s="304">
        <f t="shared" ca="1" si="454"/>
        <v>0</v>
      </c>
      <c r="R1002" s="306">
        <f t="shared" ca="1" si="455"/>
        <v>0</v>
      </c>
      <c r="S1002" s="307">
        <f t="shared" ca="1" si="456"/>
        <v>8.451999999999984</v>
      </c>
      <c r="T1002" s="304">
        <f t="shared" ca="1" si="436"/>
        <v>82.914119999999841</v>
      </c>
      <c r="U1002" s="311">
        <f t="shared" ca="1" si="437"/>
        <v>0</v>
      </c>
      <c r="V1002" s="306">
        <f t="shared" ca="1" si="438"/>
        <v>1.2254980446332338</v>
      </c>
      <c r="W1002" s="304">
        <f t="shared" ca="1" si="439"/>
        <v>68.528746434513806</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1.5882538888178246</v>
      </c>
      <c r="AH1002" s="304">
        <f t="shared" ca="1" si="463"/>
        <v>-8.1079628454684762</v>
      </c>
    </row>
    <row r="1003" spans="1:34" x14ac:dyDescent="0.2">
      <c r="A1003" s="347">
        <f t="shared" ca="1" si="441"/>
        <v>1E-4</v>
      </c>
      <c r="B1003" s="304">
        <f t="shared" ca="1" si="442"/>
        <v>48.319300000000986</v>
      </c>
      <c r="D1003" s="306">
        <f t="shared" ca="1" si="443"/>
        <v>-1.2313099133844105</v>
      </c>
      <c r="E1003" s="307">
        <f t="shared" ca="1" si="444"/>
        <v>-1.7960492621312714</v>
      </c>
      <c r="F1003" s="304">
        <f t="shared" ca="1" si="445"/>
        <v>2.1775943274175309</v>
      </c>
      <c r="G1003" s="306">
        <f t="shared" ca="1" si="446"/>
        <v>24.263713552599633</v>
      </c>
      <c r="H1003" s="307">
        <f t="shared" ca="1" si="447"/>
        <v>-157.92077277185845</v>
      </c>
      <c r="I1003" s="304">
        <f t="shared" ca="1" si="448"/>
        <v>159.77389733064521</v>
      </c>
      <c r="J1003" s="306">
        <f t="shared" ca="1" si="449"/>
        <v>2310.0930585504543</v>
      </c>
      <c r="K1003" s="307">
        <f t="shared" ca="1" si="450"/>
        <v>-4.0806362278295945</v>
      </c>
      <c r="L1003" s="304">
        <f t="shared" ca="1" si="435"/>
        <v>2310.0966626431496</v>
      </c>
      <c r="M1003" s="306">
        <f t="shared" ca="1" si="451"/>
        <v>-1.418343653099376</v>
      </c>
      <c r="N1003" s="304">
        <f t="shared" ca="1" si="452"/>
        <v>-81.265105221761573</v>
      </c>
      <c r="P1003" s="310">
        <f t="shared" ca="1" si="453"/>
        <v>23</v>
      </c>
      <c r="Q1003" s="304">
        <f t="shared" ca="1" si="454"/>
        <v>0</v>
      </c>
      <c r="R1003" s="306">
        <f t="shared" ca="1" si="455"/>
        <v>0</v>
      </c>
      <c r="S1003" s="307">
        <f t="shared" ca="1" si="456"/>
        <v>8.451999999999984</v>
      </c>
      <c r="T1003" s="304">
        <f t="shared" ca="1" si="436"/>
        <v>82.914119999999841</v>
      </c>
      <c r="U1003" s="311">
        <f t="shared" ca="1" si="437"/>
        <v>0</v>
      </c>
      <c r="V1003" s="306">
        <f ca="1">Rho_moyen*(20000-Alt_rampe-pos_z)/(20000+Alt_rampe+pos_z)</f>
        <v>1.2254999799497241</v>
      </c>
      <c r="W1003" s="304">
        <f t="shared" ca="1" si="439"/>
        <v>68.528990897625903</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1.5882263540759833</v>
      </c>
      <c r="AH1003" s="304">
        <f t="shared" ca="1" si="463"/>
        <v>-8.1079917693461834</v>
      </c>
    </row>
    <row r="1004" spans="1:34" x14ac:dyDescent="0.2">
      <c r="A1004" s="348">
        <f t="shared" ca="1" si="441"/>
        <v>1E-4</v>
      </c>
      <c r="B1004" s="305">
        <f t="shared" ca="1" si="442"/>
        <v>48.319400000000989</v>
      </c>
      <c r="D1004" s="308">
        <f t="shared" ca="1" si="443"/>
        <v>-1.2313068333527368</v>
      </c>
      <c r="E1004" s="309">
        <f t="shared" ca="1" si="444"/>
        <v>-1.7960195257909835</v>
      </c>
      <c r="F1004" s="305">
        <f t="shared" ca="1" si="445"/>
        <v>2.1775680597592384</v>
      </c>
      <c r="G1004" s="308">
        <f t="shared" ca="1" si="446"/>
        <v>24.263590421916298</v>
      </c>
      <c r="H1004" s="309">
        <f t="shared" ca="1" si="447"/>
        <v>-157.92095237381102</v>
      </c>
      <c r="I1004" s="305">
        <f t="shared" ca="1" si="448"/>
        <v>159.77405615059661</v>
      </c>
      <c r="J1004" s="308">
        <f t="shared" ca="1" si="449"/>
        <v>2310.0930585504543</v>
      </c>
      <c r="K1004" s="309">
        <f t="shared" ca="1" si="450"/>
        <v>-4.0964283140868778</v>
      </c>
      <c r="L1004" s="305">
        <f t="shared" ca="1" si="435"/>
        <v>2310.0966905928258</v>
      </c>
      <c r="M1004" s="308">
        <f t="shared" ca="1" si="451"/>
        <v>-1.4183445855249746</v>
      </c>
      <c r="N1004" s="305">
        <f t="shared" ca="1" si="452"/>
        <v>-81.265158645813074</v>
      </c>
      <c r="P1004" s="312">
        <f t="shared" ca="1" si="453"/>
        <v>23</v>
      </c>
      <c r="Q1004" s="305">
        <f t="shared" ca="1" si="454"/>
        <v>0</v>
      </c>
      <c r="R1004" s="308">
        <f t="shared" ca="1" si="455"/>
        <v>0</v>
      </c>
      <c r="S1004" s="309">
        <f t="shared" ca="1" si="456"/>
        <v>8.451999999999984</v>
      </c>
      <c r="T1004" s="305">
        <f t="shared" ca="1" si="436"/>
        <v>82.914119999999841</v>
      </c>
      <c r="U1004" s="313">
        <f t="shared" ca="1" si="437"/>
        <v>0</v>
      </c>
      <c r="V1004" s="308">
        <f t="shared" ca="1" si="438"/>
        <v>1.2255019152714721</v>
      </c>
      <c r="W1004" s="305">
        <f ca="1">1/2*Rho*Sref*Cx*vit_xz^2</f>
        <v>68.52923535923577</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1.5881988194936447</v>
      </c>
      <c r="AH1004" s="305">
        <f t="shared" ca="1" si="463"/>
        <v>-8.1080206930461465</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SP02_BETA</v>
      </c>
      <c r="D8" s="633"/>
      <c r="M8" s="75"/>
    </row>
    <row r="9" spans="1:13" ht="15.75" x14ac:dyDescent="0.25">
      <c r="A9" s="59"/>
      <c r="B9" s="140" t="s">
        <v>4</v>
      </c>
      <c r="C9" s="633" t="str">
        <f>Club</f>
        <v>L'AéroIPSA</v>
      </c>
      <c r="D9" s="633"/>
      <c r="M9" s="75"/>
    </row>
    <row r="10" spans="1:13" ht="15.75" x14ac:dyDescent="0.25">
      <c r="A10" s="59"/>
      <c r="B10" s="140" t="s">
        <v>563</v>
      </c>
      <c r="C10" s="662" t="str">
        <f>Matricule</f>
        <v>FX0</v>
      </c>
      <c r="D10" s="663"/>
      <c r="M10" s="75"/>
    </row>
    <row r="11" spans="1:13" x14ac:dyDescent="0.2">
      <c r="A11" s="59"/>
      <c r="B11" s="140" t="str">
        <f>IF(Lang="Français","Masse sans propu",IF(Lang="English","Mass without M",""))</f>
        <v>Masse sans propu</v>
      </c>
      <c r="C11" s="664">
        <f>MasseSans</f>
        <v>7.8</v>
      </c>
      <c r="D11" s="664"/>
      <c r="M11" s="75"/>
    </row>
    <row r="12" spans="1:13" x14ac:dyDescent="0.2">
      <c r="A12" s="59"/>
      <c r="B12" s="140" t="str">
        <f>IF(Lang="Français","Masse totale",IF(Lang="English","Total mass",""))</f>
        <v>Masse totale</v>
      </c>
      <c r="C12" s="667" t="str">
        <f ca="1">MassePlein &amp; " kg ±" &amp; MasseSans &amp; " kg"</f>
        <v>9,485 kg ±7,8 kg</v>
      </c>
      <c r="D12" s="667"/>
      <c r="M12" s="75"/>
    </row>
    <row r="13" spans="1:13" x14ac:dyDescent="0.2">
      <c r="A13" s="59"/>
      <c r="B13" s="227" t="str">
        <f>IF(Lang="Français","Propulseur",IF(Lang="English","Motor",""))</f>
        <v>Propulseur</v>
      </c>
      <c r="C13" s="610" t="str">
        <f>Propu</f>
        <v>Barasinga (Pro54-5G C)</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84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8.4165623384160752E-4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7.2028774825982661E-4</v>
      </c>
      <c r="I43" s="403">
        <f t="shared" ref="I43:I69" ca="1" si="6">Q_var/m_bal</f>
        <v>1.290883794235594E-3</v>
      </c>
      <c r="J43" s="403">
        <f t="shared" ref="J43:J69" ca="1" si="7">1/(2*b_prop)*LN(  ((EXP(2*SQRT(a_prop*b_prop)*Temps_fin_propu)+1)^2)  /  (((1+1)^2)*EXP(2*SQRT(a_prop*b_prop)*Temps_fin_propu)))</f>
        <v>1991.1236899685493</v>
      </c>
      <c r="K43" s="410">
        <f t="shared" ref="K43:K69" ca="1" si="8">SQRT(a_prop/b_prop)  *  (EXP(2*SQRT(a_prop*b_prop)*Temps_fin_propu)-1)/(EXP(2*SQRT(a_prop*b_prop)*Temps_fin_propu)+1)</f>
        <v>793.5341125462329</v>
      </c>
      <c r="L43" s="413">
        <f t="shared" ref="L43:L69" ca="1" si="9">alt_prop + 1/(2*b_bal) * LN(1+b_bal/g*V_prop^2)</f>
        <v>3706.6765556662222</v>
      </c>
      <c r="M43" s="416">
        <f t="shared" ref="M43:M69" ca="1" si="10">Temps_fin_propu + ATAN(SQRT(b_bal/g)*V_prop)/SQRT(b_bal*g)</f>
        <v>16.576277929342474</v>
      </c>
    </row>
    <row r="44" spans="1:13" x14ac:dyDescent="0.2">
      <c r="B44" s="426">
        <f t="shared" ca="1" si="0"/>
        <v>54</v>
      </c>
      <c r="C44" s="404">
        <f t="shared" ca="1" si="1"/>
        <v>8.4165623384160752E-4</v>
      </c>
      <c r="D44" s="401">
        <f ca="1">MpropuPlein+0.25*MasseSans</f>
        <v>3.6349999999999998</v>
      </c>
      <c r="E44" s="401">
        <f t="shared" ca="1" si="2"/>
        <v>3.1185</v>
      </c>
      <c r="F44" s="401">
        <f t="shared" ca="1" si="3"/>
        <v>2.6019999999999999</v>
      </c>
      <c r="G44" s="408">
        <f t="shared" ca="1" si="4"/>
        <v>174.04830270695638</v>
      </c>
      <c r="H44" s="404">
        <f t="shared" ca="1" si="5"/>
        <v>2.6989136887657769E-4</v>
      </c>
      <c r="I44" s="404">
        <f t="shared" ca="1" si="6"/>
        <v>3.2346511677233187E-4</v>
      </c>
      <c r="J44" s="404">
        <f t="shared" ca="1" si="7"/>
        <v>1023.8675413961548</v>
      </c>
      <c r="K44" s="411">
        <f t="shared" ca="1" si="8"/>
        <v>523.26705022550425</v>
      </c>
      <c r="L44" s="414">
        <f t="shared" ca="1" si="9"/>
        <v>4587.4813604699093</v>
      </c>
      <c r="M44" s="417">
        <f t="shared" ca="1" si="10"/>
        <v>25.771639403741688</v>
      </c>
    </row>
    <row r="45" spans="1:13" x14ac:dyDescent="0.2">
      <c r="B45" s="426">
        <f t="shared" ca="1" si="0"/>
        <v>54</v>
      </c>
      <c r="C45" s="404">
        <f t="shared" ca="1" si="1"/>
        <v>8.4165623384160752E-4</v>
      </c>
      <c r="D45" s="401">
        <f ca="1">MpropuPlein+0.5*MasseSans</f>
        <v>5.585</v>
      </c>
      <c r="E45" s="401">
        <f t="shared" ca="1" si="2"/>
        <v>5.0685000000000002</v>
      </c>
      <c r="F45" s="401">
        <f t="shared" ca="1" si="3"/>
        <v>4.5519999999999996</v>
      </c>
      <c r="G45" s="408">
        <f t="shared" ca="1" si="4"/>
        <v>103.31264318667129</v>
      </c>
      <c r="H45" s="404">
        <f t="shared" ca="1" si="5"/>
        <v>1.6605627578999852E-4</v>
      </c>
      <c r="I45" s="404">
        <f t="shared" ca="1" si="6"/>
        <v>1.8489811815501045E-4</v>
      </c>
      <c r="J45" s="404">
        <f t="shared" ca="1" si="7"/>
        <v>642.57428626816022</v>
      </c>
      <c r="K45" s="411">
        <f t="shared" ca="1" si="8"/>
        <v>345.77607486988956</v>
      </c>
      <c r="L45" s="414">
        <f t="shared" ca="1" si="9"/>
        <v>3832.7761537492497</v>
      </c>
      <c r="M45" s="417">
        <f t="shared" ca="1" si="10"/>
        <v>26.674426725880355</v>
      </c>
    </row>
    <row r="46" spans="1:13" x14ac:dyDescent="0.2">
      <c r="B46" s="426">
        <f t="shared" ca="1" si="0"/>
        <v>54</v>
      </c>
      <c r="C46" s="404">
        <f t="shared" ca="1" si="1"/>
        <v>8.4165623384160752E-4</v>
      </c>
      <c r="D46" s="401">
        <f ca="1">MpropuPlein+0.75*MasseSans</f>
        <v>7.5350000000000001</v>
      </c>
      <c r="E46" s="401">
        <f t="shared" ca="1" si="2"/>
        <v>7.0185000000000004</v>
      </c>
      <c r="F46" s="401">
        <f t="shared" ca="1" si="3"/>
        <v>6.5020000000000007</v>
      </c>
      <c r="G46" s="408">
        <f t="shared" ca="1" si="4"/>
        <v>71.882971004009889</v>
      </c>
      <c r="H46" s="404">
        <f t="shared" ca="1" si="5"/>
        <v>1.1991967426681021E-4</v>
      </c>
      <c r="I46" s="404">
        <f t="shared" ca="1" si="6"/>
        <v>1.2944574497717739E-4</v>
      </c>
      <c r="J46" s="404">
        <f t="shared" ca="1" si="7"/>
        <v>454.88622036700161</v>
      </c>
      <c r="K46" s="411">
        <f t="shared" ca="1" si="8"/>
        <v>248.90965360127865</v>
      </c>
      <c r="L46" s="414">
        <f t="shared" ca="1" si="9"/>
        <v>2762.7138713996146</v>
      </c>
      <c r="M46" s="417">
        <f t="shared" ca="1" si="10"/>
        <v>24.218949686413783</v>
      </c>
    </row>
    <row r="47" spans="1:13" x14ac:dyDescent="0.2">
      <c r="B47" s="426">
        <f t="shared" ca="1" si="0"/>
        <v>54</v>
      </c>
      <c r="C47" s="404">
        <f t="shared" ca="1" si="1"/>
        <v>8.4165623384160752E-4</v>
      </c>
      <c r="D47" s="401">
        <f ca="1">MpropuPlein+1*MasseSans</f>
        <v>9.4849999999999994</v>
      </c>
      <c r="E47" s="401">
        <f t="shared" ca="1" si="2"/>
        <v>8.9684999999999988</v>
      </c>
      <c r="F47" s="401">
        <f t="shared" ca="1" si="3"/>
        <v>8.452</v>
      </c>
      <c r="G47" s="408">
        <f t="shared" ca="1" si="4"/>
        <v>54.120659195143389</v>
      </c>
      <c r="H47" s="404">
        <f t="shared" ca="1" si="5"/>
        <v>9.3845819684630386E-5</v>
      </c>
      <c r="I47" s="404">
        <f t="shared" ca="1" si="6"/>
        <v>9.9580718627733972E-5</v>
      </c>
      <c r="J47" s="404">
        <f t="shared" ca="1" si="7"/>
        <v>345.01650675730593</v>
      </c>
      <c r="K47" s="411">
        <f t="shared" ca="1" si="8"/>
        <v>190.16191519091353</v>
      </c>
      <c r="L47" s="414">
        <f t="shared" ca="1" si="9"/>
        <v>1914.9615435008902</v>
      </c>
      <c r="M47" s="417">
        <f t="shared" ca="1" si="10"/>
        <v>21.018199199137307</v>
      </c>
    </row>
    <row r="48" spans="1:13" x14ac:dyDescent="0.2">
      <c r="B48" s="426">
        <f t="shared" ca="1" si="0"/>
        <v>54</v>
      </c>
      <c r="C48" s="404">
        <f t="shared" ca="1" si="1"/>
        <v>8.4165623384160752E-4</v>
      </c>
      <c r="D48" s="401">
        <f ca="1">MpropuPlein+1.25*MasseSans</f>
        <v>11.435</v>
      </c>
      <c r="E48" s="401">
        <f t="shared" ca="1" si="2"/>
        <v>10.9185</v>
      </c>
      <c r="F48" s="401">
        <f t="shared" ca="1" si="3"/>
        <v>10.402000000000001</v>
      </c>
      <c r="G48" s="408">
        <f t="shared" ca="1" si="4"/>
        <v>42.702901679868432</v>
      </c>
      <c r="H48" s="404">
        <f t="shared" ca="1" si="5"/>
        <v>7.7085335333755323E-5</v>
      </c>
      <c r="I48" s="404">
        <f t="shared" ca="1" si="6"/>
        <v>8.091292384556888E-5</v>
      </c>
      <c r="J48" s="404">
        <f t="shared" ca="1" si="7"/>
        <v>273.25563414736132</v>
      </c>
      <c r="K48" s="411">
        <f t="shared" ca="1" si="8"/>
        <v>151.17163884855387</v>
      </c>
      <c r="L48" s="414">
        <f t="shared" ca="1" si="9"/>
        <v>1340.3536301924282</v>
      </c>
      <c r="M48" s="417">
        <f t="shared" ca="1" si="10"/>
        <v>18.128373171196934</v>
      </c>
    </row>
    <row r="49" spans="2:13" x14ac:dyDescent="0.2">
      <c r="B49" s="426">
        <f t="shared" ca="1" si="0"/>
        <v>54</v>
      </c>
      <c r="C49" s="404">
        <f t="shared" ca="1" si="1"/>
        <v>8.4165623384160752E-4</v>
      </c>
      <c r="D49" s="401">
        <f ca="1">MpropuPlein+1.5*MasseSans</f>
        <v>13.385</v>
      </c>
      <c r="E49" s="401">
        <f t="shared" ca="1" si="2"/>
        <v>12.868499999999999</v>
      </c>
      <c r="F49" s="401">
        <f t="shared" ca="1" si="3"/>
        <v>12.352</v>
      </c>
      <c r="G49" s="408">
        <f t="shared" ca="1" si="4"/>
        <v>34.745473986217775</v>
      </c>
      <c r="H49" s="404">
        <f t="shared" ca="1" si="5"/>
        <v>6.5404377654086144E-5</v>
      </c>
      <c r="I49" s="404">
        <f t="shared" ca="1" si="6"/>
        <v>6.8139267636140496E-5</v>
      </c>
      <c r="J49" s="404">
        <f t="shared" ca="1" si="7"/>
        <v>222.81708374459419</v>
      </c>
      <c r="K49" s="411">
        <f t="shared" ca="1" si="8"/>
        <v>123.53258069652861</v>
      </c>
      <c r="L49" s="414">
        <f t="shared" ca="1" si="9"/>
        <v>962.08779104772179</v>
      </c>
      <c r="M49" s="417">
        <f t="shared" ca="1" si="10"/>
        <v>15.763911289730977</v>
      </c>
    </row>
    <row r="50" spans="2:13" x14ac:dyDescent="0.2">
      <c r="B50" s="426">
        <f t="shared" ca="1" si="0"/>
        <v>54</v>
      </c>
      <c r="C50" s="404">
        <f t="shared" ca="1" si="1"/>
        <v>8.4165623384160752E-4</v>
      </c>
      <c r="D50" s="401">
        <f ca="1">MpropuPlein+1.75*MasseSans</f>
        <v>15.335000000000001</v>
      </c>
      <c r="E50" s="401">
        <f t="shared" ca="1" si="2"/>
        <v>14.8185</v>
      </c>
      <c r="F50" s="401">
        <f t="shared" ca="1" si="3"/>
        <v>14.302000000000001</v>
      </c>
      <c r="G50" s="408">
        <f t="shared" ca="1" si="4"/>
        <v>28.882318182787962</v>
      </c>
      <c r="H50" s="404">
        <f t="shared" ca="1" si="5"/>
        <v>5.6797667364551572E-5</v>
      </c>
      <c r="I50" s="404">
        <f t="shared" ca="1" si="6"/>
        <v>5.8848848681415708E-5</v>
      </c>
      <c r="J50" s="404">
        <f t="shared" ca="1" si="7"/>
        <v>185.46694664581406</v>
      </c>
      <c r="K50" s="411">
        <f t="shared" ca="1" si="8"/>
        <v>102.96291997386446</v>
      </c>
      <c r="L50" s="414">
        <f t="shared" ca="1" si="9"/>
        <v>709.31524479185509</v>
      </c>
      <c r="M50" s="417">
        <f t="shared" ca="1" si="10"/>
        <v>13.871337370919088</v>
      </c>
    </row>
    <row r="51" spans="2:13" x14ac:dyDescent="0.2">
      <c r="B51" s="427">
        <f t="shared" ca="1" si="0"/>
        <v>54</v>
      </c>
      <c r="C51" s="405">
        <f t="shared" ca="1" si="1"/>
        <v>8.4165623384160752E-4</v>
      </c>
      <c r="D51" s="402">
        <f ca="1">MpropuPlein+2*MasseSans</f>
        <v>17.285</v>
      </c>
      <c r="E51" s="402">
        <f t="shared" ca="1" si="2"/>
        <v>16.7685</v>
      </c>
      <c r="F51" s="402">
        <f t="shared" ca="1" si="3"/>
        <v>16.251999999999999</v>
      </c>
      <c r="G51" s="409">
        <f t="shared" ca="1" si="4"/>
        <v>24.382808956772728</v>
      </c>
      <c r="H51" s="405">
        <f t="shared" ca="1" si="5"/>
        <v>5.0192696653940871E-5</v>
      </c>
      <c r="I51" s="405">
        <f t="shared" ca="1" si="6"/>
        <v>5.178785588491309E-5</v>
      </c>
      <c r="J51" s="405">
        <f t="shared" ca="1" si="7"/>
        <v>156.71271729915546</v>
      </c>
      <c r="K51" s="412">
        <f t="shared" ca="1" si="8"/>
        <v>87.07694449918516</v>
      </c>
      <c r="L51" s="415">
        <f t="shared" ca="1" si="9"/>
        <v>535.6409315354374</v>
      </c>
      <c r="M51" s="418">
        <f t="shared" ca="1" si="10"/>
        <v>12.350676063869034</v>
      </c>
    </row>
    <row r="52" spans="2:13" x14ac:dyDescent="0.2">
      <c r="B52" s="425">
        <f t="shared" ref="B52:B60" si="11">D_ref</f>
        <v>84</v>
      </c>
      <c r="C52" s="403">
        <f t="shared" si="1"/>
        <v>2.0366002695426551E-3</v>
      </c>
      <c r="D52" s="400">
        <f ca="1">MpropuPlein+0*MasseSans</f>
        <v>1.6850000000000001</v>
      </c>
      <c r="E52" s="400">
        <f t="shared" ca="1" si="2"/>
        <v>1.1685000000000001</v>
      </c>
      <c r="F52" s="400">
        <f t="shared" ca="1" si="3"/>
        <v>0.65200000000000014</v>
      </c>
      <c r="G52" s="407">
        <f t="shared" ca="1" si="4"/>
        <v>480.87217115245477</v>
      </c>
      <c r="H52" s="403">
        <f t="shared" ca="1" si="5"/>
        <v>1.7429185019620496E-3</v>
      </c>
      <c r="I52" s="403">
        <f t="shared" ca="1" si="6"/>
        <v>3.1236200453108199E-3</v>
      </c>
      <c r="J52" s="403">
        <f t="shared" ca="1" si="7"/>
        <v>1488.7996224011551</v>
      </c>
      <c r="K52" s="410">
        <f t="shared" ca="1" si="8"/>
        <v>523.7965134225243</v>
      </c>
      <c r="L52" s="413">
        <f t="shared" ca="1" si="9"/>
        <v>2206.1441384384134</v>
      </c>
      <c r="M52" s="416">
        <f t="shared" ca="1" si="10"/>
        <v>11.954506441744767</v>
      </c>
    </row>
    <row r="53" spans="2:13" x14ac:dyDescent="0.2">
      <c r="B53" s="426">
        <f t="shared" si="11"/>
        <v>84</v>
      </c>
      <c r="C53" s="404">
        <f t="shared" si="1"/>
        <v>2.0366002695426551E-3</v>
      </c>
      <c r="D53" s="401">
        <f ca="1">MpropuPlein+0.25*MasseSans</f>
        <v>3.6349999999999998</v>
      </c>
      <c r="E53" s="401">
        <f t="shared" ca="1" si="2"/>
        <v>3.1185</v>
      </c>
      <c r="F53" s="401">
        <f t="shared" ca="1" si="3"/>
        <v>2.6019999999999999</v>
      </c>
      <c r="G53" s="408">
        <f t="shared" ca="1" si="4"/>
        <v>174.04830270695638</v>
      </c>
      <c r="H53" s="404">
        <f t="shared" ca="1" si="5"/>
        <v>6.530704728371509E-4</v>
      </c>
      <c r="I53" s="404">
        <f t="shared" ca="1" si="6"/>
        <v>7.8270571465897585E-4</v>
      </c>
      <c r="J53" s="404">
        <f t="shared" ca="1" si="7"/>
        <v>922.30443944886952</v>
      </c>
      <c r="K53" s="411">
        <f t="shared" ca="1" si="8"/>
        <v>431.98411315759415</v>
      </c>
      <c r="L53" s="414">
        <f t="shared" ca="1" si="9"/>
        <v>2689.0131487907656</v>
      </c>
      <c r="M53" s="417">
        <f t="shared" ca="1" si="10"/>
        <v>18.622218585349074</v>
      </c>
    </row>
    <row r="54" spans="2:13" x14ac:dyDescent="0.2">
      <c r="B54" s="426">
        <f t="shared" si="11"/>
        <v>84</v>
      </c>
      <c r="C54" s="404">
        <f t="shared" si="1"/>
        <v>2.0366002695426551E-3</v>
      </c>
      <c r="D54" s="401">
        <f ca="1">MpropuPlein+0.5*MasseSans</f>
        <v>5.585</v>
      </c>
      <c r="E54" s="401">
        <f t="shared" ca="1" si="2"/>
        <v>5.0685000000000002</v>
      </c>
      <c r="F54" s="401">
        <f t="shared" ca="1" si="3"/>
        <v>4.5519999999999996</v>
      </c>
      <c r="G54" s="408">
        <f t="shared" ca="1" si="4"/>
        <v>103.31264318667129</v>
      </c>
      <c r="H54" s="404">
        <f t="shared" ca="1" si="5"/>
        <v>4.018151858622186E-4</v>
      </c>
      <c r="I54" s="404">
        <f t="shared" ca="1" si="6"/>
        <v>4.4740779207879072E-4</v>
      </c>
      <c r="J54" s="404">
        <f t="shared" ca="1" si="7"/>
        <v>613.68321311523619</v>
      </c>
      <c r="K54" s="411">
        <f t="shared" ca="1" si="8"/>
        <v>316.38383879704725</v>
      </c>
      <c r="L54" s="414">
        <f t="shared" ca="1" si="9"/>
        <v>2531.9993503419091</v>
      </c>
      <c r="M54" s="417">
        <f t="shared" ca="1" si="10"/>
        <v>20.692699523927779</v>
      </c>
    </row>
    <row r="55" spans="2:13" x14ac:dyDescent="0.2">
      <c r="B55" s="426">
        <f t="shared" si="11"/>
        <v>84</v>
      </c>
      <c r="C55" s="404">
        <f t="shared" si="1"/>
        <v>2.0366002695426551E-3</v>
      </c>
      <c r="D55" s="401">
        <f ca="1">MpropuPlein+0.75*MasseSans</f>
        <v>7.5350000000000001</v>
      </c>
      <c r="E55" s="401">
        <f t="shared" ca="1" si="2"/>
        <v>7.0185000000000004</v>
      </c>
      <c r="F55" s="401">
        <f t="shared" ca="1" si="3"/>
        <v>6.5020000000000007</v>
      </c>
      <c r="G55" s="408">
        <f t="shared" ca="1" si="4"/>
        <v>71.882971004009889</v>
      </c>
      <c r="H55" s="404">
        <f t="shared" ca="1" si="5"/>
        <v>2.901760019295654E-4</v>
      </c>
      <c r="I55" s="404">
        <f t="shared" ca="1" si="6"/>
        <v>3.1322674093242923E-4</v>
      </c>
      <c r="J55" s="404">
        <f t="shared" ca="1" si="7"/>
        <v>443.8391831479293</v>
      </c>
      <c r="K55" s="411">
        <f t="shared" ca="1" si="8"/>
        <v>237.177831278985</v>
      </c>
      <c r="L55" s="414">
        <f t="shared" ca="1" si="9"/>
        <v>2085.2007689510165</v>
      </c>
      <c r="M55" s="417">
        <f t="shared" ca="1" si="10"/>
        <v>20.362824433490868</v>
      </c>
    </row>
    <row r="56" spans="2:13" x14ac:dyDescent="0.2">
      <c r="B56" s="426">
        <f t="shared" si="11"/>
        <v>84</v>
      </c>
      <c r="C56" s="404">
        <f t="shared" si="1"/>
        <v>2.0366002695426551E-3</v>
      </c>
      <c r="D56" s="401">
        <f ca="1">MpropuPlein+1*MasseSans</f>
        <v>9.4849999999999994</v>
      </c>
      <c r="E56" s="401">
        <f t="shared" ca="1" si="2"/>
        <v>8.9684999999999988</v>
      </c>
      <c r="F56" s="401">
        <f t="shared" ca="1" si="3"/>
        <v>8.452</v>
      </c>
      <c r="G56" s="408">
        <f t="shared" ca="1" si="4"/>
        <v>54.120659195143389</v>
      </c>
      <c r="H56" s="404">
        <f t="shared" ca="1" si="5"/>
        <v>2.2708371182947597E-4</v>
      </c>
      <c r="I56" s="404">
        <f t="shared" ca="1" si="6"/>
        <v>2.4096075124735626E-4</v>
      </c>
      <c r="J56" s="404">
        <f t="shared" ca="1" si="7"/>
        <v>339.92052677431633</v>
      </c>
      <c r="K56" s="411">
        <f t="shared" ca="1" si="8"/>
        <v>184.64567692032151</v>
      </c>
      <c r="L56" s="414">
        <f t="shared" ca="1" si="9"/>
        <v>1602.3154956249873</v>
      </c>
      <c r="M56" s="417">
        <f t="shared" ca="1" si="10"/>
        <v>18.833075469720669</v>
      </c>
    </row>
    <row r="57" spans="2:13" x14ac:dyDescent="0.2">
      <c r="B57" s="426">
        <f t="shared" si="11"/>
        <v>84</v>
      </c>
      <c r="C57" s="404">
        <f t="shared" si="1"/>
        <v>2.0366002695426551E-3</v>
      </c>
      <c r="D57" s="401">
        <f ca="1">MpropuPlein+1.25*MasseSans</f>
        <v>11.435</v>
      </c>
      <c r="E57" s="401">
        <f t="shared" ca="1" si="2"/>
        <v>10.9185</v>
      </c>
      <c r="F57" s="401">
        <f t="shared" ca="1" si="3"/>
        <v>10.402000000000001</v>
      </c>
      <c r="G57" s="408">
        <f t="shared" ca="1" si="4"/>
        <v>42.702901679868432</v>
      </c>
      <c r="H57" s="404">
        <f t="shared" ca="1" si="5"/>
        <v>1.8652747809155609E-4</v>
      </c>
      <c r="I57" s="404">
        <f t="shared" ca="1" si="6"/>
        <v>1.9578929720656169E-4</v>
      </c>
      <c r="J57" s="404">
        <f t="shared" ca="1" si="7"/>
        <v>270.59644225864122</v>
      </c>
      <c r="K57" s="411">
        <f t="shared" ca="1" si="8"/>
        <v>148.26433916633013</v>
      </c>
      <c r="L57" s="414">
        <f t="shared" ca="1" si="9"/>
        <v>1199.5491248110725</v>
      </c>
      <c r="M57" s="417">
        <f t="shared" ca="1" si="10"/>
        <v>16.938736320572566</v>
      </c>
    </row>
    <row r="58" spans="2:13" x14ac:dyDescent="0.2">
      <c r="B58" s="426">
        <f t="shared" si="11"/>
        <v>84</v>
      </c>
      <c r="C58" s="404">
        <f t="shared" si="1"/>
        <v>2.0366002695426551E-3</v>
      </c>
      <c r="D58" s="401">
        <f ca="1">MpropuPlein+1.5*MasseSans</f>
        <v>13.385</v>
      </c>
      <c r="E58" s="401">
        <f t="shared" ca="1" si="2"/>
        <v>12.868499999999999</v>
      </c>
      <c r="F58" s="401">
        <f t="shared" ca="1" si="3"/>
        <v>12.352</v>
      </c>
      <c r="G58" s="408">
        <f t="shared" ca="1" si="4"/>
        <v>34.745473986217775</v>
      </c>
      <c r="H58" s="404">
        <f t="shared" ca="1" si="5"/>
        <v>1.5826244469383807E-4</v>
      </c>
      <c r="I58" s="404">
        <f t="shared" ca="1" si="6"/>
        <v>1.6488020316893256E-4</v>
      </c>
      <c r="J58" s="404">
        <f t="shared" ca="1" si="7"/>
        <v>221.30583502104761</v>
      </c>
      <c r="K58" s="411">
        <f t="shared" ca="1" si="8"/>
        <v>121.87075241370023</v>
      </c>
      <c r="L58" s="414">
        <f t="shared" ca="1" si="9"/>
        <v>897.09435268930849</v>
      </c>
      <c r="M58" s="417">
        <f t="shared" ca="1" si="10"/>
        <v>15.111061920486527</v>
      </c>
    </row>
    <row r="59" spans="2:13" x14ac:dyDescent="0.2">
      <c r="B59" s="426">
        <f t="shared" si="11"/>
        <v>84</v>
      </c>
      <c r="C59" s="404">
        <f t="shared" si="1"/>
        <v>2.0366002695426551E-3</v>
      </c>
      <c r="D59" s="401">
        <f ca="1">MpropuPlein+1.75*MasseSans</f>
        <v>15.335000000000001</v>
      </c>
      <c r="E59" s="401">
        <f t="shared" ca="1" si="2"/>
        <v>14.8185</v>
      </c>
      <c r="F59" s="401">
        <f t="shared" ca="1" si="3"/>
        <v>14.302000000000001</v>
      </c>
      <c r="G59" s="408">
        <f t="shared" ca="1" si="4"/>
        <v>28.882318182787962</v>
      </c>
      <c r="H59" s="404">
        <f t="shared" ca="1" si="5"/>
        <v>1.3743633090681614E-4</v>
      </c>
      <c r="I59" s="404">
        <f t="shared" ca="1" si="6"/>
        <v>1.4239968322910467E-4</v>
      </c>
      <c r="J59" s="404">
        <f t="shared" ca="1" si="7"/>
        <v>184.55347533921568</v>
      </c>
      <c r="K59" s="411">
        <f t="shared" ca="1" si="8"/>
        <v>101.954786552131</v>
      </c>
      <c r="L59" s="414">
        <f t="shared" ca="1" si="9"/>
        <v>678.00255526310411</v>
      </c>
      <c r="M59" s="417">
        <f t="shared" ca="1" si="10"/>
        <v>13.502976739179465</v>
      </c>
    </row>
    <row r="60" spans="2:13" x14ac:dyDescent="0.2">
      <c r="B60" s="427">
        <f t="shared" si="11"/>
        <v>84</v>
      </c>
      <c r="C60" s="405">
        <f t="shared" si="1"/>
        <v>2.0366002695426551E-3</v>
      </c>
      <c r="D60" s="402">
        <f ca="1">MpropuPlein+2*MasseSans</f>
        <v>17.285</v>
      </c>
      <c r="E60" s="402">
        <f t="shared" ca="1" si="2"/>
        <v>16.7685</v>
      </c>
      <c r="F60" s="402">
        <f t="shared" ca="1" si="3"/>
        <v>16.251999999999999</v>
      </c>
      <c r="G60" s="409">
        <f t="shared" ca="1" si="4"/>
        <v>24.382808956772728</v>
      </c>
      <c r="H60" s="405">
        <f t="shared" ca="1" si="5"/>
        <v>1.2145393264410384E-4</v>
      </c>
      <c r="I60" s="405">
        <f t="shared" ca="1" si="6"/>
        <v>1.2531382411657983E-4</v>
      </c>
      <c r="J60" s="405">
        <f t="shared" ca="1" si="7"/>
        <v>156.13461271812682</v>
      </c>
      <c r="K60" s="412">
        <f t="shared" ca="1" si="8"/>
        <v>86.437396365074989</v>
      </c>
      <c r="L60" s="415">
        <f t="shared" ca="1" si="9"/>
        <v>519.84823810898934</v>
      </c>
      <c r="M60" s="418">
        <f t="shared" ca="1" si="10"/>
        <v>12.1358706163179</v>
      </c>
    </row>
    <row r="61" spans="2:13" x14ac:dyDescent="0.2">
      <c r="B61" s="425">
        <f t="shared" ref="B61:B69" si="12">D_ref*1.5</f>
        <v>126</v>
      </c>
      <c r="C61" s="403">
        <f t="shared" si="1"/>
        <v>4.5823506064709748E-3</v>
      </c>
      <c r="D61" s="400">
        <f ca="1">MpropuPlein+0*MasseSans</f>
        <v>1.6850000000000001</v>
      </c>
      <c r="E61" s="400">
        <f t="shared" ca="1" si="2"/>
        <v>1.1685000000000001</v>
      </c>
      <c r="F61" s="400">
        <f t="shared" ca="1" si="3"/>
        <v>0.65200000000000014</v>
      </c>
      <c r="G61" s="407">
        <f t="shared" ca="1" si="4"/>
        <v>480.87217115245477</v>
      </c>
      <c r="H61" s="403">
        <f t="shared" ca="1" si="5"/>
        <v>3.921566629414612E-3</v>
      </c>
      <c r="I61" s="403">
        <f t="shared" ca="1" si="6"/>
        <v>7.0281451019493461E-3</v>
      </c>
      <c r="J61" s="403">
        <f t="shared" ca="1" si="7"/>
        <v>1080.3886169797665</v>
      </c>
      <c r="K61" s="410">
        <f t="shared" ca="1" si="8"/>
        <v>350.13832937528468</v>
      </c>
      <c r="L61" s="413">
        <f t="shared" ca="1" si="9"/>
        <v>1399.5868475921286</v>
      </c>
      <c r="M61" s="416">
        <f t="shared" ca="1" si="10"/>
        <v>9.167419929200058</v>
      </c>
    </row>
    <row r="62" spans="2:13" x14ac:dyDescent="0.2">
      <c r="B62" s="426">
        <f t="shared" si="12"/>
        <v>126</v>
      </c>
      <c r="C62" s="404">
        <f t="shared" si="1"/>
        <v>4.5823506064709748E-3</v>
      </c>
      <c r="D62" s="401">
        <f ca="1">MpropuPlein+0.25*MasseSans</f>
        <v>3.6349999999999998</v>
      </c>
      <c r="E62" s="401">
        <f t="shared" ca="1" si="2"/>
        <v>3.1185</v>
      </c>
      <c r="F62" s="401">
        <f t="shared" ca="1" si="3"/>
        <v>2.6019999999999999</v>
      </c>
      <c r="G62" s="408">
        <f t="shared" ca="1" si="4"/>
        <v>174.04830270695638</v>
      </c>
      <c r="H62" s="404">
        <f t="shared" ca="1" si="5"/>
        <v>1.4694085638835897E-3</v>
      </c>
      <c r="I62" s="404">
        <f t="shared" ca="1" si="6"/>
        <v>1.7610878579826961E-3</v>
      </c>
      <c r="J62" s="404">
        <f t="shared" ca="1" si="7"/>
        <v>781.61724223535646</v>
      </c>
      <c r="K62" s="411">
        <f t="shared" ca="1" si="8"/>
        <v>326.40020743203831</v>
      </c>
      <c r="L62" s="414">
        <f t="shared" ca="1" si="9"/>
        <v>1633.9278770631413</v>
      </c>
      <c r="M62" s="417">
        <f t="shared" ca="1" si="10"/>
        <v>13.830468344947191</v>
      </c>
    </row>
    <row r="63" spans="2:13" x14ac:dyDescent="0.2">
      <c r="B63" s="426">
        <f t="shared" si="12"/>
        <v>126</v>
      </c>
      <c r="C63" s="404">
        <f t="shared" si="1"/>
        <v>4.5823506064709748E-3</v>
      </c>
      <c r="D63" s="401">
        <f ca="1">MpropuPlein+0.5*MasseSans</f>
        <v>5.585</v>
      </c>
      <c r="E63" s="401">
        <f t="shared" ca="1" si="2"/>
        <v>5.0685000000000002</v>
      </c>
      <c r="F63" s="401">
        <f t="shared" ca="1" si="3"/>
        <v>4.5519999999999996</v>
      </c>
      <c r="G63" s="408">
        <f t="shared" ca="1" si="4"/>
        <v>103.31264318667129</v>
      </c>
      <c r="H63" s="404">
        <f t="shared" ca="1" si="5"/>
        <v>9.0408416818999198E-4</v>
      </c>
      <c r="I63" s="404">
        <f t="shared" ca="1" si="6"/>
        <v>1.0066675321772792E-3</v>
      </c>
      <c r="J63" s="404">
        <f t="shared" ca="1" si="7"/>
        <v>563.74793941684584</v>
      </c>
      <c r="K63" s="411">
        <f t="shared" ca="1" si="8"/>
        <v>270.25942124413376</v>
      </c>
      <c r="L63" s="414">
        <f t="shared" ca="1" si="9"/>
        <v>1626.4087059660465</v>
      </c>
      <c r="M63" s="417">
        <f t="shared" ca="1" si="10"/>
        <v>15.872612667584304</v>
      </c>
    </row>
    <row r="64" spans="2:13" x14ac:dyDescent="0.2">
      <c r="B64" s="426">
        <f t="shared" si="12"/>
        <v>126</v>
      </c>
      <c r="C64" s="404">
        <f t="shared" si="1"/>
        <v>4.5823506064709748E-3</v>
      </c>
      <c r="D64" s="401">
        <f ca="1">MpropuPlein+0.75*MasseSans</f>
        <v>7.5350000000000001</v>
      </c>
      <c r="E64" s="401">
        <f t="shared" ca="1" si="2"/>
        <v>7.0185000000000004</v>
      </c>
      <c r="F64" s="401">
        <f t="shared" ca="1" si="3"/>
        <v>6.5020000000000007</v>
      </c>
      <c r="G64" s="408">
        <f t="shared" ca="1" si="4"/>
        <v>71.882971004009889</v>
      </c>
      <c r="H64" s="404">
        <f t="shared" ca="1" si="5"/>
        <v>6.5289600434152229E-4</v>
      </c>
      <c r="I64" s="404">
        <f t="shared" ca="1" si="6"/>
        <v>7.0476016709796591E-4</v>
      </c>
      <c r="J64" s="404">
        <f t="shared" ca="1" si="7"/>
        <v>422.89457429394093</v>
      </c>
      <c r="K64" s="411">
        <f t="shared" ca="1" si="8"/>
        <v>216.14262156009937</v>
      </c>
      <c r="L64" s="414">
        <f t="shared" ca="1" si="9"/>
        <v>1466.9444918173626</v>
      </c>
      <c r="M64" s="417">
        <f t="shared" ca="1" si="10"/>
        <v>16.472287819278421</v>
      </c>
    </row>
    <row r="65" spans="2:13" x14ac:dyDescent="0.2">
      <c r="B65" s="426">
        <f t="shared" si="12"/>
        <v>126</v>
      </c>
      <c r="C65" s="404">
        <f t="shared" si="1"/>
        <v>4.5823506064709748E-3</v>
      </c>
      <c r="D65" s="401">
        <f ca="1">MpropuPlein+1*MasseSans</f>
        <v>9.4849999999999994</v>
      </c>
      <c r="E65" s="401">
        <f t="shared" ca="1" si="2"/>
        <v>8.9684999999999988</v>
      </c>
      <c r="F65" s="401">
        <f t="shared" ca="1" si="3"/>
        <v>8.452</v>
      </c>
      <c r="G65" s="408">
        <f t="shared" ca="1" si="4"/>
        <v>54.120659195143389</v>
      </c>
      <c r="H65" s="404">
        <f t="shared" ca="1" si="5"/>
        <v>5.1093835161632108E-4</v>
      </c>
      <c r="I65" s="404">
        <f t="shared" ca="1" si="6"/>
        <v>5.4216169030655171E-4</v>
      </c>
      <c r="J65" s="404">
        <f t="shared" ca="1" si="7"/>
        <v>329.81861911763008</v>
      </c>
      <c r="K65" s="411">
        <f t="shared" ca="1" si="8"/>
        <v>174.0876285930278</v>
      </c>
      <c r="L65" s="414">
        <f t="shared" ca="1" si="9"/>
        <v>1237.2247988464087</v>
      </c>
      <c r="M65" s="417">
        <f t="shared" ca="1" si="10"/>
        <v>16.108166234506204</v>
      </c>
    </row>
    <row r="66" spans="2:13" x14ac:dyDescent="0.2">
      <c r="B66" s="426">
        <f t="shared" si="12"/>
        <v>126</v>
      </c>
      <c r="C66" s="404">
        <f t="shared" si="1"/>
        <v>4.5823506064709748E-3</v>
      </c>
      <c r="D66" s="401">
        <f ca="1">MpropuPlein+1.25*MasseSans</f>
        <v>11.435</v>
      </c>
      <c r="E66" s="401">
        <f t="shared" ca="1" si="2"/>
        <v>10.9185</v>
      </c>
      <c r="F66" s="401">
        <f t="shared" ca="1" si="3"/>
        <v>10.402000000000001</v>
      </c>
      <c r="G66" s="408">
        <f t="shared" ca="1" si="4"/>
        <v>42.702901679868432</v>
      </c>
      <c r="H66" s="404">
        <f t="shared" ca="1" si="5"/>
        <v>4.1968682570600125E-4</v>
      </c>
      <c r="I66" s="404">
        <f t="shared" ca="1" si="6"/>
        <v>4.4052591871476392E-4</v>
      </c>
      <c r="J66" s="404">
        <f t="shared" ca="1" si="7"/>
        <v>265.19612342619797</v>
      </c>
      <c r="K66" s="411">
        <f t="shared" ca="1" si="8"/>
        <v>142.49744310510377</v>
      </c>
      <c r="L66" s="414">
        <f t="shared" ca="1" si="9"/>
        <v>1000.753173952578</v>
      </c>
      <c r="M66" s="417">
        <f t="shared" ca="1" si="10"/>
        <v>15.186426851486942</v>
      </c>
    </row>
    <row r="67" spans="2:13" x14ac:dyDescent="0.2">
      <c r="B67" s="426">
        <f t="shared" si="12"/>
        <v>126</v>
      </c>
      <c r="C67" s="404">
        <f t="shared" si="1"/>
        <v>4.5823506064709748E-3</v>
      </c>
      <c r="D67" s="401">
        <f ca="1">MpropuPlein+1.5*MasseSans</f>
        <v>13.385</v>
      </c>
      <c r="E67" s="401">
        <f t="shared" ca="1" si="2"/>
        <v>12.868499999999999</v>
      </c>
      <c r="F67" s="401">
        <f t="shared" ca="1" si="3"/>
        <v>12.352</v>
      </c>
      <c r="G67" s="408">
        <f t="shared" ca="1" si="4"/>
        <v>34.745473986217775</v>
      </c>
      <c r="H67" s="404">
        <f t="shared" ca="1" si="5"/>
        <v>3.5609050056113571E-4</v>
      </c>
      <c r="I67" s="404">
        <f t="shared" ca="1" si="6"/>
        <v>3.7098045713009834E-4</v>
      </c>
      <c r="J67" s="404">
        <f t="shared" ca="1" si="7"/>
        <v>218.19245334171202</v>
      </c>
      <c r="K67" s="411">
        <f t="shared" ca="1" si="8"/>
        <v>118.5034199947571</v>
      </c>
      <c r="L67" s="414">
        <f t="shared" ca="1" si="9"/>
        <v>792.29340540230476</v>
      </c>
      <c r="M67" s="417">
        <f t="shared" ca="1" si="10"/>
        <v>14.029056985575442</v>
      </c>
    </row>
    <row r="68" spans="2:13" x14ac:dyDescent="0.2">
      <c r="B68" s="426">
        <f t="shared" si="12"/>
        <v>126</v>
      </c>
      <c r="C68" s="404">
        <f t="shared" si="1"/>
        <v>4.5823506064709748E-3</v>
      </c>
      <c r="D68" s="401">
        <f ca="1">MpropuPlein+1.75*MasseSans</f>
        <v>15.335000000000001</v>
      </c>
      <c r="E68" s="401">
        <f t="shared" ca="1" si="2"/>
        <v>14.8185</v>
      </c>
      <c r="F68" s="401">
        <f t="shared" ca="1" si="3"/>
        <v>14.302000000000001</v>
      </c>
      <c r="G68" s="408">
        <f t="shared" ca="1" si="4"/>
        <v>28.882318182787962</v>
      </c>
      <c r="H68" s="404">
        <f t="shared" ca="1" si="5"/>
        <v>3.0923174454033637E-4</v>
      </c>
      <c r="I68" s="404">
        <f t="shared" ca="1" si="6"/>
        <v>3.2039928726548556E-4</v>
      </c>
      <c r="J68" s="404">
        <f t="shared" ca="1" si="7"/>
        <v>182.65438328820255</v>
      </c>
      <c r="K68" s="411">
        <f t="shared" ca="1" si="8"/>
        <v>99.884130318953908</v>
      </c>
      <c r="L68" s="414">
        <f t="shared" ca="1" si="9"/>
        <v>622.81222060127857</v>
      </c>
      <c r="M68" s="417">
        <f t="shared" ca="1" si="10"/>
        <v>12.841931263451263</v>
      </c>
    </row>
    <row r="69" spans="2:13" x14ac:dyDescent="0.2">
      <c r="B69" s="427">
        <f t="shared" si="12"/>
        <v>126</v>
      </c>
      <c r="C69" s="405">
        <f t="shared" si="1"/>
        <v>4.5823506064709748E-3</v>
      </c>
      <c r="D69" s="402">
        <f ca="1">MpropuPlein+2*MasseSans</f>
        <v>17.285</v>
      </c>
      <c r="E69" s="402">
        <f t="shared" ca="1" si="2"/>
        <v>16.7685</v>
      </c>
      <c r="F69" s="402">
        <f t="shared" ca="1" si="3"/>
        <v>16.251999999999999</v>
      </c>
      <c r="G69" s="409">
        <f t="shared" ca="1" si="4"/>
        <v>24.382808956772728</v>
      </c>
      <c r="H69" s="405">
        <f t="shared" ca="1" si="5"/>
        <v>2.7327134844923367E-4</v>
      </c>
      <c r="I69" s="405">
        <f t="shared" ca="1" si="6"/>
        <v>2.8195610426230466E-4</v>
      </c>
      <c r="J69" s="405">
        <f t="shared" ca="1" si="7"/>
        <v>154.92539450642286</v>
      </c>
      <c r="K69" s="412">
        <f t="shared" ca="1" si="8"/>
        <v>85.111794004782581</v>
      </c>
      <c r="L69" s="415">
        <f t="shared" ca="1" si="9"/>
        <v>490.32532569559942</v>
      </c>
      <c r="M69" s="418">
        <f t="shared" ca="1" si="10"/>
        <v>11.729474826864767</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275</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Barasinga (Pro54-5G C)</v>
      </c>
      <c r="G5" t="s">
        <v>459</v>
      </c>
      <c r="H5">
        <f>MasseSans</f>
        <v>7.8</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7.8</v>
      </c>
      <c r="F11" s="246" t="s">
        <v>123</v>
      </c>
      <c r="G11" s="246" t="s">
        <v>125</v>
      </c>
      <c r="H11" s="668" t="e">
        <f ca="1">Vsortie_de_rampe</f>
        <v>#N/A</v>
      </c>
      <c r="I11" s="669"/>
      <c r="J11" s="76"/>
      <c r="N11" s="75"/>
      <c r="P11" s="48"/>
      <c r="Q11" s="436"/>
      <c r="R11" s="48"/>
      <c r="S11" s="48"/>
      <c r="T11" s="48"/>
      <c r="U11" s="440" t="str">
        <f>IF(RIGHT(Nb_diam,1)=",", "", X_j)</f>
        <v/>
      </c>
    </row>
    <row r="12" spans="2:21" ht="13.5" thickBot="1" x14ac:dyDescent="0.25">
      <c r="B12" s="74"/>
      <c r="C12" s="12"/>
      <c r="D12" s="276"/>
      <c r="E12" s="244"/>
      <c r="F12" s="6" t="s">
        <v>123</v>
      </c>
      <c r="G12" s="6" t="s">
        <v>126</v>
      </c>
      <c r="H12" s="670">
        <f>Finesse</f>
        <v>16.785714285714285</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0">
        <f>Cn</f>
        <v>15.682156507565736</v>
      </c>
      <c r="I13" s="671"/>
      <c r="J13" s="76"/>
      <c r="N13" s="75"/>
      <c r="O13" s="6"/>
      <c r="P13" s="48"/>
      <c r="Q13" s="436"/>
      <c r="R13" s="48"/>
      <c r="S13" s="48"/>
      <c r="T13" s="48"/>
      <c r="U13" s="440" t="str">
        <f>IF(RIGHT(Nb_diam,1)=",", "", X_r)</f>
        <v/>
      </c>
    </row>
    <row r="14" spans="2:21" x14ac:dyDescent="0.2">
      <c r="B14" s="74"/>
      <c r="C14" s="12"/>
      <c r="D14" s="276" t="s">
        <v>143</v>
      </c>
      <c r="E14" s="244">
        <f>L_rampe</f>
        <v>4</v>
      </c>
      <c r="F14" s="6" t="s">
        <v>123</v>
      </c>
      <c r="G14" s="6" t="s">
        <v>127</v>
      </c>
      <c r="H14" s="247">
        <f ca="1">MS_min</f>
        <v>3.6843727090161318</v>
      </c>
      <c r="I14" s="254">
        <f ca="1">MS_max</f>
        <v>4.0345635202919121</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57.778909454994931</v>
      </c>
      <c r="I15" s="254">
        <f ca="1">MS_Cn_max</f>
        <v>63.270656564933134</v>
      </c>
      <c r="J15" s="76"/>
      <c r="K15" s="76"/>
      <c r="N15" s="75"/>
      <c r="P15" s="48"/>
      <c r="Q15" s="436"/>
      <c r="R15" s="48"/>
      <c r="S15" s="48"/>
      <c r="T15" s="48"/>
    </row>
    <row r="16" spans="2:21" x14ac:dyDescent="0.2">
      <c r="B16" s="74"/>
      <c r="C16" s="12"/>
      <c r="D16" s="276" t="s">
        <v>145</v>
      </c>
      <c r="E16" s="244">
        <f>Q_ail</f>
        <v>4</v>
      </c>
      <c r="F16" s="6" t="s">
        <v>128</v>
      </c>
      <c r="G16" s="6" t="s">
        <v>129</v>
      </c>
      <c r="H16" s="247">
        <f ca="1">V_para</f>
        <v>16.784735634992785</v>
      </c>
      <c r="I16" s="253">
        <f>V_satellite</f>
        <v>12.655562623057198</v>
      </c>
      <c r="J16" s="76"/>
      <c r="N16" s="75"/>
      <c r="P16" s="48"/>
      <c r="Q16" s="436"/>
      <c r="R16" s="48"/>
      <c r="S16" s="48"/>
      <c r="T16" s="48"/>
      <c r="U16" s="440" t="str">
        <f>IF(RIGHT(Nb_diam,1)=",", "", l_j)</f>
        <v/>
      </c>
    </row>
    <row r="17" spans="2:21" x14ac:dyDescent="0.2">
      <c r="B17" s="74"/>
      <c r="C17" s="12"/>
      <c r="D17" s="276" t="s">
        <v>146</v>
      </c>
      <c r="E17" s="272" t="str">
        <f>Forme_ogive</f>
        <v>Conique (droite)</v>
      </c>
      <c r="F17" s="6" t="s">
        <v>130</v>
      </c>
      <c r="G17" s="6" t="s">
        <v>131</v>
      </c>
      <c r="H17" s="670">
        <f>T_para</f>
        <v>21.7</v>
      </c>
      <c r="I17" s="671"/>
      <c r="J17" s="258"/>
      <c r="N17" s="75"/>
      <c r="P17" s="434" t="s">
        <v>342</v>
      </c>
      <c r="Q17" s="440" t="str">
        <f>IF(RIGHT(Nb_diam,1)=",", "", D2j)</f>
        <v/>
      </c>
      <c r="R17" s="48"/>
      <c r="S17" s="48"/>
      <c r="T17" s="48"/>
      <c r="U17" s="436"/>
    </row>
    <row r="18" spans="2:21" x14ac:dyDescent="0.2">
      <c r="B18" s="74"/>
      <c r="C18" s="12"/>
      <c r="D18" s="276" t="s">
        <v>148</v>
      </c>
      <c r="E18" s="244">
        <f ca="1">XpropuRef-Long_propu</f>
        <v>862</v>
      </c>
      <c r="F18" s="12" t="s">
        <v>130</v>
      </c>
      <c r="G18" s="12" t="s">
        <v>427</v>
      </c>
      <c r="H18" s="635">
        <f ca="1">T_para-Combustion-Depotage</f>
        <v>21.7</v>
      </c>
      <c r="I18" s="674"/>
      <c r="N18" s="75"/>
      <c r="P18" s="48"/>
      <c r="Q18" s="436"/>
      <c r="R18" s="48"/>
      <c r="S18" s="48"/>
    </row>
    <row r="19" spans="2:21" x14ac:dyDescent="0.2">
      <c r="B19" s="74"/>
      <c r="C19" s="531"/>
      <c r="D19" s="269"/>
      <c r="E19" s="271"/>
      <c r="F19" s="519" t="s">
        <v>132</v>
      </c>
      <c r="G19" s="274" t="s">
        <v>426</v>
      </c>
      <c r="H19" s="675">
        <f ca="1">Portee_balistique</f>
        <v>2310.0930585504543</v>
      </c>
      <c r="I19" s="676"/>
      <c r="N19" s="75"/>
      <c r="P19" s="48"/>
      <c r="Q19" s="436"/>
      <c r="R19" s="48"/>
      <c r="S19" s="48"/>
      <c r="T19" s="48"/>
    </row>
    <row r="20" spans="2:21" x14ac:dyDescent="0.2">
      <c r="B20" s="74"/>
      <c r="C20" s="12"/>
      <c r="D20" s="6"/>
      <c r="E20" s="6"/>
      <c r="H20" s="518"/>
      <c r="I20" s="518"/>
      <c r="N20" s="75"/>
      <c r="P20" s="48"/>
      <c r="Q20" s="436"/>
      <c r="R20" s="48"/>
      <c r="S20" s="48"/>
      <c r="T20" s="48"/>
      <c r="U20" s="440" t="str">
        <f>IF(RIGHT(Nb_diam,1)=",", "", l_r)</f>
        <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827</v>
      </c>
      <c r="E23" s="527" t="s">
        <v>38</v>
      </c>
      <c r="F23" s="528">
        <f>m_ail</f>
        <v>180</v>
      </c>
      <c r="G23" s="526">
        <f>m_can</f>
        <v>70</v>
      </c>
      <c r="I23" s="529" t="s">
        <v>448</v>
      </c>
      <c r="J23" s="528">
        <f>l_j</f>
        <v>50</v>
      </c>
      <c r="K23" s="526">
        <f>l_r</f>
        <v>50</v>
      </c>
      <c r="N23" s="75"/>
      <c r="O23" s="273"/>
      <c r="P23" s="436"/>
      <c r="Q23" s="48"/>
      <c r="R23" s="48"/>
      <c r="S23" s="48"/>
      <c r="T23" s="226"/>
      <c r="U23" s="436"/>
    </row>
    <row r="24" spans="2:21" x14ac:dyDescent="0.2">
      <c r="B24" s="74"/>
      <c r="C24" s="526" t="s">
        <v>440</v>
      </c>
      <c r="D24" s="526">
        <f>Long_tot</f>
        <v>1410</v>
      </c>
      <c r="E24" s="527" t="s">
        <v>443</v>
      </c>
      <c r="F24" s="528">
        <f>n_ail</f>
        <v>80</v>
      </c>
      <c r="G24" s="526">
        <f>n_can</f>
        <v>10</v>
      </c>
      <c r="I24" s="529" t="s">
        <v>449</v>
      </c>
      <c r="J24" s="528">
        <f>D1j</f>
        <v>84</v>
      </c>
      <c r="K24" s="526">
        <f>D1r</f>
        <v>84</v>
      </c>
      <c r="N24" s="75"/>
      <c r="O24" s="273"/>
      <c r="P24" s="436"/>
      <c r="Q24" s="48"/>
      <c r="R24" s="48"/>
      <c r="S24" s="48"/>
      <c r="T24" s="226"/>
      <c r="U24" s="436"/>
    </row>
    <row r="25" spans="2:21" x14ac:dyDescent="0.2">
      <c r="B25" s="74"/>
      <c r="C25" s="526" t="s">
        <v>441</v>
      </c>
      <c r="D25" s="526">
        <f>XpropuRef</f>
        <v>1350</v>
      </c>
      <c r="E25" s="527" t="s">
        <v>444</v>
      </c>
      <c r="F25" s="528">
        <f>p_ail</f>
        <v>160</v>
      </c>
      <c r="G25" s="526">
        <f>p_can</f>
        <v>40</v>
      </c>
      <c r="I25" s="529" t="s">
        <v>450</v>
      </c>
      <c r="J25" s="528">
        <f>D2j</f>
        <v>104</v>
      </c>
      <c r="K25" s="526">
        <f>D2r</f>
        <v>104</v>
      </c>
      <c r="N25" s="75"/>
      <c r="O25" s="273"/>
      <c r="P25" s="436"/>
      <c r="Q25" s="48"/>
      <c r="R25" s="48"/>
      <c r="S25" s="48"/>
      <c r="T25" s="226"/>
      <c r="U25" s="436"/>
    </row>
    <row r="26" spans="2:21" x14ac:dyDescent="0.2">
      <c r="B26" s="74"/>
      <c r="C26" s="526" t="s">
        <v>438</v>
      </c>
      <c r="D26" s="526">
        <f>D_ref</f>
        <v>84</v>
      </c>
      <c r="E26" s="527" t="s">
        <v>445</v>
      </c>
      <c r="F26" s="528">
        <f>E_ail</f>
        <v>110</v>
      </c>
      <c r="G26" s="526">
        <f>E_can</f>
        <v>50</v>
      </c>
      <c r="I26" s="529" t="s">
        <v>451</v>
      </c>
      <c r="J26" s="528">
        <f>X_j</f>
        <v>1</v>
      </c>
      <c r="K26" s="526">
        <f>X_r</f>
        <v>0</v>
      </c>
      <c r="N26" s="75"/>
      <c r="O26" s="273"/>
      <c r="P26" s="436"/>
      <c r="Q26" s="48"/>
      <c r="R26" s="48"/>
      <c r="S26" s="48"/>
      <c r="T26" s="226"/>
      <c r="U26" s="436"/>
    </row>
    <row r="27" spans="2:21" x14ac:dyDescent="0.2">
      <c r="B27" s="74"/>
      <c r="C27" s="526" t="s">
        <v>439</v>
      </c>
      <c r="D27" s="526">
        <f>Long_ogive</f>
        <v>275</v>
      </c>
      <c r="E27" s="527" t="s">
        <v>446</v>
      </c>
      <c r="F27" s="528">
        <f>X_ail</f>
        <v>1410</v>
      </c>
      <c r="G27" s="526">
        <f>X_can</f>
        <v>700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40</v>
      </c>
    </row>
    <row r="31" spans="2:21" ht="13.5" thickBot="1" x14ac:dyDescent="0.25">
      <c r="B31" s="74"/>
      <c r="C31" s="83">
        <f>Beta_rampe</f>
        <v>72.642007648178861</v>
      </c>
      <c r="D31" s="84">
        <f ca="1">Portee_balistique</f>
        <v>2310.0930585504543</v>
      </c>
      <c r="E31" s="677">
        <f ca="1">T_para+Dt_para</f>
        <v>165.81349163395788</v>
      </c>
      <c r="F31" s="677"/>
      <c r="G31" s="677"/>
      <c r="H31" s="678">
        <f ca="1">Altitude_culmi</f>
        <v>2430.751002452489</v>
      </c>
      <c r="I31" s="678"/>
      <c r="J31" s="85">
        <f ca="1">Temps_culmi</f>
        <v>23.199999999999989</v>
      </c>
      <c r="K31" s="86">
        <f ca="1">Vit_culmi</f>
        <v>52.227679354701372</v>
      </c>
      <c r="L31" s="84">
        <f ca="1">Acc_max</f>
        <v>83.369807746978211</v>
      </c>
      <c r="M31" s="86">
        <f ca="1">Vit_max</f>
        <v>238.28669925144439</v>
      </c>
      <c r="N31" s="75"/>
      <c r="O31" s="273" t="s">
        <v>436</v>
      </c>
      <c r="P31" s="441">
        <f>ep_ail</f>
        <v>4</v>
      </c>
      <c r="Q31" s="2"/>
      <c r="R31" s="48"/>
      <c r="S31" s="48"/>
      <c r="T31" s="226" t="s">
        <v>344</v>
      </c>
      <c r="U31" s="523">
        <f>[0]!m_can</f>
        <v>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10</v>
      </c>
    </row>
    <row r="33" spans="2:21" ht="13.5" thickBot="1" x14ac:dyDescent="0.25">
      <c r="B33" s="74"/>
      <c r="D33" s="80"/>
      <c r="E33" s="81"/>
      <c r="F33" s="81"/>
      <c r="G33" s="81"/>
      <c r="H33" s="82"/>
      <c r="I33" s="82"/>
      <c r="J33" s="81"/>
      <c r="K33" s="76"/>
      <c r="L33" s="80"/>
      <c r="M33" s="76"/>
      <c r="N33" s="75"/>
      <c r="O33" s="2"/>
      <c r="Q33" s="2"/>
      <c r="R33" s="48"/>
      <c r="S33" s="48"/>
      <c r="T33" s="226" t="s">
        <v>431</v>
      </c>
      <c r="U33" s="523">
        <f>[0]!E_can</f>
        <v>50</v>
      </c>
    </row>
    <row r="34" spans="2:21" ht="13.5" thickBot="1" x14ac:dyDescent="0.25">
      <c r="B34" s="77"/>
      <c r="C34" s="78"/>
      <c r="D34" s="78"/>
      <c r="E34" s="78"/>
      <c r="F34" s="78"/>
      <c r="G34" s="78"/>
      <c r="H34" s="78"/>
      <c r="I34" s="78"/>
      <c r="J34" s="78"/>
      <c r="K34" s="78"/>
      <c r="L34" s="78"/>
      <c r="M34" s="78"/>
      <c r="N34" s="79"/>
      <c r="O34" s="2"/>
      <c r="P34" s="273" t="s">
        <v>431</v>
      </c>
      <c r="Q34" s="441">
        <f>E_ail</f>
        <v>110</v>
      </c>
      <c r="T34" s="226" t="s">
        <v>436</v>
      </c>
      <c r="U34" s="523">
        <f>[0]!ep_can</f>
        <v>2</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275</v>
      </c>
      <c r="F41" s="2"/>
      <c r="G41" s="2" t="s">
        <v>201</v>
      </c>
      <c r="H41" s="6">
        <f>MasseSans</f>
        <v>7.8</v>
      </c>
      <c r="I41" s="6">
        <f ca="1">MasseVide</f>
        <v>8.452</v>
      </c>
      <c r="J41" s="244">
        <f ca="1">MassePlein</f>
        <v>9.4849999999999994</v>
      </c>
      <c r="N41" s="75"/>
    </row>
    <row r="42" spans="2:21" x14ac:dyDescent="0.2">
      <c r="B42" s="74"/>
      <c r="D42" s="276" t="s">
        <v>150</v>
      </c>
      <c r="E42" s="6">
        <f>X_ail-m_ail</f>
        <v>1230</v>
      </c>
      <c r="F42" s="255"/>
      <c r="G42" s="255" t="s">
        <v>218</v>
      </c>
      <c r="H42" s="263">
        <f>XcgSans</f>
        <v>827</v>
      </c>
      <c r="I42" s="263">
        <f ca="1">XcgVide</f>
        <v>848.21391386654034</v>
      </c>
      <c r="J42" s="245">
        <f ca="1">XcgPlein</f>
        <v>877.62994201370589</v>
      </c>
      <c r="N42" s="75"/>
    </row>
    <row r="43" spans="2:21" x14ac:dyDescent="0.2">
      <c r="B43" s="74"/>
      <c r="D43" s="276" t="str">
        <f>IF(Lang="Français","Emplanture 'm'",IF(Lang="English","Root edge  'm'",""))</f>
        <v>Emplanture 'm'</v>
      </c>
      <c r="E43" s="244">
        <f>m_ail</f>
        <v>180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160</v>
      </c>
      <c r="F45" s="6" t="s">
        <v>203</v>
      </c>
      <c r="G45" s="6" t="s">
        <v>208</v>
      </c>
      <c r="H45" s="670">
        <f>Finesse</f>
        <v>16.785714285714285</v>
      </c>
      <c r="I45" s="671"/>
      <c r="N45" s="75"/>
    </row>
    <row r="46" spans="2:21" x14ac:dyDescent="0.2">
      <c r="B46" s="74"/>
      <c r="D46" s="276" t="str">
        <f>IF(Lang="Français","Envergure   'E'",IF(Lang="English","Span          'E'",""))</f>
        <v>Envergure   'E'</v>
      </c>
      <c r="E46" s="244">
        <f>E_ail</f>
        <v>110</v>
      </c>
      <c r="F46" s="6" t="s">
        <v>204</v>
      </c>
      <c r="G46" s="6" t="s">
        <v>209</v>
      </c>
      <c r="H46" s="670">
        <f>Cn</f>
        <v>15.682156507565736</v>
      </c>
      <c r="I46" s="671"/>
      <c r="N46" s="75"/>
    </row>
    <row r="47" spans="2:21" x14ac:dyDescent="0.2">
      <c r="B47" s="74"/>
      <c r="D47" s="276" t="s">
        <v>144</v>
      </c>
      <c r="E47" s="244">
        <f>ep_ail</f>
        <v>4</v>
      </c>
      <c r="F47" s="6" t="s">
        <v>205</v>
      </c>
      <c r="G47" s="6" t="s">
        <v>210</v>
      </c>
      <c r="H47" s="247">
        <f ca="1">MS_min</f>
        <v>3.6843727090161318</v>
      </c>
      <c r="I47" s="254">
        <f ca="1">MS_max</f>
        <v>4.0345635202919121</v>
      </c>
      <c r="N47" s="75"/>
    </row>
    <row r="48" spans="2:21" x14ac:dyDescent="0.2">
      <c r="B48" s="74"/>
      <c r="D48" s="276" t="s">
        <v>145</v>
      </c>
      <c r="E48" s="244">
        <f>Q_ail</f>
        <v>4</v>
      </c>
      <c r="F48" s="274" t="s">
        <v>206</v>
      </c>
      <c r="G48" s="274" t="s">
        <v>211</v>
      </c>
      <c r="H48" s="256">
        <f ca="1">MS_Cn_min</f>
        <v>57.778909454994931</v>
      </c>
      <c r="I48" s="264">
        <f ca="1">MS_Cn_max</f>
        <v>63.270656564933134</v>
      </c>
      <c r="N48" s="75"/>
    </row>
    <row r="49" spans="2:14" x14ac:dyDescent="0.2">
      <c r="B49" s="74"/>
      <c r="D49" s="276" t="s">
        <v>148</v>
      </c>
      <c r="E49" s="244">
        <f ca="1">XpropuRef-Long_propu</f>
        <v>862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1410</v>
      </c>
      <c r="G51" s="276" t="s">
        <v>212</v>
      </c>
      <c r="H51" s="6">
        <f>Sref</f>
        <v>7.3017694409323953E-3</v>
      </c>
      <c r="J51" s="267"/>
      <c r="N51" s="75"/>
    </row>
    <row r="52" spans="2:14" x14ac:dyDescent="0.2">
      <c r="B52" s="74"/>
      <c r="D52" s="276" t="s">
        <v>196</v>
      </c>
      <c r="E52" s="244">
        <f>MAX(D_ref,D_ail,D_og,(RIGHT(Nb_diam,1)=",")*MAX(D1j,D1r,D2j,D2r))</f>
        <v>104</v>
      </c>
      <c r="G52" s="276" t="s">
        <v>213</v>
      </c>
      <c r="H52" s="6">
        <f>Beta_rampe</f>
        <v>72.642007648178861</v>
      </c>
      <c r="I52" s="6">
        <v>80</v>
      </c>
      <c r="J52" s="244">
        <v>90</v>
      </c>
      <c r="N52" s="75"/>
    </row>
    <row r="53" spans="2:14" x14ac:dyDescent="0.2">
      <c r="B53" s="74"/>
      <c r="D53" s="277" t="s">
        <v>197</v>
      </c>
      <c r="E53" s="260">
        <f>E_ail*2+D_ail</f>
        <v>304</v>
      </c>
      <c r="G53" s="278" t="s">
        <v>215</v>
      </c>
      <c r="H53" s="247">
        <f ca="1">Temps_culmi</f>
        <v>23.199999999999989</v>
      </c>
      <c r="I53" s="259"/>
      <c r="J53" s="268"/>
      <c r="N53" s="75"/>
    </row>
    <row r="54" spans="2:14" x14ac:dyDescent="0.2">
      <c r="B54" s="74"/>
      <c r="G54" s="278" t="s">
        <v>216</v>
      </c>
      <c r="H54" s="242">
        <f ca="1">Altitude_culmi</f>
        <v>2430.751002452489</v>
      </c>
      <c r="I54" s="259"/>
      <c r="J54" s="268"/>
      <c r="N54" s="75"/>
    </row>
    <row r="55" spans="2:14" x14ac:dyDescent="0.2">
      <c r="B55" s="74"/>
      <c r="C55" s="275" t="s">
        <v>233</v>
      </c>
      <c r="D55" s="249" t="s">
        <v>60</v>
      </c>
      <c r="E55" s="243">
        <f>Long_tot</f>
        <v>1410</v>
      </c>
      <c r="G55" s="278" t="s">
        <v>217</v>
      </c>
      <c r="H55" s="248">
        <f ca="1">Vit_culmi</f>
        <v>52.227679354701372</v>
      </c>
      <c r="I55" s="259"/>
      <c r="J55" s="268"/>
      <c r="N55" s="75"/>
    </row>
    <row r="56" spans="2:14" x14ac:dyDescent="0.2">
      <c r="B56" s="74"/>
      <c r="C56" s="276"/>
      <c r="D56" s="2" t="s">
        <v>219</v>
      </c>
      <c r="E56" s="244">
        <f>MAX(D_ref,D_ail,D_og,(RIGHT(Nb_diam,1)=",")*MAX(D1j,D1r,D2j,D2r))</f>
        <v>104</v>
      </c>
      <c r="G56" s="278" t="s">
        <v>133</v>
      </c>
      <c r="H56" s="242">
        <f ca="1">Portee_balistique</f>
        <v>2310.0930585504543</v>
      </c>
      <c r="I56" s="259"/>
      <c r="J56" s="268"/>
      <c r="N56" s="75"/>
    </row>
    <row r="57" spans="2:14" x14ac:dyDescent="0.2">
      <c r="B57" s="74"/>
      <c r="C57" s="276"/>
      <c r="D57" s="2" t="s">
        <v>220</v>
      </c>
      <c r="E57" s="244">
        <f>E_ail*2+D_ail</f>
        <v>304</v>
      </c>
      <c r="G57" s="278" t="s">
        <v>214</v>
      </c>
      <c r="H57" s="242">
        <f ca="1">T_balistique</f>
        <v>48.300000000000345</v>
      </c>
      <c r="I57" s="259"/>
      <c r="J57" s="268"/>
      <c r="N57" s="75"/>
    </row>
    <row r="58" spans="2:14" x14ac:dyDescent="0.2">
      <c r="B58" s="74"/>
      <c r="C58" s="276"/>
      <c r="D58" s="2" t="s">
        <v>221</v>
      </c>
      <c r="E58" s="244">
        <f ca="1">MassePlein</f>
        <v>9.4849999999999994</v>
      </c>
      <c r="G58" s="278" t="s">
        <v>137</v>
      </c>
      <c r="H58" s="248">
        <f ca="1">Vit_max</f>
        <v>238.28669925144439</v>
      </c>
      <c r="I58" s="259"/>
      <c r="J58" s="268"/>
      <c r="N58" s="75"/>
    </row>
    <row r="59" spans="2:14" x14ac:dyDescent="0.2">
      <c r="B59" s="74"/>
      <c r="C59" s="277" t="s">
        <v>234</v>
      </c>
      <c r="D59" s="255" t="s">
        <v>145</v>
      </c>
      <c r="E59" s="260">
        <f>Q_ail</f>
        <v>4</v>
      </c>
      <c r="G59" s="278" t="s">
        <v>136</v>
      </c>
      <c r="H59" s="242">
        <f ca="1">Acc_max</f>
        <v>83.369807746978211</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1581.5252529601767</v>
      </c>
      <c r="F62" s="280">
        <f ca="1">E62/9.81</f>
        <v>161.21562211622594</v>
      </c>
      <c r="H62" s="2"/>
      <c r="I62" s="2"/>
      <c r="J62" s="2"/>
      <c r="K62" s="2"/>
      <c r="N62" s="75"/>
    </row>
    <row r="63" spans="2:14" x14ac:dyDescent="0.2">
      <c r="B63" s="74"/>
      <c r="C63" s="276"/>
      <c r="D63" s="2" t="s">
        <v>223</v>
      </c>
      <c r="E63" s="242">
        <f ca="1">2*Acc_max*Masse_ail</f>
        <v>19.075012012508616</v>
      </c>
      <c r="F63" s="248">
        <f ca="1">E63/9.81</f>
        <v>1.9444456689611227</v>
      </c>
      <c r="G63" s="246" t="s">
        <v>229</v>
      </c>
      <c r="H63" s="288">
        <f>S_ail*(ep_ail/1000)*2000</f>
        <v>0.1144</v>
      </c>
      <c r="I63" s="2"/>
      <c r="J63" s="2"/>
      <c r="K63" s="2"/>
      <c r="N63" s="75"/>
    </row>
    <row r="64" spans="2:14" x14ac:dyDescent="0.2">
      <c r="B64" s="74"/>
      <c r="C64" s="277"/>
      <c r="D64" s="255" t="s">
        <v>224</v>
      </c>
      <c r="E64" s="263">
        <f ca="1">0.104*S_ail*Vit_max^2</f>
        <v>84.444035506908563</v>
      </c>
      <c r="F64" s="281">
        <f ca="1">E64/9.81</f>
        <v>8.6079546897969994</v>
      </c>
      <c r="G64" s="274" t="s">
        <v>228</v>
      </c>
      <c r="H64" s="289">
        <f>(E_ail*(m_ail+n_ail)/2)/10^6</f>
        <v>1.43E-2</v>
      </c>
      <c r="I64" s="2"/>
      <c r="J64" s="2"/>
      <c r="K64" s="2"/>
      <c r="N64" s="75"/>
    </row>
    <row r="65" spans="2:14" x14ac:dyDescent="0.2">
      <c r="B65" s="74"/>
      <c r="C65" s="282" t="s">
        <v>242</v>
      </c>
      <c r="D65" s="285" t="s">
        <v>240</v>
      </c>
      <c r="E65" s="286">
        <f ca="1">2*Acc_max*H65</f>
        <v>790.76262648008833</v>
      </c>
      <c r="F65" s="286">
        <f ca="1">E65/9.81</f>
        <v>80.607811058112972</v>
      </c>
      <c r="G65" s="287" t="s">
        <v>241</v>
      </c>
      <c r="H65" s="279">
        <f ca="1">E58/2</f>
        <v>4.7424999999999997</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21.7</v>
      </c>
      <c r="I67" s="251">
        <f ca="1">Temps_culmi</f>
        <v>23.199999999999989</v>
      </c>
      <c r="J67" s="2"/>
      <c r="K67" s="2"/>
      <c r="N67" s="75"/>
    </row>
    <row r="68" spans="2:14" x14ac:dyDescent="0.2">
      <c r="B68" s="74"/>
      <c r="C68" s="6"/>
      <c r="D68" s="2"/>
      <c r="E68" s="2"/>
      <c r="F68" s="275" t="s">
        <v>231</v>
      </c>
      <c r="G68" s="249" t="s">
        <v>129</v>
      </c>
      <c r="H68" s="250">
        <f ca="1">V_para</f>
        <v>16.784735634992785</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55.452447359138652</v>
      </c>
      <c r="I70" s="253" t="e">
        <f ca="1">V_ouv_sat</f>
        <v>#N/A</v>
      </c>
      <c r="N70" s="75"/>
    </row>
    <row r="71" spans="2:14" x14ac:dyDescent="0.2">
      <c r="B71" s="74"/>
      <c r="C71" s="226"/>
      <c r="F71" s="276"/>
      <c r="G71" s="2" t="s">
        <v>201</v>
      </c>
      <c r="H71" s="247">
        <f ca="1">m_vide</f>
        <v>8.452</v>
      </c>
      <c r="I71" s="253">
        <f>m_satellite</f>
        <v>1</v>
      </c>
      <c r="N71" s="75"/>
    </row>
    <row r="72" spans="2:14" x14ac:dyDescent="0.2">
      <c r="B72" s="74"/>
      <c r="C72" s="226"/>
      <c r="F72" s="276"/>
      <c r="G72" s="2" t="s">
        <v>238</v>
      </c>
      <c r="H72" s="283">
        <f ca="1">1/2*Rho_moyen*S_para*V_ouverture^2</f>
        <v>904.98404268912839</v>
      </c>
      <c r="I72" s="284" t="e">
        <f ca="1">1/2*Rho_moyen*S_satellite*V_ouv_sat^2</f>
        <v>#N/A</v>
      </c>
      <c r="N72" s="75"/>
    </row>
    <row r="73" spans="2:14" x14ac:dyDescent="0.2">
      <c r="B73" s="74"/>
      <c r="D73" s="2"/>
      <c r="F73" s="277"/>
      <c r="G73" s="255" t="s">
        <v>239</v>
      </c>
      <c r="H73" s="256">
        <f ca="1">H72/9.81</f>
        <v>92.251176624783724</v>
      </c>
      <c r="I73" s="257" t="e">
        <f ca="1">I72/9.81</f>
        <v>#N/A</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SP02_BETA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275</v>
      </c>
      <c r="G82" s="48"/>
      <c r="H82" s="48"/>
      <c r="I82" s="48"/>
      <c r="J82" s="48"/>
      <c r="K82" s="48"/>
      <c r="N82" s="75"/>
    </row>
    <row r="83" spans="2:14" x14ac:dyDescent="0.2">
      <c r="B83" s="74"/>
      <c r="C83" s="277" t="s">
        <v>336</v>
      </c>
      <c r="D83" s="433">
        <f ca="1">TODAY()</f>
        <v>45890</v>
      </c>
      <c r="E83" s="48"/>
      <c r="F83" s="436"/>
      <c r="G83" s="48"/>
      <c r="H83" s="48"/>
      <c r="I83" s="48"/>
      <c r="J83" s="48"/>
      <c r="K83" s="48"/>
      <c r="N83" s="75"/>
    </row>
    <row r="84" spans="2:14" ht="13.5" thickBot="1" x14ac:dyDescent="0.25">
      <c r="B84" s="74"/>
      <c r="E84" s="48"/>
      <c r="F84" s="436"/>
      <c r="G84" s="48"/>
      <c r="H84" s="48"/>
      <c r="I84" s="48"/>
      <c r="J84" s="440" t="str">
        <f>IF(RIGHT(Nb_diam,1)=",", "", X_j)</f>
        <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t="str">
        <f>IF(RIGHT(Nb_diam,1)=",", "", X_r)</f>
        <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t="str">
        <f>IF(RIGHT(Nb_diam,1)=",", "", l_j)</f>
        <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t="str">
        <f>IF(RIGHT(Nb_diam,1)=",", "", D2j)</f>
        <v/>
      </c>
      <c r="G90" s="48"/>
      <c r="H90" s="48"/>
      <c r="I90" s="48"/>
      <c r="J90" s="441">
        <f>X_ail-m_ail</f>
        <v>1230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t="str">
        <f>IF(RIGHT(Nb_diam,1)=",", "", l_r)</f>
        <v/>
      </c>
      <c r="K92" s="48"/>
      <c r="N92" s="75"/>
    </row>
    <row r="93" spans="2:14" x14ac:dyDescent="0.2">
      <c r="B93" s="74"/>
      <c r="E93" s="48"/>
      <c r="F93" s="436"/>
      <c r="G93" s="48"/>
      <c r="H93" s="48"/>
      <c r="I93" s="48"/>
      <c r="J93" s="436"/>
      <c r="K93" s="48"/>
      <c r="N93" s="75"/>
    </row>
    <row r="94" spans="2:14" x14ac:dyDescent="0.2">
      <c r="B94" s="74"/>
      <c r="E94" s="434" t="s">
        <v>343</v>
      </c>
      <c r="F94" s="440" t="str">
        <f>IF(RIGHT(Nb_diam,1)=",", "", D2r)</f>
        <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180</v>
      </c>
      <c r="G97" s="48"/>
      <c r="H97" s="48"/>
      <c r="I97" s="48"/>
      <c r="J97" s="441">
        <f>p_ail</f>
        <v>160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862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110</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7.8</v>
      </c>
      <c r="F107" s="244">
        <f ca="1">MassePlein</f>
        <v>9.4849999999999994</v>
      </c>
      <c r="N107" s="75"/>
    </row>
    <row r="108" spans="2:14" x14ac:dyDescent="0.2">
      <c r="B108" s="74"/>
      <c r="D108" s="431" t="s">
        <v>352</v>
      </c>
      <c r="E108" s="274">
        <f>XcgSans</f>
        <v>827</v>
      </c>
      <c r="F108" s="260">
        <f ca="1">XcgPlein</f>
        <v>877.62994201370589</v>
      </c>
      <c r="N108" s="75"/>
    </row>
    <row r="109" spans="2:14" x14ac:dyDescent="0.2">
      <c r="B109" s="74"/>
      <c r="N109" s="75"/>
    </row>
    <row r="110" spans="2:14" x14ac:dyDescent="0.2">
      <c r="B110" s="74"/>
      <c r="D110" s="438" t="s">
        <v>355</v>
      </c>
      <c r="E110" s="439">
        <f ca="1">MasseVide</f>
        <v>8.452</v>
      </c>
      <c r="G110" s="429" t="s">
        <v>356</v>
      </c>
      <c r="H110" s="265"/>
      <c r="I110" s="265"/>
      <c r="J110" s="266"/>
      <c r="N110" s="75"/>
    </row>
    <row r="111" spans="2:14" x14ac:dyDescent="0.2">
      <c r="B111" s="74"/>
      <c r="G111" s="276" t="s">
        <v>213</v>
      </c>
      <c r="H111" s="6">
        <f>Beta_rampe</f>
        <v>72.642007648178861</v>
      </c>
      <c r="I111" s="6">
        <v>80</v>
      </c>
      <c r="J111" s="244">
        <v>90</v>
      </c>
      <c r="N111" s="75"/>
    </row>
    <row r="112" spans="2:14" x14ac:dyDescent="0.2">
      <c r="B112" s="74"/>
      <c r="G112" s="278" t="s">
        <v>215</v>
      </c>
      <c r="H112" s="247">
        <f ca="1">Temps_culmi</f>
        <v>23.199999999999989</v>
      </c>
      <c r="I112" s="259"/>
      <c r="J112" s="268"/>
      <c r="N112" s="75"/>
    </row>
    <row r="113" spans="2:14" ht="12.75" customHeight="1" x14ac:dyDescent="0.25">
      <c r="B113" s="74"/>
      <c r="D113" s="435" t="s">
        <v>357</v>
      </c>
      <c r="E113" s="48"/>
      <c r="G113" s="278" t="s">
        <v>216</v>
      </c>
      <c r="H113" s="242">
        <f ca="1">Altitude_culmi</f>
        <v>2430.751002452489</v>
      </c>
      <c r="I113" s="259"/>
      <c r="J113" s="268"/>
      <c r="N113" s="75"/>
    </row>
    <row r="114" spans="2:14" ht="12.75" customHeight="1" x14ac:dyDescent="0.25">
      <c r="B114" s="74"/>
      <c r="D114" s="48"/>
      <c r="E114" s="48"/>
      <c r="F114" s="435"/>
      <c r="G114" s="278" t="s">
        <v>217</v>
      </c>
      <c r="H114" s="248">
        <f ca="1">Vit_culmi</f>
        <v>52.227679354701372</v>
      </c>
      <c r="I114" s="259"/>
      <c r="J114" s="268"/>
      <c r="N114" s="75"/>
    </row>
    <row r="115" spans="2:14" x14ac:dyDescent="0.2">
      <c r="B115" s="74"/>
      <c r="C115" s="429" t="s">
        <v>358</v>
      </c>
      <c r="D115" s="249"/>
      <c r="E115" s="446">
        <v>0.1</v>
      </c>
      <c r="G115" s="278" t="s">
        <v>133</v>
      </c>
      <c r="H115" s="242">
        <f ca="1">Portee_balistique</f>
        <v>2310.0930585504543</v>
      </c>
      <c r="I115" s="259"/>
      <c r="J115" s="268"/>
      <c r="N115" s="75"/>
    </row>
    <row r="116" spans="2:14" ht="12.75" customHeight="1" x14ac:dyDescent="0.2">
      <c r="B116" s="74"/>
      <c r="C116" s="431" t="s">
        <v>359</v>
      </c>
      <c r="D116" s="255"/>
      <c r="E116" s="447">
        <f>E_ail*(m_ail+n_ail)/2</f>
        <v>14300</v>
      </c>
      <c r="G116" s="278" t="s">
        <v>137</v>
      </c>
      <c r="H116" s="248">
        <f ca="1">Vit_max</f>
        <v>238.28669925144439</v>
      </c>
      <c r="I116" s="259"/>
      <c r="J116" s="268"/>
      <c r="N116" s="75"/>
    </row>
    <row r="117" spans="2:14" ht="12.75" customHeight="1" x14ac:dyDescent="0.2">
      <c r="B117" s="74"/>
      <c r="D117" s="48"/>
      <c r="E117" s="48"/>
      <c r="F117" s="48"/>
      <c r="G117" s="278" t="s">
        <v>136</v>
      </c>
      <c r="H117" s="242">
        <f ca="1">Acc_max</f>
        <v>83.369807746978211</v>
      </c>
      <c r="I117" s="259"/>
      <c r="J117" s="268"/>
      <c r="N117" s="75"/>
    </row>
    <row r="118" spans="2:14" x14ac:dyDescent="0.2">
      <c r="B118" s="74"/>
      <c r="C118" s="429" t="s">
        <v>360</v>
      </c>
      <c r="D118" s="249"/>
      <c r="E118" s="457"/>
      <c r="F118" s="458">
        <f>J90/100</f>
        <v>12.3</v>
      </c>
      <c r="G118" s="276" t="s">
        <v>5</v>
      </c>
      <c r="H118" s="6">
        <f>Cx</f>
        <v>0.6</v>
      </c>
      <c r="I118" s="259"/>
      <c r="J118" s="268"/>
      <c r="N118" s="75"/>
    </row>
    <row r="119" spans="2:14" x14ac:dyDescent="0.2">
      <c r="B119" s="74"/>
      <c r="C119" s="437" t="s">
        <v>361</v>
      </c>
      <c r="D119" s="2"/>
      <c r="E119" s="459">
        <f ca="1">2*Acc_max*MasseSans</f>
        <v>1300.56900085286</v>
      </c>
      <c r="F119" s="460">
        <f ca="1">E119/g</f>
        <v>132.57584106553108</v>
      </c>
      <c r="G119" s="269" t="s">
        <v>222</v>
      </c>
      <c r="H119" s="270"/>
      <c r="I119" s="270"/>
      <c r="J119" s="271"/>
      <c r="N119" s="75"/>
    </row>
    <row r="120" spans="2:14" x14ac:dyDescent="0.2">
      <c r="B120" s="74"/>
      <c r="C120" s="437" t="s">
        <v>362</v>
      </c>
      <c r="D120" s="2"/>
      <c r="E120" s="459">
        <f ca="1">2*Acc_max*E115</f>
        <v>16.673961549395642</v>
      </c>
      <c r="F120" s="460">
        <f ca="1">E120/g</f>
        <v>1.6996902700709113</v>
      </c>
      <c r="N120" s="75"/>
    </row>
    <row r="121" spans="2:14" x14ac:dyDescent="0.2">
      <c r="B121" s="74"/>
      <c r="C121" s="431" t="s">
        <v>363</v>
      </c>
      <c r="D121" s="255"/>
      <c r="E121" s="452">
        <f ca="1">0.104*E116/1000000*Vit_max^2</f>
        <v>84.444035506908548</v>
      </c>
      <c r="F121" s="453">
        <f ca="1">E121/g</f>
        <v>8.6079546897969976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802.78813175138566</v>
      </c>
      <c r="F128" s="451">
        <f ca="1">E128/g</f>
        <v>81.833652574045431</v>
      </c>
      <c r="H128" s="48"/>
      <c r="I128" s="48"/>
      <c r="J128" s="48"/>
      <c r="K128" s="48"/>
      <c r="N128" s="75"/>
    </row>
    <row r="129" spans="2:14" x14ac:dyDescent="0.2">
      <c r="B129" s="74"/>
      <c r="C129" s="679" t="s">
        <v>369</v>
      </c>
      <c r="D129" s="680"/>
      <c r="E129" s="452">
        <f ca="1">E128/E126*2</f>
        <v>401.39406587569283</v>
      </c>
      <c r="F129" s="453">
        <f ca="1">E129/g</f>
        <v>40.916826287022715</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16.996902700709114</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2025-08-21T12:17:07Z</dcterms:modified>
</cp:coreProperties>
</file>